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\Documents\Documents\INFORMACION PAGINA UT DIVISION CONTABLE Y FIANCIERA\"/>
    </mc:Choice>
  </mc:AlternateContent>
  <bookViews>
    <workbookView xWindow="0" yWindow="0" windowWidth="28800" windowHeight="11430" firstSheet="1" activeTab="1"/>
  </bookViews>
  <sheets>
    <sheet name="ENERO 2019" sheetId="1" state="hidden" r:id="rId1"/>
    <sheet name="Ejecucion ingresos febrero 2019" sheetId="7" r:id="rId2"/>
    <sheet name="Ejecucion gastos Febrero 2019" sheetId="10" r:id="rId3"/>
    <sheet name="PAC GASTOS 2019" sheetId="13" r:id="rId4"/>
    <sheet name="PAC INGRESOS 2019" sheetId="11" r:id="rId5"/>
    <sheet name="Ejec gastos enero 2019" sheetId="8" state="hidden" r:id="rId6"/>
  </sheets>
  <definedNames>
    <definedName name="_xlnm._FilterDatabase" localSheetId="2" hidden="1">'Ejecucion gastos Febrero 2019'!$A$4:$V$412</definedName>
    <definedName name="_xlnm._FilterDatabase" localSheetId="0" hidden="1">'ENERO 2019'!$B$2:$L$190</definedName>
    <definedName name="_xlnm.Print_Area" localSheetId="2">'Ejecucion gastos Febrero 2019'!$A$1:$T$412</definedName>
    <definedName name="_xlnm.Print_Area" localSheetId="0">'ENERO 2019'!$A$1:$L$187</definedName>
    <definedName name="_xlnm.Print_Titles" localSheetId="2">'Ejecucion gastos Febrero 2019'!$1:$4</definedName>
    <definedName name="_xlnm.Print_Titles" localSheetId="1">'Ejecucion ingresos febrero 2019'!$1:$4</definedName>
    <definedName name="_xlnm.Print_Titles" localSheetId="0">'ENERO 2019'!$2:$2</definedName>
    <definedName name="_xlnm.Print_Titles" localSheetId="3">'PAC GASTOS 2019'!$1:$4</definedName>
    <definedName name="_xlnm.Print_Titles" localSheetId="4">'PAC INGRESOS 2019'!$1:$4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92" i="11" l="1"/>
  <c r="AT191" i="11"/>
  <c r="AT190" i="11"/>
  <c r="AT189" i="11"/>
  <c r="AT188" i="11"/>
  <c r="AT187" i="11"/>
  <c r="AT186" i="11"/>
  <c r="AT185" i="11"/>
  <c r="AT184" i="11"/>
  <c r="AT183" i="11"/>
  <c r="AT182" i="11"/>
  <c r="AT181" i="11"/>
  <c r="AT180" i="11"/>
  <c r="AT179" i="11"/>
  <c r="AT178" i="11"/>
  <c r="AT177" i="11"/>
  <c r="AT176" i="11"/>
  <c r="AT175" i="11"/>
  <c r="AT174" i="11"/>
  <c r="AT173" i="11"/>
  <c r="AT172" i="11"/>
  <c r="AT171" i="11"/>
  <c r="AT170" i="11"/>
  <c r="AT169" i="11"/>
  <c r="AT168" i="11"/>
  <c r="AT167" i="11"/>
  <c r="AT166" i="11"/>
  <c r="AT165" i="11"/>
  <c r="AT164" i="11"/>
  <c r="AT163" i="11"/>
  <c r="AT162" i="11"/>
  <c r="AT161" i="11"/>
  <c r="AT160" i="11"/>
  <c r="AT159" i="11"/>
  <c r="AT158" i="11"/>
  <c r="AT157" i="11"/>
  <c r="AT156" i="11"/>
  <c r="AT155" i="11"/>
  <c r="AT154" i="11"/>
  <c r="AT153" i="11"/>
  <c r="AT152" i="11"/>
  <c r="AT151" i="11"/>
  <c r="AT150" i="11"/>
  <c r="AT149" i="11"/>
  <c r="AT148" i="11"/>
  <c r="AT147" i="11"/>
  <c r="AT146" i="11"/>
  <c r="AT145" i="11"/>
  <c r="AT144" i="11"/>
  <c r="AT143" i="11"/>
  <c r="AT142" i="11"/>
  <c r="AT141" i="11"/>
  <c r="AT140" i="11"/>
  <c r="AT139" i="11"/>
  <c r="AT138" i="11"/>
  <c r="AT137" i="11"/>
  <c r="AT136" i="11"/>
  <c r="AT135" i="11"/>
  <c r="AT134" i="11"/>
  <c r="AT133" i="11"/>
  <c r="AT132" i="11"/>
  <c r="AT131" i="11"/>
  <c r="AT130" i="11"/>
  <c r="AT129" i="11"/>
  <c r="AT128" i="11"/>
  <c r="AT127" i="11"/>
  <c r="AT126" i="11"/>
  <c r="AT125" i="11"/>
  <c r="AT124" i="11"/>
  <c r="AT123" i="11"/>
  <c r="AT122" i="11"/>
  <c r="AT121" i="11"/>
  <c r="AT120" i="11"/>
  <c r="AT119" i="11"/>
  <c r="AT118" i="11"/>
  <c r="AT117" i="11"/>
  <c r="AT116" i="11"/>
  <c r="AT115" i="11"/>
  <c r="AT114" i="11"/>
  <c r="AT113" i="11"/>
  <c r="AT112" i="11"/>
  <c r="AT111" i="11"/>
  <c r="AT110" i="11"/>
  <c r="AT109" i="11"/>
  <c r="AT108" i="11"/>
  <c r="AT107" i="11"/>
  <c r="AT106" i="11"/>
  <c r="AT105" i="11"/>
  <c r="AT104" i="11"/>
  <c r="AT103" i="11"/>
  <c r="AT102" i="11"/>
  <c r="AT101" i="11"/>
  <c r="AT100" i="11"/>
  <c r="AT99" i="11"/>
  <c r="AT98" i="11"/>
  <c r="AT97" i="11"/>
  <c r="AT96" i="11"/>
  <c r="AT95" i="11"/>
  <c r="AT94" i="11"/>
  <c r="AT93" i="11"/>
  <c r="AT92" i="11"/>
  <c r="AT91" i="11"/>
  <c r="AT90" i="11"/>
  <c r="AT89" i="11"/>
  <c r="AT88" i="11"/>
  <c r="AT87" i="11"/>
  <c r="AT86" i="11"/>
  <c r="AT85" i="11"/>
  <c r="AT84" i="11"/>
  <c r="AT83" i="11"/>
  <c r="AT82" i="11"/>
  <c r="AT81" i="11"/>
  <c r="AT80" i="11"/>
  <c r="AT79" i="11"/>
  <c r="AT78" i="11"/>
  <c r="AT77" i="11"/>
  <c r="AT76" i="11"/>
  <c r="AT75" i="11"/>
  <c r="AT74" i="11"/>
  <c r="AT73" i="11"/>
  <c r="AT72" i="11"/>
  <c r="AT71" i="11"/>
  <c r="AT70" i="11"/>
  <c r="AT69" i="11"/>
  <c r="AT68" i="11"/>
  <c r="AT67" i="11"/>
  <c r="AT66" i="11"/>
  <c r="AT65" i="11"/>
  <c r="AT64" i="11"/>
  <c r="AT63" i="11"/>
  <c r="AT62" i="11"/>
  <c r="AT61" i="11"/>
  <c r="AT60" i="11"/>
  <c r="AT59" i="11"/>
  <c r="AT58" i="11"/>
  <c r="AT57" i="11"/>
  <c r="AT56" i="11"/>
  <c r="AT55" i="11"/>
  <c r="AT54" i="11"/>
  <c r="AT53" i="11"/>
  <c r="AT52" i="11"/>
  <c r="AT51" i="11"/>
  <c r="AT50" i="11"/>
  <c r="AT49" i="11"/>
  <c r="AT48" i="11"/>
  <c r="AT47" i="11"/>
  <c r="AT46" i="11"/>
  <c r="AT45" i="11"/>
  <c r="AT44" i="11"/>
  <c r="AT43" i="11"/>
  <c r="AT42" i="11"/>
  <c r="AT41" i="11"/>
  <c r="AT40" i="11"/>
  <c r="AT39" i="11"/>
  <c r="AT38" i="11"/>
  <c r="AT37" i="11"/>
  <c r="AT36" i="11"/>
  <c r="AT35" i="11"/>
  <c r="AT34" i="11"/>
  <c r="AT33" i="11"/>
  <c r="AT32" i="11"/>
  <c r="AT31" i="11"/>
  <c r="AT30" i="11"/>
  <c r="AT29" i="11"/>
  <c r="AT28" i="11"/>
  <c r="AT27" i="11"/>
  <c r="AT26" i="11"/>
  <c r="AT25" i="11"/>
  <c r="AT24" i="11"/>
  <c r="AT23" i="11"/>
  <c r="AT22" i="11"/>
  <c r="AT21" i="11"/>
  <c r="AT20" i="11"/>
  <c r="AT19" i="11"/>
  <c r="AT18" i="11"/>
  <c r="AT17" i="11"/>
  <c r="AT16" i="11"/>
  <c r="AT15" i="11"/>
  <c r="AT14" i="11"/>
  <c r="AT13" i="11"/>
  <c r="AT12" i="11"/>
  <c r="AT11" i="11"/>
  <c r="AT10" i="11"/>
  <c r="AT9" i="11"/>
  <c r="AT8" i="11"/>
  <c r="AT7" i="11"/>
  <c r="AT6" i="11"/>
  <c r="AT5" i="11"/>
  <c r="AS15" i="11"/>
  <c r="AS192" i="11"/>
  <c r="AS191" i="11"/>
  <c r="AS190" i="11"/>
  <c r="AS189" i="11"/>
  <c r="AS188" i="11"/>
  <c r="AS187" i="11"/>
  <c r="AS186" i="11"/>
  <c r="AS185" i="11"/>
  <c r="AS184" i="11"/>
  <c r="AS183" i="11"/>
  <c r="AS182" i="11"/>
  <c r="AS181" i="11"/>
  <c r="AS180" i="11"/>
  <c r="AS179" i="11"/>
  <c r="AS178" i="11"/>
  <c r="AS177" i="11"/>
  <c r="AS176" i="11"/>
  <c r="AS175" i="11"/>
  <c r="AS174" i="11"/>
  <c r="AS173" i="11"/>
  <c r="AS172" i="11"/>
  <c r="AS171" i="11"/>
  <c r="AS170" i="11"/>
  <c r="AS169" i="11"/>
  <c r="AS168" i="11"/>
  <c r="AS167" i="11"/>
  <c r="AS166" i="11"/>
  <c r="AS165" i="11"/>
  <c r="AS164" i="11"/>
  <c r="AS163" i="11"/>
  <c r="AS162" i="11"/>
  <c r="AS161" i="11"/>
  <c r="AS160" i="11"/>
  <c r="AS159" i="11"/>
  <c r="AS158" i="11"/>
  <c r="AS157" i="11"/>
  <c r="AS156" i="11"/>
  <c r="AS155" i="11"/>
  <c r="AS154" i="11"/>
  <c r="AS153" i="11"/>
  <c r="AS152" i="11"/>
  <c r="AS151" i="11"/>
  <c r="AS150" i="11"/>
  <c r="AS149" i="11"/>
  <c r="AS148" i="11"/>
  <c r="AS147" i="11"/>
  <c r="AS146" i="11"/>
  <c r="AS145" i="11"/>
  <c r="AS144" i="11"/>
  <c r="AS143" i="11"/>
  <c r="AS142" i="11"/>
  <c r="AS141" i="11"/>
  <c r="AS140" i="11"/>
  <c r="AS139" i="11"/>
  <c r="AS138" i="11"/>
  <c r="AS137" i="11"/>
  <c r="AS136" i="11"/>
  <c r="AS135" i="11"/>
  <c r="AS134" i="11"/>
  <c r="AS133" i="11"/>
  <c r="AS132" i="11"/>
  <c r="AS131" i="11"/>
  <c r="AS130" i="11"/>
  <c r="AS129" i="11"/>
  <c r="AS128" i="11"/>
  <c r="AS127" i="11"/>
  <c r="AS126" i="11"/>
  <c r="AS125" i="11"/>
  <c r="AS124" i="11"/>
  <c r="AS123" i="11"/>
  <c r="AS122" i="11"/>
  <c r="AS121" i="11"/>
  <c r="AS120" i="11"/>
  <c r="AS119" i="11"/>
  <c r="AS118" i="11"/>
  <c r="AS117" i="11"/>
  <c r="AS116" i="11"/>
  <c r="AS115" i="11"/>
  <c r="AS114" i="11"/>
  <c r="AS113" i="11"/>
  <c r="AS112" i="11"/>
  <c r="AS111" i="11"/>
  <c r="AS110" i="11"/>
  <c r="AS109" i="11"/>
  <c r="AS108" i="11"/>
  <c r="AS107" i="11"/>
  <c r="AS106" i="11"/>
  <c r="AS105" i="11"/>
  <c r="AS104" i="11"/>
  <c r="AS103" i="11"/>
  <c r="AS102" i="11"/>
  <c r="AS101" i="11"/>
  <c r="AS100" i="11"/>
  <c r="AS99" i="11"/>
  <c r="AS98" i="11"/>
  <c r="AS97" i="11"/>
  <c r="AS96" i="11"/>
  <c r="AS95" i="11"/>
  <c r="AS94" i="11"/>
  <c r="AS93" i="11"/>
  <c r="AS92" i="11"/>
  <c r="AS91" i="11"/>
  <c r="AS90" i="11"/>
  <c r="AS89" i="11"/>
  <c r="AS88" i="11"/>
  <c r="AS87" i="11"/>
  <c r="AS86" i="11"/>
  <c r="AS85" i="11"/>
  <c r="AS84" i="11"/>
  <c r="AS83" i="11"/>
  <c r="AS82" i="11"/>
  <c r="AS81" i="11"/>
  <c r="AS80" i="11"/>
  <c r="AS79" i="11"/>
  <c r="AS78" i="11"/>
  <c r="AS77" i="11"/>
  <c r="AS76" i="11"/>
  <c r="AS75" i="11"/>
  <c r="AS74" i="11"/>
  <c r="AS73" i="11"/>
  <c r="AS72" i="11"/>
  <c r="AS71" i="11"/>
  <c r="AS70" i="11"/>
  <c r="AS69" i="11"/>
  <c r="AS68" i="11"/>
  <c r="AS67" i="11"/>
  <c r="AS66" i="11"/>
  <c r="AS65" i="11"/>
  <c r="AS64" i="11"/>
  <c r="AS63" i="11"/>
  <c r="AS62" i="11"/>
  <c r="AS61" i="11"/>
  <c r="AS60" i="11"/>
  <c r="AS59" i="11"/>
  <c r="AS58" i="11"/>
  <c r="AS57" i="11"/>
  <c r="AS56" i="11"/>
  <c r="AS55" i="11"/>
  <c r="AS54" i="11"/>
  <c r="AS53" i="11"/>
  <c r="AS52" i="11"/>
  <c r="AS51" i="11"/>
  <c r="AS50" i="11"/>
  <c r="AS49" i="11"/>
  <c r="AS48" i="11"/>
  <c r="AS47" i="11"/>
  <c r="AS46" i="11"/>
  <c r="AS45" i="11"/>
  <c r="AS44" i="11"/>
  <c r="AS43" i="11"/>
  <c r="AS42" i="11"/>
  <c r="AS41" i="11"/>
  <c r="AS40" i="11"/>
  <c r="AS39" i="11"/>
  <c r="AS38" i="11"/>
  <c r="AS37" i="11"/>
  <c r="AS36" i="11"/>
  <c r="AS35" i="11"/>
  <c r="AS34" i="11"/>
  <c r="AS33" i="11"/>
  <c r="AS32" i="11"/>
  <c r="AS31" i="11"/>
  <c r="AS30" i="11"/>
  <c r="AS29" i="11"/>
  <c r="AS28" i="11"/>
  <c r="AS27" i="11"/>
  <c r="AS26" i="11"/>
  <c r="AS25" i="11"/>
  <c r="AS24" i="11"/>
  <c r="AS23" i="11"/>
  <c r="AS22" i="11"/>
  <c r="AS21" i="11"/>
  <c r="AS20" i="11"/>
  <c r="AS19" i="11"/>
  <c r="AS18" i="11"/>
  <c r="AS17" i="11"/>
  <c r="AS16" i="11"/>
  <c r="AS14" i="11"/>
  <c r="AS13" i="11"/>
  <c r="AS12" i="11"/>
  <c r="AS11" i="11"/>
  <c r="AS10" i="11"/>
  <c r="AF192" i="11" l="1"/>
  <c r="AF191" i="11"/>
  <c r="AF190" i="11"/>
  <c r="AF189" i="11"/>
  <c r="AF188" i="11"/>
  <c r="AF187" i="11"/>
  <c r="AF186" i="11"/>
  <c r="AF185" i="11"/>
  <c r="AF184" i="11"/>
  <c r="AF183" i="11"/>
  <c r="AF182" i="11"/>
  <c r="AF181" i="11"/>
  <c r="AF180" i="11"/>
  <c r="AF179" i="11"/>
  <c r="AF178" i="11"/>
  <c r="AF177" i="11"/>
  <c r="AF176" i="11"/>
  <c r="AF175" i="11"/>
  <c r="AF174" i="11"/>
  <c r="AF173" i="11"/>
  <c r="AF172" i="11"/>
  <c r="AF171" i="11"/>
  <c r="AF170" i="11"/>
  <c r="AF169" i="11"/>
  <c r="AF168" i="11"/>
  <c r="AF167" i="11"/>
  <c r="AF166" i="11"/>
  <c r="AF165" i="11"/>
  <c r="AF164" i="11"/>
  <c r="AF163" i="11"/>
  <c r="AF162" i="11"/>
  <c r="AF161" i="11"/>
  <c r="AF160" i="11"/>
  <c r="AF159" i="11"/>
  <c r="AF158" i="11"/>
  <c r="AF157" i="11"/>
  <c r="AF156" i="11"/>
  <c r="AF155" i="11"/>
  <c r="AF154" i="11"/>
  <c r="AF153" i="11"/>
  <c r="AF152" i="11"/>
  <c r="AF151" i="11"/>
  <c r="AF150" i="11"/>
  <c r="AF149" i="11"/>
  <c r="AF148" i="11"/>
  <c r="AF147" i="11"/>
  <c r="AF146" i="11"/>
  <c r="AF145" i="11"/>
  <c r="AF144" i="11"/>
  <c r="AF143" i="11"/>
  <c r="AF142" i="11"/>
  <c r="AF141" i="11"/>
  <c r="AF140" i="11"/>
  <c r="AF139" i="11"/>
  <c r="AF138" i="11"/>
  <c r="AF137" i="11"/>
  <c r="AF136" i="11"/>
  <c r="AF135" i="11"/>
  <c r="AF134" i="11"/>
  <c r="AF133" i="11"/>
  <c r="AF132" i="11"/>
  <c r="AF131" i="11"/>
  <c r="AF130" i="11"/>
  <c r="AF129" i="11"/>
  <c r="AF128" i="11"/>
  <c r="AF127" i="11"/>
  <c r="AF126" i="11"/>
  <c r="AF125" i="11"/>
  <c r="AF124" i="11"/>
  <c r="AF123" i="11"/>
  <c r="AF122" i="11"/>
  <c r="AF121" i="11"/>
  <c r="AF120" i="11"/>
  <c r="AF119" i="11"/>
  <c r="AF118" i="11"/>
  <c r="AF117" i="11"/>
  <c r="AF116" i="11"/>
  <c r="AF115" i="11"/>
  <c r="AF114" i="11"/>
  <c r="AF113" i="11"/>
  <c r="AF112" i="11"/>
  <c r="AF111" i="11"/>
  <c r="AF110" i="11"/>
  <c r="AF109" i="11"/>
  <c r="AF108" i="11"/>
  <c r="AF107" i="11"/>
  <c r="AF106" i="11"/>
  <c r="AF105" i="11"/>
  <c r="AF104" i="11"/>
  <c r="AF103" i="11"/>
  <c r="AF102" i="11"/>
  <c r="AF101" i="11"/>
  <c r="AF100" i="11"/>
  <c r="AF99" i="11"/>
  <c r="AF98" i="11"/>
  <c r="AF97" i="11"/>
  <c r="AF96" i="11"/>
  <c r="AF95" i="11"/>
  <c r="AF94" i="11"/>
  <c r="AF93" i="11"/>
  <c r="AF92" i="11"/>
  <c r="AF91" i="11"/>
  <c r="AF90" i="11"/>
  <c r="AF89" i="11"/>
  <c r="AF88" i="11"/>
  <c r="AF87" i="11"/>
  <c r="AF86" i="11"/>
  <c r="AF85" i="11"/>
  <c r="AF84" i="11"/>
  <c r="AF83" i="11"/>
  <c r="AF82" i="11"/>
  <c r="AF81" i="11"/>
  <c r="AF80" i="11"/>
  <c r="AF79" i="11"/>
  <c r="AF78" i="11"/>
  <c r="AF77" i="11"/>
  <c r="AF76" i="11"/>
  <c r="AF75" i="11"/>
  <c r="AF74" i="11"/>
  <c r="AF73" i="11"/>
  <c r="AF72" i="11"/>
  <c r="AF71" i="11"/>
  <c r="AF70" i="11"/>
  <c r="AF69" i="11"/>
  <c r="AF68" i="11"/>
  <c r="AF67" i="11"/>
  <c r="AF66" i="11"/>
  <c r="AF65" i="11"/>
  <c r="AF64" i="11"/>
  <c r="AF63" i="11"/>
  <c r="AF62" i="11"/>
  <c r="AF61" i="11"/>
  <c r="AF60" i="11"/>
  <c r="AF59" i="11"/>
  <c r="AF58" i="11"/>
  <c r="AF57" i="11"/>
  <c r="AF56" i="11"/>
  <c r="AF55" i="11"/>
  <c r="AF54" i="11"/>
  <c r="AF53" i="11"/>
  <c r="AF52" i="11"/>
  <c r="AF51" i="11"/>
  <c r="AF50" i="11"/>
  <c r="AF49" i="11"/>
  <c r="AF48" i="11"/>
  <c r="AF47" i="11"/>
  <c r="AF46" i="11"/>
  <c r="AF45" i="11"/>
  <c r="AF44" i="11"/>
  <c r="AF43" i="11"/>
  <c r="AF42" i="11"/>
  <c r="AF41" i="11"/>
  <c r="AF40" i="11"/>
  <c r="AF39" i="11"/>
  <c r="AF38" i="11"/>
  <c r="AF37" i="11"/>
  <c r="AF36" i="11"/>
  <c r="AF35" i="11"/>
  <c r="AF34" i="11"/>
  <c r="AF33" i="11"/>
  <c r="AF32" i="11"/>
  <c r="AF31" i="11"/>
  <c r="AF30" i="11"/>
  <c r="AF29" i="11"/>
  <c r="AF28" i="11"/>
  <c r="AF27" i="11"/>
  <c r="AF26" i="11"/>
  <c r="AF25" i="11"/>
  <c r="AF24" i="11"/>
  <c r="AF23" i="11"/>
  <c r="AF22" i="11"/>
  <c r="AF21" i="11"/>
  <c r="AF20" i="11"/>
  <c r="AF19" i="11"/>
  <c r="AF18" i="11"/>
  <c r="AF17" i="11"/>
  <c r="AF16" i="11"/>
  <c r="AF15" i="11"/>
  <c r="AF14" i="11"/>
  <c r="AF13" i="11"/>
  <c r="AF12" i="11"/>
  <c r="AF11" i="11"/>
  <c r="AF10" i="11"/>
  <c r="AF9" i="11"/>
  <c r="AF8" i="11"/>
  <c r="AF7" i="11"/>
  <c r="AF6" i="11"/>
  <c r="AF5" i="11"/>
  <c r="Q188" i="11"/>
  <c r="R188" i="11"/>
  <c r="S188" i="11"/>
  <c r="T188" i="11"/>
  <c r="U188" i="11"/>
  <c r="V188" i="11"/>
  <c r="W188" i="11"/>
  <c r="X188" i="11"/>
  <c r="Y188" i="11"/>
  <c r="Z188" i="11"/>
  <c r="AA188" i="11"/>
  <c r="AB188" i="11"/>
  <c r="AC188" i="11"/>
  <c r="P188" i="11"/>
  <c r="AC192" i="11"/>
  <c r="AC191" i="11"/>
  <c r="AC190" i="11"/>
  <c r="AC189" i="11"/>
  <c r="P192" i="11"/>
  <c r="C192" i="11"/>
  <c r="B192" i="11"/>
  <c r="AC152" i="11"/>
  <c r="AC153" i="11"/>
  <c r="AC154" i="11"/>
  <c r="AC155" i="11"/>
  <c r="AC156" i="11"/>
  <c r="AC157" i="11"/>
  <c r="AC158" i="11"/>
  <c r="AC159" i="11"/>
  <c r="AC160" i="11"/>
  <c r="AC161" i="11"/>
  <c r="Q161" i="11"/>
  <c r="P161" i="11"/>
  <c r="C161" i="11"/>
  <c r="B161" i="11"/>
  <c r="K148" i="7" l="1"/>
  <c r="J148" i="7"/>
  <c r="I148" i="7"/>
  <c r="H148" i="7"/>
  <c r="G148" i="7"/>
  <c r="F148" i="7"/>
  <c r="D148" i="7"/>
  <c r="E148" i="7"/>
  <c r="L191" i="7" l="1"/>
  <c r="L190" i="7"/>
  <c r="L189" i="7"/>
  <c r="L188" i="7"/>
  <c r="L187" i="7"/>
  <c r="L186" i="7"/>
  <c r="L185" i="7"/>
  <c r="L184" i="7"/>
  <c r="L183" i="7"/>
  <c r="L182" i="7"/>
  <c r="E188" i="7"/>
  <c r="E183" i="7" s="1"/>
  <c r="E182" i="7" s="1"/>
  <c r="F188" i="7"/>
  <c r="G188" i="7"/>
  <c r="H188" i="7"/>
  <c r="I188" i="7"/>
  <c r="J188" i="7"/>
  <c r="J183" i="7" s="1"/>
  <c r="J182" i="7" s="1"/>
  <c r="K188" i="7"/>
  <c r="F182" i="7"/>
  <c r="F183" i="7"/>
  <c r="G183" i="7"/>
  <c r="G182" i="7" s="1"/>
  <c r="I183" i="7"/>
  <c r="I182" i="7" s="1"/>
  <c r="E184" i="7"/>
  <c r="F184" i="7"/>
  <c r="G184" i="7"/>
  <c r="H184" i="7"/>
  <c r="H183" i="7" s="1"/>
  <c r="H182" i="7" s="1"/>
  <c r="I184" i="7"/>
  <c r="J184" i="7"/>
  <c r="K184" i="7"/>
  <c r="K183" i="7" s="1"/>
  <c r="K182" i="7" s="1"/>
  <c r="E163" i="7"/>
  <c r="F163" i="7"/>
  <c r="G163" i="7"/>
  <c r="H163" i="7"/>
  <c r="I163" i="7"/>
  <c r="J163" i="7"/>
  <c r="K163" i="7"/>
  <c r="E145" i="7"/>
  <c r="K145" i="7"/>
  <c r="E147" i="7"/>
  <c r="F147" i="7"/>
  <c r="G147" i="7"/>
  <c r="H147" i="7"/>
  <c r="I147" i="7"/>
  <c r="J147" i="7"/>
  <c r="K147" i="7"/>
  <c r="E142" i="7"/>
  <c r="F142" i="7"/>
  <c r="F136" i="7" s="1"/>
  <c r="G142" i="7"/>
  <c r="H142" i="7"/>
  <c r="I142" i="7"/>
  <c r="J142" i="7"/>
  <c r="K142" i="7"/>
  <c r="G136" i="7"/>
  <c r="H136" i="7"/>
  <c r="E137" i="7"/>
  <c r="F137" i="7"/>
  <c r="G137" i="7"/>
  <c r="H137" i="7"/>
  <c r="I137" i="7"/>
  <c r="J137" i="7"/>
  <c r="E130" i="7"/>
  <c r="F130" i="7"/>
  <c r="G130" i="7"/>
  <c r="H130" i="7"/>
  <c r="I130" i="7"/>
  <c r="J130" i="7"/>
  <c r="K130" i="7"/>
  <c r="E125" i="7"/>
  <c r="F125" i="7"/>
  <c r="G125" i="7"/>
  <c r="H125" i="7"/>
  <c r="I125" i="7"/>
  <c r="J125" i="7"/>
  <c r="K125" i="7"/>
  <c r="E121" i="7"/>
  <c r="F121" i="7"/>
  <c r="G121" i="7"/>
  <c r="H121" i="7"/>
  <c r="I121" i="7"/>
  <c r="J121" i="7"/>
  <c r="K121" i="7"/>
  <c r="E114" i="7"/>
  <c r="F114" i="7"/>
  <c r="G114" i="7"/>
  <c r="H114" i="7"/>
  <c r="I114" i="7"/>
  <c r="J114" i="7"/>
  <c r="K114" i="7"/>
  <c r="E109" i="7"/>
  <c r="F109" i="7"/>
  <c r="G109" i="7"/>
  <c r="H109" i="7"/>
  <c r="I109" i="7"/>
  <c r="J109" i="7"/>
  <c r="K109" i="7"/>
  <c r="E102" i="7"/>
  <c r="F102" i="7"/>
  <c r="G102" i="7"/>
  <c r="H102" i="7"/>
  <c r="I102" i="7"/>
  <c r="J102" i="7"/>
  <c r="K102" i="7"/>
  <c r="E98" i="7"/>
  <c r="F98" i="7"/>
  <c r="G98" i="7"/>
  <c r="H98" i="7"/>
  <c r="I98" i="7"/>
  <c r="J98" i="7"/>
  <c r="K98" i="7"/>
  <c r="E91" i="7"/>
  <c r="F91" i="7"/>
  <c r="G91" i="7"/>
  <c r="H91" i="7"/>
  <c r="I91" i="7"/>
  <c r="J91" i="7"/>
  <c r="K91" i="7"/>
  <c r="E88" i="7"/>
  <c r="F88" i="7"/>
  <c r="G88" i="7"/>
  <c r="H88" i="7"/>
  <c r="I88" i="7"/>
  <c r="J88" i="7"/>
  <c r="K88" i="7"/>
  <c r="E82" i="7"/>
  <c r="F82" i="7"/>
  <c r="G82" i="7"/>
  <c r="H82" i="7"/>
  <c r="I82" i="7"/>
  <c r="J82" i="7"/>
  <c r="J81" i="7" s="1"/>
  <c r="K82" i="7"/>
  <c r="E76" i="7"/>
  <c r="E70" i="7" s="1"/>
  <c r="F76" i="7"/>
  <c r="F70" i="7" s="1"/>
  <c r="G76" i="7"/>
  <c r="H76" i="7"/>
  <c r="H70" i="7" s="1"/>
  <c r="I76" i="7"/>
  <c r="J76" i="7"/>
  <c r="K76" i="7"/>
  <c r="K70" i="7" s="1"/>
  <c r="I70" i="7"/>
  <c r="J70" i="7"/>
  <c r="E64" i="7"/>
  <c r="F64" i="7"/>
  <c r="G64" i="7"/>
  <c r="H64" i="7"/>
  <c r="I64" i="7"/>
  <c r="J64" i="7"/>
  <c r="K64" i="7"/>
  <c r="E59" i="7"/>
  <c r="F59" i="7"/>
  <c r="G59" i="7"/>
  <c r="H59" i="7"/>
  <c r="I59" i="7"/>
  <c r="J59" i="7"/>
  <c r="K59" i="7"/>
  <c r="E56" i="7"/>
  <c r="F56" i="7"/>
  <c r="G56" i="7"/>
  <c r="H56" i="7"/>
  <c r="I56" i="7"/>
  <c r="J56" i="7"/>
  <c r="K56" i="7"/>
  <c r="E54" i="7"/>
  <c r="F54" i="7"/>
  <c r="G54" i="7"/>
  <c r="H54" i="7"/>
  <c r="I54" i="7"/>
  <c r="J54" i="7"/>
  <c r="K54" i="7"/>
  <c r="E50" i="7"/>
  <c r="F50" i="7"/>
  <c r="G50" i="7"/>
  <c r="H50" i="7"/>
  <c r="I50" i="7"/>
  <c r="J50" i="7"/>
  <c r="K50" i="7"/>
  <c r="E44" i="7"/>
  <c r="F44" i="7"/>
  <c r="G44" i="7"/>
  <c r="H44" i="7"/>
  <c r="I44" i="7"/>
  <c r="J44" i="7"/>
  <c r="K44" i="7"/>
  <c r="E39" i="7"/>
  <c r="F39" i="7"/>
  <c r="G39" i="7"/>
  <c r="H39" i="7"/>
  <c r="I39" i="7"/>
  <c r="J39" i="7"/>
  <c r="K39" i="7"/>
  <c r="E37" i="7"/>
  <c r="F37" i="7"/>
  <c r="G37" i="7"/>
  <c r="H37" i="7"/>
  <c r="I37" i="7"/>
  <c r="J37" i="7"/>
  <c r="K37" i="7"/>
  <c r="E33" i="7"/>
  <c r="F33" i="7"/>
  <c r="G33" i="7"/>
  <c r="H33" i="7"/>
  <c r="I33" i="7"/>
  <c r="J33" i="7"/>
  <c r="K33" i="7"/>
  <c r="E29" i="7"/>
  <c r="F29" i="7"/>
  <c r="G29" i="7"/>
  <c r="H29" i="7"/>
  <c r="I29" i="7"/>
  <c r="J29" i="7"/>
  <c r="K29" i="7"/>
  <c r="E19" i="7"/>
  <c r="E8" i="7" s="1"/>
  <c r="F19" i="7"/>
  <c r="G19" i="7"/>
  <c r="G8" i="7" s="1"/>
  <c r="H19" i="7"/>
  <c r="I19" i="7"/>
  <c r="J19" i="7"/>
  <c r="K19" i="7"/>
  <c r="I8" i="7"/>
  <c r="J8" i="7"/>
  <c r="E9" i="7"/>
  <c r="F9" i="7"/>
  <c r="G9" i="7"/>
  <c r="H9" i="7"/>
  <c r="H8" i="7" s="1"/>
  <c r="I9" i="7"/>
  <c r="J9" i="7"/>
  <c r="K9" i="7"/>
  <c r="K8" i="7" s="1"/>
  <c r="G191" i="7"/>
  <c r="G190" i="7"/>
  <c r="G189" i="7"/>
  <c r="G187" i="7"/>
  <c r="G186" i="7"/>
  <c r="G185" i="7"/>
  <c r="G181" i="7"/>
  <c r="G180" i="7"/>
  <c r="G179" i="7"/>
  <c r="G178" i="7"/>
  <c r="G177" i="7"/>
  <c r="G176" i="7"/>
  <c r="G175" i="7"/>
  <c r="G174" i="7"/>
  <c r="G173" i="7"/>
  <c r="G172" i="7"/>
  <c r="G171" i="7"/>
  <c r="G170" i="7"/>
  <c r="G169" i="7"/>
  <c r="G168" i="7"/>
  <c r="G167" i="7"/>
  <c r="G166" i="7"/>
  <c r="G165" i="7"/>
  <c r="G164" i="7"/>
  <c r="G162" i="7"/>
  <c r="G161" i="7"/>
  <c r="G160" i="7"/>
  <c r="G159" i="7"/>
  <c r="G158" i="7"/>
  <c r="G157" i="7"/>
  <c r="G156" i="7"/>
  <c r="G155" i="7"/>
  <c r="G154" i="7"/>
  <c r="G153" i="7"/>
  <c r="G152" i="7"/>
  <c r="G151" i="7"/>
  <c r="G150" i="7"/>
  <c r="G149" i="7"/>
  <c r="G143" i="7"/>
  <c r="G141" i="7"/>
  <c r="G140" i="7"/>
  <c r="G139" i="7"/>
  <c r="G138" i="7"/>
  <c r="G135" i="7"/>
  <c r="G134" i="7"/>
  <c r="G133" i="7"/>
  <c r="G132" i="7"/>
  <c r="G131" i="7"/>
  <c r="G129" i="7"/>
  <c r="G128" i="7"/>
  <c r="G127" i="7"/>
  <c r="G126" i="7"/>
  <c r="G124" i="7"/>
  <c r="G123" i="7"/>
  <c r="G122" i="7"/>
  <c r="G120" i="7"/>
  <c r="G119" i="7"/>
  <c r="G118" i="7"/>
  <c r="G117" i="7"/>
  <c r="G116" i="7"/>
  <c r="G115" i="7"/>
  <c r="G113" i="7"/>
  <c r="G112" i="7"/>
  <c r="G111" i="7"/>
  <c r="G110" i="7"/>
  <c r="G108" i="7"/>
  <c r="G107" i="7"/>
  <c r="G106" i="7"/>
  <c r="G105" i="7"/>
  <c r="G104" i="7"/>
  <c r="G103" i="7"/>
  <c r="G101" i="7"/>
  <c r="G100" i="7"/>
  <c r="G99" i="7"/>
  <c r="G97" i="7"/>
  <c r="G96" i="7"/>
  <c r="G95" i="7"/>
  <c r="G94" i="7"/>
  <c r="G93" i="7"/>
  <c r="G92" i="7"/>
  <c r="G90" i="7"/>
  <c r="G89" i="7"/>
  <c r="G87" i="7"/>
  <c r="G86" i="7"/>
  <c r="G85" i="7"/>
  <c r="G84" i="7"/>
  <c r="G83" i="7"/>
  <c r="G80" i="7"/>
  <c r="G79" i="7"/>
  <c r="G78" i="7"/>
  <c r="G77" i="7"/>
  <c r="G75" i="7"/>
  <c r="G74" i="7"/>
  <c r="G73" i="7"/>
  <c r="G72" i="7"/>
  <c r="G71" i="7"/>
  <c r="G69" i="7"/>
  <c r="G68" i="7"/>
  <c r="G67" i="7"/>
  <c r="G66" i="7"/>
  <c r="G65" i="7"/>
  <c r="G63" i="7"/>
  <c r="G62" i="7"/>
  <c r="G61" i="7"/>
  <c r="G60" i="7"/>
  <c r="G58" i="7"/>
  <c r="G57" i="7"/>
  <c r="G55" i="7"/>
  <c r="G53" i="7"/>
  <c r="G52" i="7"/>
  <c r="G51" i="7"/>
  <c r="G49" i="7"/>
  <c r="G48" i="7"/>
  <c r="G47" i="7"/>
  <c r="G46" i="7"/>
  <c r="G45" i="7"/>
  <c r="G43" i="7"/>
  <c r="G42" i="7"/>
  <c r="G41" i="7"/>
  <c r="G40" i="7"/>
  <c r="G38" i="7"/>
  <c r="G36" i="7"/>
  <c r="G35" i="7"/>
  <c r="G34" i="7"/>
  <c r="G32" i="7"/>
  <c r="G31" i="7"/>
  <c r="G30" i="7"/>
  <c r="G27" i="7"/>
  <c r="G26" i="7"/>
  <c r="G25" i="7"/>
  <c r="G24" i="7"/>
  <c r="G23" i="7"/>
  <c r="G22" i="7"/>
  <c r="G21" i="7"/>
  <c r="G20" i="7"/>
  <c r="G18" i="7"/>
  <c r="G17" i="7"/>
  <c r="G16" i="7"/>
  <c r="G15" i="7"/>
  <c r="G14" i="7"/>
  <c r="G12" i="7"/>
  <c r="G11" i="7"/>
  <c r="G10" i="7"/>
  <c r="K144" i="7" l="1"/>
  <c r="E144" i="7"/>
  <c r="F145" i="7"/>
  <c r="F144" i="7" s="1"/>
  <c r="J145" i="7"/>
  <c r="J144" i="7" s="1"/>
  <c r="I145" i="7"/>
  <c r="I144" i="7" s="1"/>
  <c r="H145" i="7"/>
  <c r="H144" i="7" s="1"/>
  <c r="G145" i="7"/>
  <c r="G144" i="7" s="1"/>
  <c r="J136" i="7"/>
  <c r="I136" i="7"/>
  <c r="E136" i="7"/>
  <c r="G81" i="7"/>
  <c r="E81" i="7"/>
  <c r="H81" i="7"/>
  <c r="F81" i="7"/>
  <c r="K81" i="7"/>
  <c r="I81" i="7"/>
  <c r="G28" i="7"/>
  <c r="J28" i="7"/>
  <c r="J7" i="7" s="1"/>
  <c r="H28" i="7"/>
  <c r="E28" i="7"/>
  <c r="K28" i="7"/>
  <c r="I28" i="7"/>
  <c r="F28" i="7"/>
  <c r="F8" i="7"/>
  <c r="J6" i="7" l="1"/>
  <c r="J5" i="7" s="1"/>
  <c r="E7" i="7"/>
  <c r="E6" i="7" s="1"/>
  <c r="E5" i="7" s="1"/>
  <c r="H7" i="7"/>
  <c r="H6" i="7" s="1"/>
  <c r="H5" i="7" s="1"/>
  <c r="I7" i="7"/>
  <c r="I6" i="7" s="1"/>
  <c r="I5" i="7" s="1"/>
  <c r="K7" i="7"/>
  <c r="K6" i="7" s="1"/>
  <c r="K5" i="7" s="1"/>
  <c r="F7" i="7"/>
  <c r="F6" i="7" s="1"/>
  <c r="F5" i="7" s="1"/>
  <c r="W420" i="13" l="1"/>
  <c r="AN6" i="13" l="1"/>
  <c r="AO6" i="13"/>
  <c r="AN7" i="13"/>
  <c r="AO7" i="13"/>
  <c r="AN8" i="13"/>
  <c r="AO8" i="13"/>
  <c r="AN9" i="13"/>
  <c r="AO9" i="13"/>
  <c r="AN10" i="13"/>
  <c r="AO10" i="13"/>
  <c r="AN11" i="13"/>
  <c r="AO11" i="13"/>
  <c r="AN12" i="13"/>
  <c r="AO12" i="13"/>
  <c r="AN13" i="13"/>
  <c r="AO13" i="13"/>
  <c r="AN14" i="13"/>
  <c r="AO14" i="13"/>
  <c r="AN15" i="13"/>
  <c r="AO15" i="13"/>
  <c r="AN16" i="13"/>
  <c r="AO16" i="13"/>
  <c r="AN17" i="13"/>
  <c r="AO17" i="13"/>
  <c r="AN18" i="13"/>
  <c r="AO18" i="13"/>
  <c r="AN19" i="13"/>
  <c r="AO19" i="13"/>
  <c r="AN20" i="13"/>
  <c r="AO20" i="13"/>
  <c r="AN21" i="13"/>
  <c r="AO21" i="13"/>
  <c r="AN22" i="13"/>
  <c r="AO22" i="13"/>
  <c r="AN23" i="13"/>
  <c r="AO23" i="13"/>
  <c r="AN24" i="13"/>
  <c r="AO24" i="13"/>
  <c r="AN25" i="13"/>
  <c r="AO25" i="13"/>
  <c r="AN26" i="13"/>
  <c r="AO26" i="13"/>
  <c r="AN27" i="13"/>
  <c r="AO27" i="13"/>
  <c r="AN28" i="13"/>
  <c r="AO28" i="13"/>
  <c r="AN29" i="13"/>
  <c r="AO29" i="13"/>
  <c r="AN30" i="13"/>
  <c r="AO30" i="13"/>
  <c r="AN31" i="13"/>
  <c r="AO31" i="13"/>
  <c r="AN32" i="13"/>
  <c r="AO32" i="13"/>
  <c r="AN33" i="13"/>
  <c r="AO33" i="13"/>
  <c r="AN34" i="13"/>
  <c r="AO34" i="13"/>
  <c r="AN35" i="13"/>
  <c r="AO35" i="13"/>
  <c r="AN36" i="13"/>
  <c r="AO36" i="13"/>
  <c r="AN37" i="13"/>
  <c r="AO37" i="13"/>
  <c r="AN38" i="13"/>
  <c r="AO38" i="13"/>
  <c r="AN39" i="13"/>
  <c r="AO39" i="13"/>
  <c r="AN40" i="13"/>
  <c r="AO40" i="13"/>
  <c r="AN41" i="13"/>
  <c r="AO41" i="13"/>
  <c r="AN42" i="13"/>
  <c r="AO42" i="13"/>
  <c r="AN43" i="13"/>
  <c r="AO43" i="13"/>
  <c r="AN44" i="13"/>
  <c r="AO44" i="13"/>
  <c r="AN45" i="13"/>
  <c r="AO45" i="13"/>
  <c r="AN46" i="13"/>
  <c r="AO46" i="13"/>
  <c r="AN47" i="13"/>
  <c r="AO47" i="13"/>
  <c r="AN48" i="13"/>
  <c r="AO48" i="13"/>
  <c r="AN49" i="13"/>
  <c r="AO49" i="13"/>
  <c r="AN50" i="13"/>
  <c r="AO50" i="13"/>
  <c r="AN51" i="13"/>
  <c r="AO51" i="13"/>
  <c r="AN52" i="13"/>
  <c r="AO52" i="13"/>
  <c r="AN53" i="13"/>
  <c r="AO53" i="13"/>
  <c r="AN54" i="13"/>
  <c r="AO54" i="13"/>
  <c r="AN55" i="13"/>
  <c r="AO55" i="13"/>
  <c r="AN56" i="13"/>
  <c r="AO56" i="13"/>
  <c r="AN57" i="13"/>
  <c r="AO57" i="13"/>
  <c r="AN58" i="13"/>
  <c r="AO58" i="13"/>
  <c r="AN59" i="13"/>
  <c r="AO59" i="13"/>
  <c r="AN60" i="13"/>
  <c r="AO60" i="13"/>
  <c r="AN61" i="13"/>
  <c r="AO61" i="13"/>
  <c r="AN62" i="13"/>
  <c r="AO62" i="13"/>
  <c r="AN63" i="13"/>
  <c r="AO63" i="13"/>
  <c r="AN64" i="13"/>
  <c r="AO64" i="13"/>
  <c r="AN65" i="13"/>
  <c r="AO65" i="13"/>
  <c r="AN66" i="13"/>
  <c r="AO66" i="13"/>
  <c r="AN67" i="13"/>
  <c r="AO67" i="13"/>
  <c r="AN68" i="13"/>
  <c r="AO68" i="13"/>
  <c r="AN69" i="13"/>
  <c r="AO69" i="13"/>
  <c r="AN70" i="13"/>
  <c r="AO70" i="13"/>
  <c r="AN71" i="13"/>
  <c r="AO71" i="13"/>
  <c r="AN72" i="13"/>
  <c r="AO72" i="13"/>
  <c r="AN73" i="13"/>
  <c r="AO73" i="13"/>
  <c r="AN74" i="13"/>
  <c r="AO74" i="13"/>
  <c r="AN75" i="13"/>
  <c r="AO75" i="13"/>
  <c r="AN76" i="13"/>
  <c r="AO76" i="13"/>
  <c r="AN77" i="13"/>
  <c r="AO77" i="13"/>
  <c r="AN78" i="13"/>
  <c r="AO78" i="13"/>
  <c r="AN79" i="13"/>
  <c r="AO79" i="13"/>
  <c r="AN80" i="13"/>
  <c r="AO80" i="13"/>
  <c r="AN81" i="13"/>
  <c r="AO81" i="13"/>
  <c r="AN82" i="13"/>
  <c r="AO82" i="13"/>
  <c r="AN83" i="13"/>
  <c r="AO83" i="13"/>
  <c r="AN84" i="13"/>
  <c r="AO84" i="13"/>
  <c r="AN85" i="13"/>
  <c r="AO85" i="13"/>
  <c r="AN86" i="13"/>
  <c r="AO86" i="13"/>
  <c r="AN87" i="13"/>
  <c r="AO87" i="13"/>
  <c r="AN88" i="13"/>
  <c r="AO88" i="13"/>
  <c r="AN89" i="13"/>
  <c r="AO89" i="13"/>
  <c r="AN90" i="13"/>
  <c r="AO90" i="13"/>
  <c r="AN91" i="13"/>
  <c r="AO91" i="13"/>
  <c r="AN92" i="13"/>
  <c r="AO92" i="13"/>
  <c r="AN93" i="13"/>
  <c r="AO93" i="13"/>
  <c r="AN94" i="13"/>
  <c r="AO94" i="13"/>
  <c r="AN95" i="13"/>
  <c r="AO95" i="13"/>
  <c r="AN96" i="13"/>
  <c r="AO96" i="13"/>
  <c r="AN97" i="13"/>
  <c r="AO97" i="13"/>
  <c r="AN98" i="13"/>
  <c r="AO98" i="13"/>
  <c r="AN99" i="13"/>
  <c r="AO99" i="13"/>
  <c r="AN100" i="13"/>
  <c r="AO100" i="13"/>
  <c r="AN101" i="13"/>
  <c r="AO101" i="13"/>
  <c r="AN102" i="13"/>
  <c r="AO102" i="13"/>
  <c r="AN103" i="13"/>
  <c r="AO103" i="13"/>
  <c r="AN104" i="13"/>
  <c r="AO104" i="13"/>
  <c r="AN105" i="13"/>
  <c r="AO105" i="13"/>
  <c r="AN106" i="13"/>
  <c r="AO106" i="13"/>
  <c r="AN107" i="13"/>
  <c r="AO107" i="13"/>
  <c r="AN108" i="13"/>
  <c r="AO108" i="13"/>
  <c r="AN109" i="13"/>
  <c r="AO109" i="13"/>
  <c r="AN110" i="13"/>
  <c r="AO110" i="13"/>
  <c r="AN111" i="13"/>
  <c r="AO111" i="13"/>
  <c r="AN112" i="13"/>
  <c r="AO112" i="13"/>
  <c r="AN113" i="13"/>
  <c r="AO113" i="13"/>
  <c r="AN114" i="13"/>
  <c r="AO114" i="13"/>
  <c r="AN115" i="13"/>
  <c r="AO115" i="13"/>
  <c r="AN116" i="13"/>
  <c r="AO116" i="13"/>
  <c r="AN117" i="13"/>
  <c r="AO117" i="13"/>
  <c r="AN118" i="13"/>
  <c r="AO118" i="13"/>
  <c r="AN119" i="13"/>
  <c r="AO119" i="13"/>
  <c r="AN120" i="13"/>
  <c r="AO120" i="13"/>
  <c r="AN121" i="13"/>
  <c r="AO121" i="13"/>
  <c r="AN122" i="13"/>
  <c r="AO122" i="13"/>
  <c r="AN123" i="13"/>
  <c r="AO123" i="13"/>
  <c r="AN124" i="13"/>
  <c r="AO124" i="13"/>
  <c r="AN125" i="13"/>
  <c r="AO125" i="13"/>
  <c r="AN126" i="13"/>
  <c r="AO126" i="13"/>
  <c r="AN127" i="13"/>
  <c r="AO127" i="13"/>
  <c r="AN128" i="13"/>
  <c r="AO128" i="13"/>
  <c r="AN129" i="13"/>
  <c r="AO129" i="13"/>
  <c r="AN130" i="13"/>
  <c r="AO130" i="13"/>
  <c r="AN131" i="13"/>
  <c r="AO131" i="13"/>
  <c r="AN132" i="13"/>
  <c r="AO132" i="13"/>
  <c r="AN133" i="13"/>
  <c r="AO133" i="13"/>
  <c r="AN134" i="13"/>
  <c r="AO134" i="13"/>
  <c r="AN135" i="13"/>
  <c r="AO135" i="13"/>
  <c r="AN136" i="13"/>
  <c r="AO136" i="13"/>
  <c r="AN137" i="13"/>
  <c r="AO137" i="13"/>
  <c r="AN138" i="13"/>
  <c r="AO138" i="13"/>
  <c r="AN139" i="13"/>
  <c r="AO139" i="13"/>
  <c r="AN140" i="13"/>
  <c r="AO140" i="13"/>
  <c r="AN141" i="13"/>
  <c r="AO141" i="13"/>
  <c r="AN142" i="13"/>
  <c r="AO142" i="13"/>
  <c r="AN143" i="13"/>
  <c r="AO143" i="13"/>
  <c r="AN144" i="13"/>
  <c r="AO144" i="13"/>
  <c r="AN145" i="13"/>
  <c r="AO145" i="13"/>
  <c r="AN146" i="13"/>
  <c r="AO146" i="13"/>
  <c r="AN147" i="13"/>
  <c r="AO147" i="13"/>
  <c r="AN148" i="13"/>
  <c r="AO148" i="13"/>
  <c r="AN149" i="13"/>
  <c r="AO149" i="13"/>
  <c r="AN150" i="13"/>
  <c r="AO150" i="13"/>
  <c r="AN151" i="13"/>
  <c r="AO151" i="13"/>
  <c r="AN152" i="13"/>
  <c r="AO152" i="13"/>
  <c r="AN153" i="13"/>
  <c r="AO153" i="13"/>
  <c r="AN154" i="13"/>
  <c r="AO154" i="13"/>
  <c r="AN155" i="13"/>
  <c r="AO155" i="13"/>
  <c r="AN156" i="13"/>
  <c r="AO156" i="13"/>
  <c r="AN157" i="13"/>
  <c r="AO157" i="13"/>
  <c r="AN158" i="13"/>
  <c r="AO158" i="13"/>
  <c r="AN159" i="13"/>
  <c r="AO159" i="13"/>
  <c r="AN160" i="13"/>
  <c r="AO160" i="13"/>
  <c r="AN161" i="13"/>
  <c r="AO161" i="13"/>
  <c r="AN162" i="13"/>
  <c r="AO162" i="13"/>
  <c r="AN163" i="13"/>
  <c r="AO163" i="13"/>
  <c r="AN164" i="13"/>
  <c r="AO164" i="13"/>
  <c r="AN165" i="13"/>
  <c r="AO165" i="13"/>
  <c r="AN166" i="13"/>
  <c r="AO166" i="13"/>
  <c r="AN167" i="13"/>
  <c r="AO167" i="13"/>
  <c r="AN168" i="13"/>
  <c r="AO168" i="13"/>
  <c r="AN169" i="13"/>
  <c r="AO169" i="13"/>
  <c r="AN170" i="13"/>
  <c r="AO170" i="13"/>
  <c r="AN171" i="13"/>
  <c r="AO171" i="13"/>
  <c r="AN172" i="13"/>
  <c r="AO172" i="13"/>
  <c r="AN173" i="13"/>
  <c r="AO173" i="13"/>
  <c r="AN174" i="13"/>
  <c r="AO174" i="13"/>
  <c r="AN175" i="13"/>
  <c r="AO175" i="13"/>
  <c r="AN176" i="13"/>
  <c r="AO176" i="13"/>
  <c r="AN177" i="13"/>
  <c r="AO177" i="13"/>
  <c r="AN178" i="13"/>
  <c r="AO178" i="13"/>
  <c r="AN179" i="13"/>
  <c r="AO179" i="13"/>
  <c r="AN180" i="13"/>
  <c r="AO180" i="13"/>
  <c r="AN181" i="13"/>
  <c r="AO181" i="13"/>
  <c r="AN182" i="13"/>
  <c r="AO182" i="13"/>
  <c r="AN183" i="13"/>
  <c r="AO183" i="13"/>
  <c r="AN184" i="13"/>
  <c r="AO184" i="13"/>
  <c r="AN185" i="13"/>
  <c r="AO185" i="13"/>
  <c r="AN186" i="13"/>
  <c r="AO186" i="13"/>
  <c r="AN187" i="13"/>
  <c r="AO187" i="13"/>
  <c r="AN188" i="13"/>
  <c r="AO188" i="13"/>
  <c r="AN189" i="13"/>
  <c r="AO189" i="13"/>
  <c r="AN190" i="13"/>
  <c r="AO190" i="13"/>
  <c r="AN191" i="13"/>
  <c r="AO191" i="13"/>
  <c r="AN192" i="13"/>
  <c r="AO192" i="13"/>
  <c r="AN193" i="13"/>
  <c r="AO193" i="13"/>
  <c r="AN194" i="13"/>
  <c r="AO194" i="13"/>
  <c r="AN195" i="13"/>
  <c r="AO195" i="13"/>
  <c r="AN196" i="13"/>
  <c r="AO196" i="13"/>
  <c r="AN197" i="13"/>
  <c r="AO197" i="13"/>
  <c r="AN198" i="13"/>
  <c r="AO198" i="13"/>
  <c r="AN199" i="13"/>
  <c r="AO199" i="13"/>
  <c r="AN200" i="13"/>
  <c r="AO200" i="13"/>
  <c r="AN201" i="13"/>
  <c r="AO201" i="13"/>
  <c r="AN202" i="13"/>
  <c r="AO202" i="13"/>
  <c r="AN203" i="13"/>
  <c r="AO203" i="13"/>
  <c r="AN204" i="13"/>
  <c r="AO204" i="13"/>
  <c r="AN205" i="13"/>
  <c r="AO205" i="13"/>
  <c r="AN206" i="13"/>
  <c r="AO206" i="13"/>
  <c r="AN207" i="13"/>
  <c r="AO207" i="13"/>
  <c r="AN208" i="13"/>
  <c r="AO208" i="13"/>
  <c r="AN209" i="13"/>
  <c r="AO209" i="13"/>
  <c r="AN210" i="13"/>
  <c r="AO210" i="13"/>
  <c r="AN211" i="13"/>
  <c r="AO211" i="13"/>
  <c r="AN212" i="13"/>
  <c r="AO212" i="13"/>
  <c r="AN213" i="13"/>
  <c r="AO213" i="13"/>
  <c r="AN214" i="13"/>
  <c r="AO214" i="13"/>
  <c r="AN215" i="13"/>
  <c r="AO215" i="13"/>
  <c r="AN216" i="13"/>
  <c r="AO216" i="13"/>
  <c r="AN217" i="13"/>
  <c r="AO217" i="13"/>
  <c r="AN218" i="13"/>
  <c r="AO218" i="13"/>
  <c r="AN219" i="13"/>
  <c r="AO219" i="13"/>
  <c r="AN220" i="13"/>
  <c r="AO220" i="13"/>
  <c r="AN221" i="13"/>
  <c r="AO221" i="13"/>
  <c r="AN222" i="13"/>
  <c r="AO222" i="13"/>
  <c r="AN223" i="13"/>
  <c r="AO223" i="13"/>
  <c r="AN224" i="13"/>
  <c r="AO224" i="13"/>
  <c r="AN225" i="13"/>
  <c r="AO225" i="13"/>
  <c r="AN226" i="13"/>
  <c r="AO226" i="13"/>
  <c r="AN227" i="13"/>
  <c r="AO227" i="13"/>
  <c r="AN228" i="13"/>
  <c r="AO228" i="13"/>
  <c r="AN229" i="13"/>
  <c r="AO229" i="13"/>
  <c r="AN230" i="13"/>
  <c r="AO230" i="13"/>
  <c r="AN231" i="13"/>
  <c r="AO231" i="13"/>
  <c r="AN232" i="13"/>
  <c r="AO232" i="13"/>
  <c r="AN233" i="13"/>
  <c r="AO233" i="13"/>
  <c r="AN234" i="13"/>
  <c r="AO234" i="13"/>
  <c r="AN235" i="13"/>
  <c r="AO235" i="13"/>
  <c r="AN236" i="13"/>
  <c r="AO236" i="13"/>
  <c r="AN237" i="13"/>
  <c r="AO237" i="13"/>
  <c r="AN238" i="13"/>
  <c r="AO238" i="13"/>
  <c r="AN239" i="13"/>
  <c r="AO239" i="13"/>
  <c r="AN240" i="13"/>
  <c r="AO240" i="13"/>
  <c r="AN241" i="13"/>
  <c r="AO241" i="13"/>
  <c r="AN242" i="13"/>
  <c r="AO242" i="13"/>
  <c r="AN243" i="13"/>
  <c r="AO243" i="13"/>
  <c r="AN244" i="13"/>
  <c r="AO244" i="13"/>
  <c r="AN245" i="13"/>
  <c r="AO245" i="13"/>
  <c r="AN246" i="13"/>
  <c r="AO246" i="13"/>
  <c r="AN247" i="13"/>
  <c r="AO247" i="13"/>
  <c r="AN248" i="13"/>
  <c r="AO248" i="13"/>
  <c r="AN249" i="13"/>
  <c r="AO249" i="13"/>
  <c r="AN250" i="13"/>
  <c r="AO250" i="13"/>
  <c r="AN251" i="13"/>
  <c r="AO251" i="13"/>
  <c r="AN252" i="13"/>
  <c r="AO252" i="13"/>
  <c r="AN253" i="13"/>
  <c r="AO253" i="13"/>
  <c r="AN254" i="13"/>
  <c r="AO254" i="13"/>
  <c r="AN255" i="13"/>
  <c r="AO255" i="13"/>
  <c r="AN256" i="13"/>
  <c r="AO256" i="13"/>
  <c r="AN257" i="13"/>
  <c r="AO257" i="13"/>
  <c r="AN258" i="13"/>
  <c r="AO258" i="13"/>
  <c r="AN259" i="13"/>
  <c r="AO259" i="13"/>
  <c r="AN260" i="13"/>
  <c r="AO260" i="13"/>
  <c r="AN261" i="13"/>
  <c r="AO261" i="13"/>
  <c r="AN262" i="13"/>
  <c r="AO262" i="13"/>
  <c r="AN263" i="13"/>
  <c r="AO263" i="13"/>
  <c r="AN264" i="13"/>
  <c r="AO264" i="13"/>
  <c r="AN265" i="13"/>
  <c r="AO265" i="13"/>
  <c r="AN266" i="13"/>
  <c r="AO266" i="13"/>
  <c r="AN267" i="13"/>
  <c r="AO267" i="13"/>
  <c r="AN268" i="13"/>
  <c r="AO268" i="13"/>
  <c r="AN269" i="13"/>
  <c r="AO269" i="13"/>
  <c r="AN270" i="13"/>
  <c r="AO270" i="13"/>
  <c r="AN271" i="13"/>
  <c r="AO271" i="13"/>
  <c r="AN272" i="13"/>
  <c r="AO272" i="13"/>
  <c r="AN273" i="13"/>
  <c r="AO273" i="13"/>
  <c r="AN274" i="13"/>
  <c r="AO274" i="13"/>
  <c r="AN275" i="13"/>
  <c r="AO275" i="13"/>
  <c r="AN276" i="13"/>
  <c r="AO276" i="13"/>
  <c r="AN277" i="13"/>
  <c r="AO277" i="13"/>
  <c r="AN278" i="13"/>
  <c r="AO278" i="13"/>
  <c r="AN279" i="13"/>
  <c r="AO279" i="13"/>
  <c r="AN280" i="13"/>
  <c r="AO280" i="13"/>
  <c r="AN281" i="13"/>
  <c r="AO281" i="13"/>
  <c r="AN282" i="13"/>
  <c r="AO282" i="13"/>
  <c r="AN283" i="13"/>
  <c r="AO283" i="13"/>
  <c r="AN284" i="13"/>
  <c r="AO284" i="13"/>
  <c r="AN285" i="13"/>
  <c r="AO285" i="13"/>
  <c r="AN286" i="13"/>
  <c r="AO286" i="13"/>
  <c r="AN287" i="13"/>
  <c r="AO287" i="13"/>
  <c r="AN288" i="13"/>
  <c r="AO288" i="13"/>
  <c r="AN289" i="13"/>
  <c r="AO289" i="13"/>
  <c r="AN290" i="13"/>
  <c r="AO290" i="13"/>
  <c r="AN291" i="13"/>
  <c r="AO291" i="13"/>
  <c r="AN292" i="13"/>
  <c r="AO292" i="13"/>
  <c r="AN293" i="13"/>
  <c r="AO293" i="13"/>
  <c r="AN294" i="13"/>
  <c r="AO294" i="13"/>
  <c r="AN295" i="13"/>
  <c r="AO295" i="13"/>
  <c r="AN296" i="13"/>
  <c r="AO296" i="13"/>
  <c r="AN297" i="13"/>
  <c r="AO297" i="13"/>
  <c r="AN298" i="13"/>
  <c r="AO298" i="13"/>
  <c r="AN299" i="13"/>
  <c r="AO299" i="13"/>
  <c r="AN300" i="13"/>
  <c r="AO300" i="13"/>
  <c r="AN301" i="13"/>
  <c r="AO301" i="13"/>
  <c r="AN302" i="13"/>
  <c r="AO302" i="13"/>
  <c r="AN303" i="13"/>
  <c r="AO303" i="13"/>
  <c r="AN304" i="13"/>
  <c r="AO304" i="13"/>
  <c r="AN305" i="13"/>
  <c r="AO305" i="13"/>
  <c r="AN306" i="13"/>
  <c r="AO306" i="13"/>
  <c r="AN307" i="13"/>
  <c r="AO307" i="13"/>
  <c r="AN308" i="13"/>
  <c r="AO308" i="13"/>
  <c r="AN309" i="13"/>
  <c r="AO309" i="13"/>
  <c r="AN310" i="13"/>
  <c r="AO310" i="13"/>
  <c r="AN311" i="13"/>
  <c r="AO311" i="13"/>
  <c r="AN312" i="13"/>
  <c r="AO312" i="13"/>
  <c r="AN313" i="13"/>
  <c r="AO313" i="13"/>
  <c r="AN314" i="13"/>
  <c r="AO314" i="13"/>
  <c r="AN315" i="13"/>
  <c r="AO315" i="13"/>
  <c r="AN316" i="13"/>
  <c r="AO316" i="13"/>
  <c r="AN317" i="13"/>
  <c r="AO317" i="13"/>
  <c r="AN318" i="13"/>
  <c r="AO318" i="13"/>
  <c r="AN319" i="13"/>
  <c r="AO319" i="13"/>
  <c r="AN320" i="13"/>
  <c r="AO320" i="13"/>
  <c r="AN321" i="13"/>
  <c r="AO321" i="13"/>
  <c r="AN322" i="13"/>
  <c r="AO322" i="13"/>
  <c r="AN323" i="13"/>
  <c r="AO323" i="13"/>
  <c r="AN324" i="13"/>
  <c r="AO324" i="13"/>
  <c r="AN325" i="13"/>
  <c r="AO325" i="13"/>
  <c r="AN326" i="13"/>
  <c r="AO326" i="13"/>
  <c r="AN327" i="13"/>
  <c r="AO327" i="13"/>
  <c r="AN328" i="13"/>
  <c r="AO328" i="13"/>
  <c r="AN329" i="13"/>
  <c r="AO329" i="13"/>
  <c r="AN330" i="13"/>
  <c r="AO330" i="13"/>
  <c r="AN331" i="13"/>
  <c r="AO331" i="13"/>
  <c r="AN332" i="13"/>
  <c r="AO332" i="13"/>
  <c r="AN333" i="13"/>
  <c r="AO333" i="13"/>
  <c r="AN334" i="13"/>
  <c r="AO334" i="13"/>
  <c r="AN335" i="13"/>
  <c r="AO335" i="13"/>
  <c r="AN336" i="13"/>
  <c r="AO336" i="13"/>
  <c r="AN337" i="13"/>
  <c r="AO337" i="13"/>
  <c r="AN338" i="13"/>
  <c r="AO338" i="13"/>
  <c r="AN339" i="13"/>
  <c r="AO339" i="13"/>
  <c r="AN340" i="13"/>
  <c r="AO340" i="13"/>
  <c r="AN341" i="13"/>
  <c r="AO341" i="13"/>
  <c r="AN342" i="13"/>
  <c r="AO342" i="13"/>
  <c r="AN343" i="13"/>
  <c r="AO343" i="13"/>
  <c r="AN344" i="13"/>
  <c r="AO344" i="13"/>
  <c r="AN345" i="13"/>
  <c r="AO345" i="13"/>
  <c r="AN346" i="13"/>
  <c r="AO346" i="13"/>
  <c r="AN347" i="13"/>
  <c r="AO347" i="13"/>
  <c r="AN348" i="13"/>
  <c r="AO348" i="13"/>
  <c r="AN349" i="13"/>
  <c r="AO349" i="13"/>
  <c r="AN350" i="13"/>
  <c r="AO350" i="13"/>
  <c r="AN351" i="13"/>
  <c r="AO351" i="13"/>
  <c r="AN352" i="13"/>
  <c r="AO352" i="13"/>
  <c r="AN353" i="13"/>
  <c r="AO353" i="13"/>
  <c r="AN354" i="13"/>
  <c r="AO354" i="13"/>
  <c r="AN355" i="13"/>
  <c r="AO355" i="13"/>
  <c r="AN356" i="13"/>
  <c r="AO356" i="13"/>
  <c r="AN357" i="13"/>
  <c r="AO357" i="13"/>
  <c r="AN358" i="13"/>
  <c r="AO358" i="13"/>
  <c r="AN359" i="13"/>
  <c r="AO359" i="13"/>
  <c r="AN360" i="13"/>
  <c r="AO360" i="13"/>
  <c r="AN361" i="13"/>
  <c r="AO361" i="13"/>
  <c r="AN362" i="13"/>
  <c r="AO362" i="13"/>
  <c r="AN363" i="13"/>
  <c r="AO363" i="13"/>
  <c r="AN364" i="13"/>
  <c r="AO364" i="13"/>
  <c r="AN365" i="13"/>
  <c r="AO365" i="13"/>
  <c r="AN366" i="13"/>
  <c r="AO366" i="13"/>
  <c r="AN367" i="13"/>
  <c r="AO367" i="13"/>
  <c r="AN368" i="13"/>
  <c r="AO368" i="13"/>
  <c r="AN369" i="13"/>
  <c r="AO369" i="13"/>
  <c r="AN370" i="13"/>
  <c r="AO370" i="13"/>
  <c r="AN371" i="13"/>
  <c r="AO371" i="13"/>
  <c r="AN372" i="13"/>
  <c r="AO372" i="13"/>
  <c r="AN373" i="13"/>
  <c r="AO373" i="13"/>
  <c r="AN374" i="13"/>
  <c r="AO374" i="13"/>
  <c r="AN375" i="13"/>
  <c r="AO375" i="13"/>
  <c r="AN376" i="13"/>
  <c r="AO376" i="13"/>
  <c r="AN377" i="13"/>
  <c r="AO377" i="13"/>
  <c r="AN378" i="13"/>
  <c r="AO378" i="13"/>
  <c r="AN379" i="13"/>
  <c r="AO379" i="13"/>
  <c r="AN380" i="13"/>
  <c r="AO380" i="13"/>
  <c r="AN381" i="13"/>
  <c r="AO381" i="13"/>
  <c r="AN382" i="13"/>
  <c r="AO382" i="13"/>
  <c r="AN383" i="13"/>
  <c r="AO383" i="13"/>
  <c r="AN384" i="13"/>
  <c r="AO384" i="13"/>
  <c r="AN385" i="13"/>
  <c r="AO385" i="13"/>
  <c r="AN386" i="13"/>
  <c r="AO386" i="13"/>
  <c r="AN387" i="13"/>
  <c r="AO387" i="13"/>
  <c r="AN388" i="13"/>
  <c r="AO388" i="13"/>
  <c r="AN389" i="13"/>
  <c r="AO389" i="13"/>
  <c r="AN390" i="13"/>
  <c r="AO390" i="13"/>
  <c r="AN391" i="13"/>
  <c r="AO391" i="13"/>
  <c r="AN392" i="13"/>
  <c r="AO392" i="13"/>
  <c r="AN393" i="13"/>
  <c r="AO393" i="13"/>
  <c r="AN394" i="13"/>
  <c r="AO394" i="13"/>
  <c r="AN395" i="13"/>
  <c r="AO395" i="13"/>
  <c r="AN396" i="13"/>
  <c r="AO396" i="13"/>
  <c r="AN397" i="13"/>
  <c r="AO397" i="13"/>
  <c r="AN398" i="13"/>
  <c r="AO398" i="13"/>
  <c r="AN399" i="13"/>
  <c r="AO399" i="13"/>
  <c r="AN400" i="13"/>
  <c r="AO400" i="13"/>
  <c r="AN401" i="13"/>
  <c r="AO401" i="13"/>
  <c r="AN402" i="13"/>
  <c r="AO402" i="13"/>
  <c r="AN403" i="13"/>
  <c r="AO403" i="13"/>
  <c r="AN404" i="13"/>
  <c r="AO404" i="13"/>
  <c r="AN405" i="13"/>
  <c r="AO405" i="13"/>
  <c r="AN406" i="13"/>
  <c r="AO406" i="13"/>
  <c r="AN407" i="13"/>
  <c r="AO407" i="13"/>
  <c r="AN408" i="13"/>
  <c r="AO408" i="13"/>
  <c r="AN409" i="13"/>
  <c r="AO409" i="13"/>
  <c r="AN410" i="13"/>
  <c r="AO410" i="13"/>
  <c r="AN411" i="13"/>
  <c r="AO411" i="13"/>
  <c r="AN412" i="13"/>
  <c r="AO412" i="13"/>
  <c r="AO5" i="13"/>
  <c r="AN5" i="13"/>
  <c r="AG403" i="13"/>
  <c r="AF403" i="13"/>
  <c r="AE403" i="13"/>
  <c r="AD403" i="13"/>
  <c r="AC403" i="13"/>
  <c r="AB403" i="13"/>
  <c r="AA403" i="13"/>
  <c r="Z403" i="13"/>
  <c r="Y403" i="13"/>
  <c r="X403" i="13"/>
  <c r="W403" i="13"/>
  <c r="V403" i="13"/>
  <c r="U403" i="13"/>
  <c r="AH405" i="13"/>
  <c r="AF294" i="13"/>
  <c r="AB294" i="13"/>
  <c r="AA294" i="13"/>
  <c r="Z294" i="13"/>
  <c r="X294" i="13"/>
  <c r="U384" i="13"/>
  <c r="U294" i="13" s="1"/>
  <c r="V384" i="13"/>
  <c r="V294" i="13" s="1"/>
  <c r="W384" i="13"/>
  <c r="W294" i="13" s="1"/>
  <c r="X384" i="13"/>
  <c r="Y384" i="13"/>
  <c r="Y294" i="13" s="1"/>
  <c r="Z384" i="13"/>
  <c r="AA384" i="13"/>
  <c r="AB384" i="13"/>
  <c r="AC384" i="13"/>
  <c r="AC294" i="13" s="1"/>
  <c r="AD384" i="13"/>
  <c r="AD294" i="13" s="1"/>
  <c r="AE384" i="13"/>
  <c r="AE294" i="13" s="1"/>
  <c r="AF384" i="13"/>
  <c r="AG384" i="13"/>
  <c r="AG294" i="13" s="1"/>
  <c r="AH386" i="13"/>
  <c r="AH387" i="13"/>
  <c r="AH388" i="13"/>
  <c r="AH389" i="13"/>
  <c r="AH390" i="13"/>
  <c r="AH384" i="13" s="1"/>
  <c r="AH391" i="13"/>
  <c r="AH392" i="13"/>
  <c r="AH393" i="13"/>
  <c r="AH394" i="13"/>
  <c r="AH395" i="13"/>
  <c r="AH396" i="13"/>
  <c r="AH397" i="13"/>
  <c r="AH398" i="13"/>
  <c r="AH399" i="13"/>
  <c r="AH385" i="13"/>
  <c r="V281" i="13"/>
  <c r="W281" i="13"/>
  <c r="Y281" i="13"/>
  <c r="Z281" i="13"/>
  <c r="AA281" i="13"/>
  <c r="AB281" i="13"/>
  <c r="AC281" i="13"/>
  <c r="AD281" i="13"/>
  <c r="AE281" i="13"/>
  <c r="AF281" i="13"/>
  <c r="AG281" i="13"/>
  <c r="U281" i="13"/>
  <c r="X283" i="13"/>
  <c r="AH283" i="13" s="1"/>
  <c r="X282" i="13"/>
  <c r="X281" i="13" s="1"/>
  <c r="AH282" i="13" l="1"/>
  <c r="AH281" i="13" s="1"/>
  <c r="AH67" i="13"/>
  <c r="AH68" i="13"/>
  <c r="AH66" i="13" s="1"/>
  <c r="AH69" i="13"/>
  <c r="AH70" i="13"/>
  <c r="AH71" i="13"/>
  <c r="AH131" i="13"/>
  <c r="AH132" i="13"/>
  <c r="AH137" i="13"/>
  <c r="AH138" i="13"/>
  <c r="AH139" i="13"/>
  <c r="AH140" i="13"/>
  <c r="AH141" i="13"/>
  <c r="AH142" i="13"/>
  <c r="AH143" i="13"/>
  <c r="AH144" i="13"/>
  <c r="AH145" i="13"/>
  <c r="AH146" i="13"/>
  <c r="AH147" i="13"/>
  <c r="AH148" i="13"/>
  <c r="AH149" i="13"/>
  <c r="AH150" i="13"/>
  <c r="AH151" i="13"/>
  <c r="AH152" i="13"/>
  <c r="AH153" i="13"/>
  <c r="AH155" i="13"/>
  <c r="AH154" i="13" s="1"/>
  <c r="AH156" i="13"/>
  <c r="AH265" i="13"/>
  <c r="AH285" i="13"/>
  <c r="AH286" i="13"/>
  <c r="AH287" i="13"/>
  <c r="AH288" i="13"/>
  <c r="AH289" i="13"/>
  <c r="AH290" i="13"/>
  <c r="AH291" i="13"/>
  <c r="AH292" i="13"/>
  <c r="AH293" i="13"/>
  <c r="AH187" i="13"/>
  <c r="AH184" i="13"/>
  <c r="AH181" i="13"/>
  <c r="AH175" i="13"/>
  <c r="AH166" i="13"/>
  <c r="AH164" i="13"/>
  <c r="AH158" i="13"/>
  <c r="AH130" i="13"/>
  <c r="AH121" i="13"/>
  <c r="AH61" i="13"/>
  <c r="AH59" i="13"/>
  <c r="AH47" i="13"/>
  <c r="AH32" i="13"/>
  <c r="AH28" i="13"/>
  <c r="AH22" i="13"/>
  <c r="AH36" i="13"/>
  <c r="AH40" i="13"/>
  <c r="AH42" i="13"/>
  <c r="AH53" i="13"/>
  <c r="AH57" i="13"/>
  <c r="AH116" i="13"/>
  <c r="AH172" i="13"/>
  <c r="AH190" i="13"/>
  <c r="AH192" i="13"/>
  <c r="AH295" i="13"/>
  <c r="AH296" i="13"/>
  <c r="AH297" i="13"/>
  <c r="AH298" i="13"/>
  <c r="AH299" i="13"/>
  <c r="AH300" i="13"/>
  <c r="AH301" i="13"/>
  <c r="AH302" i="13"/>
  <c r="AH303" i="13"/>
  <c r="AH304" i="13"/>
  <c r="AH305" i="13"/>
  <c r="AH306" i="13"/>
  <c r="AH307" i="13"/>
  <c r="AH308" i="13"/>
  <c r="AH309" i="13"/>
  <c r="AH310" i="13"/>
  <c r="AH311" i="13"/>
  <c r="AH312" i="13"/>
  <c r="AH313" i="13"/>
  <c r="AH314" i="13"/>
  <c r="AH315" i="13"/>
  <c r="AH316" i="13"/>
  <c r="AH317" i="13"/>
  <c r="AH318" i="13"/>
  <c r="AH319" i="13"/>
  <c r="AH320" i="13"/>
  <c r="AH321" i="13"/>
  <c r="AH322" i="13"/>
  <c r="AH323" i="13"/>
  <c r="AH324" i="13"/>
  <c r="AH325" i="13"/>
  <c r="AH326" i="13"/>
  <c r="AH327" i="13"/>
  <c r="AH328" i="13"/>
  <c r="AH329" i="13"/>
  <c r="AH330" i="13"/>
  <c r="AH331" i="13"/>
  <c r="AH332" i="13"/>
  <c r="AH333" i="13"/>
  <c r="AH334" i="13"/>
  <c r="AH335" i="13"/>
  <c r="AH336" i="13"/>
  <c r="AH337" i="13"/>
  <c r="AH338" i="13"/>
  <c r="AH339" i="13"/>
  <c r="AH340" i="13"/>
  <c r="AH341" i="13"/>
  <c r="AH342" i="13"/>
  <c r="AH343" i="13"/>
  <c r="AH344" i="13"/>
  <c r="AH345" i="13"/>
  <c r="AH346" i="13"/>
  <c r="AH347" i="13"/>
  <c r="AH348" i="13"/>
  <c r="AH349" i="13"/>
  <c r="AH350" i="13"/>
  <c r="AH351" i="13"/>
  <c r="AH352" i="13"/>
  <c r="AH353" i="13"/>
  <c r="AH354" i="13"/>
  <c r="AH355" i="13"/>
  <c r="AH356" i="13"/>
  <c r="AH357" i="13"/>
  <c r="AH358" i="13"/>
  <c r="AH359" i="13"/>
  <c r="AH360" i="13"/>
  <c r="AH361" i="13"/>
  <c r="AH362" i="13"/>
  <c r="AH363" i="13"/>
  <c r="AH364" i="13"/>
  <c r="AH365" i="13"/>
  <c r="AH366" i="13"/>
  <c r="AH367" i="13"/>
  <c r="AH368" i="13"/>
  <c r="AH369" i="13"/>
  <c r="AH370" i="13"/>
  <c r="AH371" i="13"/>
  <c r="AH372" i="13"/>
  <c r="AH373" i="13"/>
  <c r="AH374" i="13"/>
  <c r="AH375" i="13"/>
  <c r="AH376" i="13"/>
  <c r="AH377" i="13"/>
  <c r="AH378" i="13"/>
  <c r="AH379" i="13"/>
  <c r="AH380" i="13"/>
  <c r="AH381" i="13"/>
  <c r="AH382" i="13"/>
  <c r="AH383" i="13"/>
  <c r="AH404" i="13"/>
  <c r="AH403" i="13" s="1"/>
  <c r="AH408" i="13"/>
  <c r="AH410" i="13"/>
  <c r="AH411" i="13"/>
  <c r="AH412" i="13"/>
  <c r="AL391" i="13"/>
  <c r="AL383" i="13"/>
  <c r="AL375" i="13"/>
  <c r="AL364" i="13"/>
  <c r="AL356" i="13"/>
  <c r="AL348" i="13"/>
  <c r="AL340" i="13"/>
  <c r="AL332" i="13"/>
  <c r="AL324" i="13"/>
  <c r="AL316" i="13"/>
  <c r="AL308" i="13"/>
  <c r="AL300" i="13"/>
  <c r="AL292" i="13"/>
  <c r="AL284" i="13"/>
  <c r="AL278" i="13"/>
  <c r="AL275" i="13"/>
  <c r="AL267" i="13"/>
  <c r="AL258" i="13"/>
  <c r="AL256" i="13"/>
  <c r="AL250" i="13"/>
  <c r="AL248" i="13"/>
  <c r="AL242" i="13"/>
  <c r="AL240" i="13"/>
  <c r="AL234" i="13"/>
  <c r="AL232" i="13"/>
  <c r="AL230" i="13"/>
  <c r="AL226" i="13"/>
  <c r="AL223" i="13"/>
  <c r="AL217" i="13"/>
  <c r="AL215" i="13"/>
  <c r="AL209" i="13"/>
  <c r="AL207" i="13"/>
  <c r="AL201" i="13"/>
  <c r="AL199" i="13"/>
  <c r="AL193" i="13"/>
  <c r="AL186" i="13"/>
  <c r="AL180" i="13"/>
  <c r="AL177" i="13"/>
  <c r="AL169" i="13"/>
  <c r="AL167" i="13"/>
  <c r="AL153" i="13"/>
  <c r="AL148" i="13"/>
  <c r="AL146" i="13"/>
  <c r="AL144" i="13"/>
  <c r="AL140" i="13"/>
  <c r="AL138" i="13"/>
  <c r="AL136" i="13"/>
  <c r="AL129" i="13"/>
  <c r="AL126" i="13"/>
  <c r="AL122" i="13"/>
  <c r="AL114" i="13"/>
  <c r="AL110" i="13"/>
  <c r="AL108" i="13"/>
  <c r="AL106" i="13"/>
  <c r="AL99" i="13"/>
  <c r="AL97" i="13"/>
  <c r="AL91" i="13"/>
  <c r="AL89" i="13"/>
  <c r="AL83" i="13"/>
  <c r="AL80" i="13"/>
  <c r="AL76" i="13"/>
  <c r="AL74" i="13"/>
  <c r="AL64" i="13"/>
  <c r="AL62" i="13"/>
  <c r="AL52" i="13"/>
  <c r="AL50" i="13"/>
  <c r="AL43" i="13"/>
  <c r="AL34" i="13"/>
  <c r="AL30" i="13"/>
  <c r="AL19" i="13"/>
  <c r="AL17" i="13"/>
  <c r="AL11" i="13"/>
  <c r="AL9" i="13"/>
  <c r="AK395" i="13"/>
  <c r="AL395" i="13" s="1"/>
  <c r="AK396" i="13"/>
  <c r="AL396" i="13" s="1"/>
  <c r="AK397" i="13"/>
  <c r="AL397" i="13" s="1"/>
  <c r="AK398" i="13"/>
  <c r="AL398" i="13" s="1"/>
  <c r="AK399" i="13"/>
  <c r="AL399" i="13" s="1"/>
  <c r="AK400" i="13"/>
  <c r="AL400" i="13" s="1"/>
  <c r="AK401" i="13"/>
  <c r="AL401" i="13" s="1"/>
  <c r="AK402" i="13"/>
  <c r="AL402" i="13" s="1"/>
  <c r="AK403" i="13"/>
  <c r="AL403" i="13" s="1"/>
  <c r="AK404" i="13"/>
  <c r="AL404" i="13" s="1"/>
  <c r="AK405" i="13"/>
  <c r="AL405" i="13" s="1"/>
  <c r="AK406" i="13"/>
  <c r="AL406" i="13" s="1"/>
  <c r="AK407" i="13"/>
  <c r="AL407" i="13" s="1"/>
  <c r="AK408" i="13"/>
  <c r="AL408" i="13" s="1"/>
  <c r="AK409" i="13"/>
  <c r="AL409" i="13" s="1"/>
  <c r="AK410" i="13"/>
  <c r="AL410" i="13" s="1"/>
  <c r="AK411" i="13"/>
  <c r="AL411" i="13" s="1"/>
  <c r="AK412" i="13"/>
  <c r="AL412" i="13" s="1"/>
  <c r="AK377" i="13"/>
  <c r="AL377" i="13" s="1"/>
  <c r="AK378" i="13"/>
  <c r="AL378" i="13" s="1"/>
  <c r="AK379" i="13"/>
  <c r="AL379" i="13" s="1"/>
  <c r="AK380" i="13"/>
  <c r="AL380" i="13" s="1"/>
  <c r="AK381" i="13"/>
  <c r="AL381" i="13" s="1"/>
  <c r="AK382" i="13"/>
  <c r="AL382" i="13" s="1"/>
  <c r="AK383" i="13"/>
  <c r="AK384" i="13"/>
  <c r="AL384" i="13" s="1"/>
  <c r="AK385" i="13"/>
  <c r="AL385" i="13" s="1"/>
  <c r="AK386" i="13"/>
  <c r="AL386" i="13" s="1"/>
  <c r="AK387" i="13"/>
  <c r="AL387" i="13" s="1"/>
  <c r="AK388" i="13"/>
  <c r="AL388" i="13" s="1"/>
  <c r="AK389" i="13"/>
  <c r="AL389" i="13" s="1"/>
  <c r="AK390" i="13"/>
  <c r="AL390" i="13" s="1"/>
  <c r="AK391" i="13"/>
  <c r="AK392" i="13"/>
  <c r="AL392" i="13" s="1"/>
  <c r="AK393" i="13"/>
  <c r="AL393" i="13" s="1"/>
  <c r="AK394" i="13"/>
  <c r="AL394" i="13" s="1"/>
  <c r="AK5" i="13"/>
  <c r="AK6" i="13"/>
  <c r="AK7" i="13"/>
  <c r="AK8" i="13"/>
  <c r="AL8" i="13" s="1"/>
  <c r="AK9" i="13"/>
  <c r="AK10" i="13"/>
  <c r="AL10" i="13" s="1"/>
  <c r="AK11" i="13"/>
  <c r="AK12" i="13"/>
  <c r="AL12" i="13" s="1"/>
  <c r="AK13" i="13"/>
  <c r="AL13" i="13" s="1"/>
  <c r="AK14" i="13"/>
  <c r="AL14" i="13" s="1"/>
  <c r="AK15" i="13"/>
  <c r="AL15" i="13" s="1"/>
  <c r="AK16" i="13"/>
  <c r="AL16" i="13" s="1"/>
  <c r="AK17" i="13"/>
  <c r="AK18" i="13"/>
  <c r="AL18" i="13" s="1"/>
  <c r="AK19" i="13"/>
  <c r="AK20" i="13"/>
  <c r="AK21" i="13"/>
  <c r="AL21" i="13" s="1"/>
  <c r="AK22" i="13"/>
  <c r="AK23" i="13"/>
  <c r="AL23" i="13" s="1"/>
  <c r="AK24" i="13"/>
  <c r="AL24" i="13" s="1"/>
  <c r="AK25" i="13"/>
  <c r="AL25" i="13" s="1"/>
  <c r="AK26" i="13"/>
  <c r="AL26" i="13" s="1"/>
  <c r="AK27" i="13"/>
  <c r="AL27" i="13" s="1"/>
  <c r="AK28" i="13"/>
  <c r="AK29" i="13"/>
  <c r="AL29" i="13" s="1"/>
  <c r="AK30" i="13"/>
  <c r="AK31" i="13"/>
  <c r="AK32" i="13"/>
  <c r="AK33" i="13"/>
  <c r="AL33" i="13" s="1"/>
  <c r="AK34" i="13"/>
  <c r="AK35" i="13"/>
  <c r="AL35" i="13" s="1"/>
  <c r="AK36" i="13"/>
  <c r="AK37" i="13"/>
  <c r="AL37" i="13" s="1"/>
  <c r="AK38" i="13"/>
  <c r="AL38" i="13" s="1"/>
  <c r="AK39" i="13"/>
  <c r="AL39" i="13" s="1"/>
  <c r="AK40" i="13"/>
  <c r="AK41" i="13"/>
  <c r="AL41" i="13" s="1"/>
  <c r="AK42" i="13"/>
  <c r="AK43" i="13"/>
  <c r="AK44" i="13"/>
  <c r="AL44" i="13" s="1"/>
  <c r="AK45" i="13"/>
  <c r="AL45" i="13" s="1"/>
  <c r="AK46" i="13"/>
  <c r="AL46" i="13" s="1"/>
  <c r="AK47" i="13"/>
  <c r="AK48" i="13"/>
  <c r="AL48" i="13" s="1"/>
  <c r="AK49" i="13"/>
  <c r="AL49" i="13" s="1"/>
  <c r="AK50" i="13"/>
  <c r="AK51" i="13"/>
  <c r="AL51" i="13" s="1"/>
  <c r="AK52" i="13"/>
  <c r="AK53" i="13"/>
  <c r="AK54" i="13"/>
  <c r="AL54" i="13" s="1"/>
  <c r="AK55" i="13"/>
  <c r="AL55" i="13" s="1"/>
  <c r="AK56" i="13"/>
  <c r="AL56" i="13" s="1"/>
  <c r="AK57" i="13"/>
  <c r="AK58" i="13"/>
  <c r="AL58" i="13" s="1"/>
  <c r="AK59" i="13"/>
  <c r="AK60" i="13"/>
  <c r="AL60" i="13" s="1"/>
  <c r="AK61" i="13"/>
  <c r="AK62" i="13"/>
  <c r="AK63" i="13"/>
  <c r="AL63" i="13" s="1"/>
  <c r="AK64" i="13"/>
  <c r="AK65" i="13"/>
  <c r="AL65" i="13" s="1"/>
  <c r="AK66" i="13"/>
  <c r="AK67" i="13"/>
  <c r="AL67" i="13" s="1"/>
  <c r="AK68" i="13"/>
  <c r="AL68" i="13" s="1"/>
  <c r="AK69" i="13"/>
  <c r="AL69" i="13" s="1"/>
  <c r="AK70" i="13"/>
  <c r="AL70" i="13" s="1"/>
  <c r="AK71" i="13"/>
  <c r="AL71" i="13" s="1"/>
  <c r="AK72" i="13"/>
  <c r="AK73" i="13"/>
  <c r="AL73" i="13" s="1"/>
  <c r="AK74" i="13"/>
  <c r="AK75" i="13"/>
  <c r="AL75" i="13" s="1"/>
  <c r="AK76" i="13"/>
  <c r="AK77" i="13"/>
  <c r="AL77" i="13" s="1"/>
  <c r="AK78" i="13"/>
  <c r="AL78" i="13" s="1"/>
  <c r="AK79" i="13"/>
  <c r="AL79" i="13" s="1"/>
  <c r="AK80" i="13"/>
  <c r="AK81" i="13"/>
  <c r="AL81" i="13" s="1"/>
  <c r="AK82" i="13"/>
  <c r="AK83" i="13"/>
  <c r="AK84" i="13"/>
  <c r="AL84" i="13" s="1"/>
  <c r="AK85" i="13"/>
  <c r="AL85" i="13" s="1"/>
  <c r="AK86" i="13"/>
  <c r="AL86" i="13" s="1"/>
  <c r="AK87" i="13"/>
  <c r="AL87" i="13" s="1"/>
  <c r="AK88" i="13"/>
  <c r="AL88" i="13" s="1"/>
  <c r="AK89" i="13"/>
  <c r="AK90" i="13"/>
  <c r="AL90" i="13" s="1"/>
  <c r="AK91" i="13"/>
  <c r="AK92" i="13"/>
  <c r="AL92" i="13" s="1"/>
  <c r="AK93" i="13"/>
  <c r="AL93" i="13" s="1"/>
  <c r="AK94" i="13"/>
  <c r="AL94" i="13" s="1"/>
  <c r="AK95" i="13"/>
  <c r="AL95" i="13" s="1"/>
  <c r="AK96" i="13"/>
  <c r="AL96" i="13" s="1"/>
  <c r="AK97" i="13"/>
  <c r="AK98" i="13"/>
  <c r="AL98" i="13" s="1"/>
  <c r="AK99" i="13"/>
  <c r="AK100" i="13"/>
  <c r="AL100" i="13" s="1"/>
  <c r="AK101" i="13"/>
  <c r="AL101" i="13" s="1"/>
  <c r="AK102" i="13"/>
  <c r="AK103" i="13"/>
  <c r="AL103" i="13" s="1"/>
  <c r="AK104" i="13"/>
  <c r="AL104" i="13" s="1"/>
  <c r="AK105" i="13"/>
  <c r="AL105" i="13" s="1"/>
  <c r="AK106" i="13"/>
  <c r="AK107" i="13"/>
  <c r="AL107" i="13" s="1"/>
  <c r="AK108" i="13"/>
  <c r="AK109" i="13"/>
  <c r="AL109" i="13" s="1"/>
  <c r="AK110" i="13"/>
  <c r="AK111" i="13"/>
  <c r="AL111" i="13" s="1"/>
  <c r="AK112" i="13"/>
  <c r="AL112" i="13" s="1"/>
  <c r="AK113" i="13"/>
  <c r="AL113" i="13" s="1"/>
  <c r="AK114" i="13"/>
  <c r="AK115" i="13"/>
  <c r="AL115" i="13" s="1"/>
  <c r="AK116" i="13"/>
  <c r="AK117" i="13"/>
  <c r="AL117" i="13" s="1"/>
  <c r="AK118" i="13"/>
  <c r="AK119" i="13"/>
  <c r="AK120" i="13"/>
  <c r="AL120" i="13" s="1"/>
  <c r="AK121" i="13"/>
  <c r="AK122" i="13"/>
  <c r="AK123" i="13"/>
  <c r="AL123" i="13" s="1"/>
  <c r="AK124" i="13"/>
  <c r="AL124" i="13" s="1"/>
  <c r="AK125" i="13"/>
  <c r="AL125" i="13" s="1"/>
  <c r="AK126" i="13"/>
  <c r="AK127" i="13"/>
  <c r="AL127" i="13" s="1"/>
  <c r="AK128" i="13"/>
  <c r="AK129" i="13"/>
  <c r="AK130" i="13"/>
  <c r="AL130" i="13" s="1"/>
  <c r="AK131" i="13"/>
  <c r="AL131" i="13" s="1"/>
  <c r="AK132" i="13"/>
  <c r="AL132" i="13" s="1"/>
  <c r="AK133" i="13"/>
  <c r="AL133" i="13" s="1"/>
  <c r="AK134" i="13"/>
  <c r="AK135" i="13"/>
  <c r="AL135" i="13" s="1"/>
  <c r="AK136" i="13"/>
  <c r="AK137" i="13"/>
  <c r="AL137" i="13" s="1"/>
  <c r="AK138" i="13"/>
  <c r="AK139" i="13"/>
  <c r="AL139" i="13" s="1"/>
  <c r="AK140" i="13"/>
  <c r="AK141" i="13"/>
  <c r="AL141" i="13" s="1"/>
  <c r="AK142" i="13"/>
  <c r="AL142" i="13" s="1"/>
  <c r="AK143" i="13"/>
  <c r="AL143" i="13" s="1"/>
  <c r="AK144" i="13"/>
  <c r="AK145" i="13"/>
  <c r="AL145" i="13" s="1"/>
  <c r="AK146" i="13"/>
  <c r="AK147" i="13"/>
  <c r="AL147" i="13" s="1"/>
  <c r="AK148" i="13"/>
  <c r="AK149" i="13"/>
  <c r="AL149" i="13" s="1"/>
  <c r="AK150" i="13"/>
  <c r="AL150" i="13" s="1"/>
  <c r="AK151" i="13"/>
  <c r="AL151" i="13" s="1"/>
  <c r="AK152" i="13"/>
  <c r="AK153" i="13"/>
  <c r="AK154" i="13"/>
  <c r="AL154" i="13" s="1"/>
  <c r="AK155" i="13"/>
  <c r="AK156" i="13"/>
  <c r="AK157" i="13"/>
  <c r="AL157" i="13" s="1"/>
  <c r="AK158" i="13"/>
  <c r="AL158" i="13" s="1"/>
  <c r="AK159" i="13"/>
  <c r="AL159" i="13" s="1"/>
  <c r="AK160" i="13"/>
  <c r="AL160" i="13" s="1"/>
  <c r="AK161" i="13"/>
  <c r="AL161" i="13" s="1"/>
  <c r="AK162" i="13"/>
  <c r="AK163" i="13"/>
  <c r="AL163" i="13" s="1"/>
  <c r="AK164" i="13"/>
  <c r="AK165" i="13"/>
  <c r="AL165" i="13" s="1"/>
  <c r="AK166" i="13"/>
  <c r="AL166" i="13" s="1"/>
  <c r="AK167" i="13"/>
  <c r="AK168" i="13"/>
  <c r="AL168" i="13" s="1"/>
  <c r="AK169" i="13"/>
  <c r="AK170" i="13"/>
  <c r="AK171" i="13"/>
  <c r="AL171" i="13" s="1"/>
  <c r="AK172" i="13"/>
  <c r="AL172" i="13" s="1"/>
  <c r="AK173" i="13"/>
  <c r="AK174" i="13"/>
  <c r="AL174" i="13" s="1"/>
  <c r="AK175" i="13"/>
  <c r="AL175" i="13" s="1"/>
  <c r="AK176" i="13"/>
  <c r="AL176" i="13" s="1"/>
  <c r="AK177" i="13"/>
  <c r="AK178" i="13"/>
  <c r="AL178" i="13" s="1"/>
  <c r="AK179" i="13"/>
  <c r="AK180" i="13"/>
  <c r="AK181" i="13"/>
  <c r="AL181" i="13" s="1"/>
  <c r="AK182" i="13"/>
  <c r="AK183" i="13"/>
  <c r="AL183" i="13" s="1"/>
  <c r="AK184" i="13"/>
  <c r="AL184" i="13" s="1"/>
  <c r="AK185" i="13"/>
  <c r="AK186" i="13"/>
  <c r="AK187" i="13"/>
  <c r="AL187" i="13" s="1"/>
  <c r="AK188" i="13"/>
  <c r="AK189" i="13"/>
  <c r="AL189" i="13" s="1"/>
  <c r="AK190" i="13"/>
  <c r="AK191" i="13"/>
  <c r="AL191" i="13" s="1"/>
  <c r="AK192" i="13"/>
  <c r="AK193" i="13"/>
  <c r="AK194" i="13"/>
  <c r="AL194" i="13" s="1"/>
  <c r="AK195" i="13"/>
  <c r="AL195" i="13" s="1"/>
  <c r="AK196" i="13"/>
  <c r="AL196" i="13" s="1"/>
  <c r="AK197" i="13"/>
  <c r="AL197" i="13" s="1"/>
  <c r="AK198" i="13"/>
  <c r="AL198" i="13" s="1"/>
  <c r="AK199" i="13"/>
  <c r="AK200" i="13"/>
  <c r="AL200" i="13" s="1"/>
  <c r="AK201" i="13"/>
  <c r="AK202" i="13"/>
  <c r="AL202" i="13" s="1"/>
  <c r="AK203" i="13"/>
  <c r="AL203" i="13" s="1"/>
  <c r="AK204" i="13"/>
  <c r="AL204" i="13" s="1"/>
  <c r="AK205" i="13"/>
  <c r="AL205" i="13" s="1"/>
  <c r="AK206" i="13"/>
  <c r="AL206" i="13" s="1"/>
  <c r="AK207" i="13"/>
  <c r="AK208" i="13"/>
  <c r="AL208" i="13" s="1"/>
  <c r="AK209" i="13"/>
  <c r="AK210" i="13"/>
  <c r="AL210" i="13" s="1"/>
  <c r="AK211" i="13"/>
  <c r="AL211" i="13" s="1"/>
  <c r="AK212" i="13"/>
  <c r="AL212" i="13" s="1"/>
  <c r="AK213" i="13"/>
  <c r="AL213" i="13" s="1"/>
  <c r="AK214" i="13"/>
  <c r="AL214" i="13" s="1"/>
  <c r="AK215" i="13"/>
  <c r="AK216" i="13"/>
  <c r="AL216" i="13" s="1"/>
  <c r="AK217" i="13"/>
  <c r="AK218" i="13"/>
  <c r="AL218" i="13" s="1"/>
  <c r="AK219" i="13"/>
  <c r="AL219" i="13" s="1"/>
  <c r="AK220" i="13"/>
  <c r="AL220" i="13" s="1"/>
  <c r="AK221" i="13"/>
  <c r="AL221" i="13" s="1"/>
  <c r="AK222" i="13"/>
  <c r="AL222" i="13" s="1"/>
  <c r="AK223" i="13"/>
  <c r="AK224" i="13"/>
  <c r="AL224" i="13" s="1"/>
  <c r="AK225" i="13"/>
  <c r="AK226" i="13"/>
  <c r="AK227" i="13"/>
  <c r="AL227" i="13" s="1"/>
  <c r="AK228" i="13"/>
  <c r="AL228" i="13" s="1"/>
  <c r="AK229" i="13"/>
  <c r="AL229" i="13" s="1"/>
  <c r="AK230" i="13"/>
  <c r="AK231" i="13"/>
  <c r="AL231" i="13" s="1"/>
  <c r="AK232" i="13"/>
  <c r="AK233" i="13"/>
  <c r="AL233" i="13" s="1"/>
  <c r="AK234" i="13"/>
  <c r="AK235" i="13"/>
  <c r="AL235" i="13" s="1"/>
  <c r="AK236" i="13"/>
  <c r="AL236" i="13" s="1"/>
  <c r="AK237" i="13"/>
  <c r="AL237" i="13" s="1"/>
  <c r="AK238" i="13"/>
  <c r="AL238" i="13" s="1"/>
  <c r="AK239" i="13"/>
  <c r="AL239" i="13" s="1"/>
  <c r="AK240" i="13"/>
  <c r="AK241" i="13"/>
  <c r="AL241" i="13" s="1"/>
  <c r="AK242" i="13"/>
  <c r="AK243" i="13"/>
  <c r="AL243" i="13" s="1"/>
  <c r="AK244" i="13"/>
  <c r="AL244" i="13" s="1"/>
  <c r="AK245" i="13"/>
  <c r="AL245" i="13" s="1"/>
  <c r="AK246" i="13"/>
  <c r="AL246" i="13" s="1"/>
  <c r="AK247" i="13"/>
  <c r="AL247" i="13" s="1"/>
  <c r="AK248" i="13"/>
  <c r="AK249" i="13"/>
  <c r="AL249" i="13" s="1"/>
  <c r="AK250" i="13"/>
  <c r="AK251" i="13"/>
  <c r="AL251" i="13" s="1"/>
  <c r="AK252" i="13"/>
  <c r="AL252" i="13" s="1"/>
  <c r="AK253" i="13"/>
  <c r="AL253" i="13" s="1"/>
  <c r="AK254" i="13"/>
  <c r="AL254" i="13" s="1"/>
  <c r="AK255" i="13"/>
  <c r="AL255" i="13" s="1"/>
  <c r="AK256" i="13"/>
  <c r="AK257" i="13"/>
  <c r="AL257" i="13" s="1"/>
  <c r="AK258" i="13"/>
  <c r="AK259" i="13"/>
  <c r="AL259" i="13" s="1"/>
  <c r="AK260" i="13"/>
  <c r="AL260" i="13" s="1"/>
  <c r="AK261" i="13"/>
  <c r="AL261" i="13" s="1"/>
  <c r="AK262" i="13"/>
  <c r="AL262" i="13" s="1"/>
  <c r="AK263" i="13"/>
  <c r="AL263" i="13" s="1"/>
  <c r="AK264" i="13"/>
  <c r="AK265" i="13"/>
  <c r="AK266" i="13"/>
  <c r="AK267" i="13"/>
  <c r="AK268" i="13"/>
  <c r="AL268" i="13" s="1"/>
  <c r="AK269" i="13"/>
  <c r="AL269" i="13" s="1"/>
  <c r="AK270" i="13"/>
  <c r="AL270" i="13" s="1"/>
  <c r="AK271" i="13"/>
  <c r="AL271" i="13" s="1"/>
  <c r="AK272" i="13"/>
  <c r="AL272" i="13" s="1"/>
  <c r="AK273" i="13"/>
  <c r="AL273" i="13" s="1"/>
  <c r="AK274" i="13"/>
  <c r="AL274" i="13" s="1"/>
  <c r="AK275" i="13"/>
  <c r="AK276" i="13"/>
  <c r="AK277" i="13"/>
  <c r="AL277" i="13" s="1"/>
  <c r="AK278" i="13"/>
  <c r="AK279" i="13"/>
  <c r="AL279" i="13" s="1"/>
  <c r="AK280" i="13"/>
  <c r="AL280" i="13" s="1"/>
  <c r="AK281" i="13"/>
  <c r="AL281" i="13" s="1"/>
  <c r="AK282" i="13"/>
  <c r="AL282" i="13" s="1"/>
  <c r="AK283" i="13"/>
  <c r="AL283" i="13" s="1"/>
  <c r="AK284" i="13"/>
  <c r="AK285" i="13"/>
  <c r="AL285" i="13" s="1"/>
  <c r="AK286" i="13"/>
  <c r="AL286" i="13" s="1"/>
  <c r="AK287" i="13"/>
  <c r="AL287" i="13" s="1"/>
  <c r="AK288" i="13"/>
  <c r="AL288" i="13" s="1"/>
  <c r="AK289" i="13"/>
  <c r="AL289" i="13" s="1"/>
  <c r="AK290" i="13"/>
  <c r="AL290" i="13" s="1"/>
  <c r="AK291" i="13"/>
  <c r="AL291" i="13" s="1"/>
  <c r="AK292" i="13"/>
  <c r="AK293" i="13"/>
  <c r="AL293" i="13" s="1"/>
  <c r="AK294" i="13"/>
  <c r="AL294" i="13" s="1"/>
  <c r="AK295" i="13"/>
  <c r="AL295" i="13" s="1"/>
  <c r="AK296" i="13"/>
  <c r="AK297" i="13"/>
  <c r="AL297" i="13" s="1"/>
  <c r="AK298" i="13"/>
  <c r="AL298" i="13" s="1"/>
  <c r="AK299" i="13"/>
  <c r="AL299" i="13" s="1"/>
  <c r="AK300" i="13"/>
  <c r="AK301" i="13"/>
  <c r="AL301" i="13" s="1"/>
  <c r="AK302" i="13"/>
  <c r="AL302" i="13" s="1"/>
  <c r="AK303" i="13"/>
  <c r="AL303" i="13" s="1"/>
  <c r="AK304" i="13"/>
  <c r="AL304" i="13" s="1"/>
  <c r="AK305" i="13"/>
  <c r="AL305" i="13" s="1"/>
  <c r="AK306" i="13"/>
  <c r="AL306" i="13" s="1"/>
  <c r="AK307" i="13"/>
  <c r="AL307" i="13" s="1"/>
  <c r="AK308" i="13"/>
  <c r="AK309" i="13"/>
  <c r="AL309" i="13" s="1"/>
  <c r="AK310" i="13"/>
  <c r="AL310" i="13" s="1"/>
  <c r="AK311" i="13"/>
  <c r="AL311" i="13" s="1"/>
  <c r="AK312" i="13"/>
  <c r="AL312" i="13" s="1"/>
  <c r="AK313" i="13"/>
  <c r="AL313" i="13" s="1"/>
  <c r="AK314" i="13"/>
  <c r="AL314" i="13" s="1"/>
  <c r="AK315" i="13"/>
  <c r="AL315" i="13" s="1"/>
  <c r="AK316" i="13"/>
  <c r="AK317" i="13"/>
  <c r="AL317" i="13" s="1"/>
  <c r="AK318" i="13"/>
  <c r="AL318" i="13" s="1"/>
  <c r="AK319" i="13"/>
  <c r="AL319" i="13" s="1"/>
  <c r="AK320" i="13"/>
  <c r="AL320" i="13" s="1"/>
  <c r="AK321" i="13"/>
  <c r="AL321" i="13" s="1"/>
  <c r="AK322" i="13"/>
  <c r="AL322" i="13" s="1"/>
  <c r="AK323" i="13"/>
  <c r="AL323" i="13" s="1"/>
  <c r="AK324" i="13"/>
  <c r="AK325" i="13"/>
  <c r="AL325" i="13" s="1"/>
  <c r="AK326" i="13"/>
  <c r="AL326" i="13" s="1"/>
  <c r="AK327" i="13"/>
  <c r="AL327" i="13" s="1"/>
  <c r="AK328" i="13"/>
  <c r="AL328" i="13" s="1"/>
  <c r="AK329" i="13"/>
  <c r="AL329" i="13" s="1"/>
  <c r="AK330" i="13"/>
  <c r="AL330" i="13" s="1"/>
  <c r="AK331" i="13"/>
  <c r="AL331" i="13" s="1"/>
  <c r="AK332" i="13"/>
  <c r="AK333" i="13"/>
  <c r="AL333" i="13" s="1"/>
  <c r="AK334" i="13"/>
  <c r="AL334" i="13" s="1"/>
  <c r="AK335" i="13"/>
  <c r="AL335" i="13" s="1"/>
  <c r="AK336" i="13"/>
  <c r="AL336" i="13" s="1"/>
  <c r="AK337" i="13"/>
  <c r="AL337" i="13" s="1"/>
  <c r="AK338" i="13"/>
  <c r="AL338" i="13" s="1"/>
  <c r="AK339" i="13"/>
  <c r="AL339" i="13" s="1"/>
  <c r="AK340" i="13"/>
  <c r="AK341" i="13"/>
  <c r="AL341" i="13" s="1"/>
  <c r="AK342" i="13"/>
  <c r="AL342" i="13" s="1"/>
  <c r="AK343" i="13"/>
  <c r="AL343" i="13" s="1"/>
  <c r="AK344" i="13"/>
  <c r="AL344" i="13" s="1"/>
  <c r="AK345" i="13"/>
  <c r="AL345" i="13" s="1"/>
  <c r="AK346" i="13"/>
  <c r="AL346" i="13" s="1"/>
  <c r="AK347" i="13"/>
  <c r="AL347" i="13" s="1"/>
  <c r="AK348" i="13"/>
  <c r="AK349" i="13"/>
  <c r="AL349" i="13" s="1"/>
  <c r="AK350" i="13"/>
  <c r="AL350" i="13" s="1"/>
  <c r="AK351" i="13"/>
  <c r="AL351" i="13" s="1"/>
  <c r="AK352" i="13"/>
  <c r="AL352" i="13" s="1"/>
  <c r="AK353" i="13"/>
  <c r="AL353" i="13" s="1"/>
  <c r="AK354" i="13"/>
  <c r="AL354" i="13" s="1"/>
  <c r="AK355" i="13"/>
  <c r="AL355" i="13" s="1"/>
  <c r="AK356" i="13"/>
  <c r="AK357" i="13"/>
  <c r="AL357" i="13" s="1"/>
  <c r="AK358" i="13"/>
  <c r="AL358" i="13" s="1"/>
  <c r="AK359" i="13"/>
  <c r="AL359" i="13" s="1"/>
  <c r="AK360" i="13"/>
  <c r="AL360" i="13" s="1"/>
  <c r="AK361" i="13"/>
  <c r="AL361" i="13" s="1"/>
  <c r="AK362" i="13"/>
  <c r="AL362" i="13" s="1"/>
  <c r="AK363" i="13"/>
  <c r="AL363" i="13" s="1"/>
  <c r="AK364" i="13"/>
  <c r="AK365" i="13"/>
  <c r="AL365" i="13" s="1"/>
  <c r="AK366" i="13"/>
  <c r="AK367" i="13"/>
  <c r="AL367" i="13" s="1"/>
  <c r="AK368" i="13"/>
  <c r="AK369" i="13"/>
  <c r="AK370" i="13"/>
  <c r="AL370" i="13" s="1"/>
  <c r="AK371" i="13"/>
  <c r="AL371" i="13" s="1"/>
  <c r="AK372" i="13"/>
  <c r="AL372" i="13" s="1"/>
  <c r="AK373" i="13"/>
  <c r="AL373" i="13" s="1"/>
  <c r="AK374" i="13"/>
  <c r="AL374" i="13" s="1"/>
  <c r="AK375" i="13"/>
  <c r="AK376" i="13"/>
  <c r="AL376" i="13" s="1"/>
  <c r="T412" i="10"/>
  <c r="T411" i="10"/>
  <c r="T410" i="10"/>
  <c r="T409" i="10"/>
  <c r="T408" i="10"/>
  <c r="T407" i="10"/>
  <c r="T406" i="10"/>
  <c r="T405" i="10"/>
  <c r="T404" i="10"/>
  <c r="T403" i="10"/>
  <c r="T402" i="10"/>
  <c r="T401" i="10"/>
  <c r="T400" i="10"/>
  <c r="T399" i="10"/>
  <c r="T398" i="10"/>
  <c r="T397" i="10"/>
  <c r="T396" i="10"/>
  <c r="T395" i="10"/>
  <c r="T394" i="10"/>
  <c r="T393" i="10"/>
  <c r="T392" i="10"/>
  <c r="T391" i="10"/>
  <c r="T390" i="10"/>
  <c r="T389" i="10"/>
  <c r="T388" i="10"/>
  <c r="T387" i="10"/>
  <c r="T386" i="10"/>
  <c r="T385" i="10"/>
  <c r="T384" i="10"/>
  <c r="T383" i="10"/>
  <c r="T382" i="10"/>
  <c r="T381" i="10"/>
  <c r="T380" i="10"/>
  <c r="T379" i="10"/>
  <c r="T378" i="10"/>
  <c r="T377" i="10"/>
  <c r="T376" i="10"/>
  <c r="T375" i="10"/>
  <c r="T374" i="10"/>
  <c r="T373" i="10"/>
  <c r="T372" i="10"/>
  <c r="T371" i="10"/>
  <c r="T370" i="10"/>
  <c r="T369" i="10"/>
  <c r="T368" i="10"/>
  <c r="T367" i="10"/>
  <c r="T366" i="10"/>
  <c r="T365" i="10"/>
  <c r="T364" i="10"/>
  <c r="T363" i="10"/>
  <c r="T362" i="10"/>
  <c r="T361" i="10"/>
  <c r="T360" i="10"/>
  <c r="T359" i="10"/>
  <c r="T358" i="10"/>
  <c r="T357" i="10"/>
  <c r="T356" i="10"/>
  <c r="T355" i="10"/>
  <c r="T354" i="10"/>
  <c r="T353" i="10"/>
  <c r="T352" i="10"/>
  <c r="T351" i="10"/>
  <c r="T350" i="10"/>
  <c r="T349" i="10"/>
  <c r="T348" i="10"/>
  <c r="T347" i="10"/>
  <c r="T346" i="10"/>
  <c r="T345" i="10"/>
  <c r="T344" i="10"/>
  <c r="T343" i="10"/>
  <c r="T342" i="10"/>
  <c r="T341" i="10"/>
  <c r="T340" i="10"/>
  <c r="T339" i="10"/>
  <c r="T338" i="10"/>
  <c r="T337" i="10"/>
  <c r="T336" i="10"/>
  <c r="T335" i="10"/>
  <c r="T334" i="10"/>
  <c r="T333" i="10"/>
  <c r="T332" i="10"/>
  <c r="T331" i="10"/>
  <c r="T330" i="10"/>
  <c r="T329" i="10"/>
  <c r="T328" i="10"/>
  <c r="T327" i="10"/>
  <c r="T326" i="10"/>
  <c r="T325" i="10"/>
  <c r="T324" i="10"/>
  <c r="T323" i="10"/>
  <c r="T322" i="10"/>
  <c r="T321" i="10"/>
  <c r="T320" i="10"/>
  <c r="T319" i="10"/>
  <c r="T318" i="10"/>
  <c r="T317" i="10"/>
  <c r="T316" i="10"/>
  <c r="T315" i="10"/>
  <c r="T314" i="10"/>
  <c r="T313" i="10"/>
  <c r="T312" i="10"/>
  <c r="T311" i="10"/>
  <c r="T310" i="10"/>
  <c r="T309" i="10"/>
  <c r="T308" i="10"/>
  <c r="T307" i="10"/>
  <c r="T306" i="10"/>
  <c r="T305" i="10"/>
  <c r="T304" i="10"/>
  <c r="T303" i="10"/>
  <c r="T302" i="10"/>
  <c r="T301" i="10"/>
  <c r="T300" i="10"/>
  <c r="T299" i="10"/>
  <c r="T298" i="10"/>
  <c r="T297" i="10"/>
  <c r="T296" i="10"/>
  <c r="T295" i="10"/>
  <c r="T294" i="10"/>
  <c r="T293" i="10"/>
  <c r="T292" i="10"/>
  <c r="T291" i="10"/>
  <c r="T290" i="10"/>
  <c r="T289" i="10"/>
  <c r="T288" i="10"/>
  <c r="T287" i="10"/>
  <c r="T286" i="10"/>
  <c r="T285" i="10"/>
  <c r="T284" i="10"/>
  <c r="T283" i="10"/>
  <c r="T282" i="10"/>
  <c r="T281" i="10"/>
  <c r="T280" i="10"/>
  <c r="T279" i="10"/>
  <c r="T278" i="10"/>
  <c r="T277" i="10"/>
  <c r="T276" i="10"/>
  <c r="T275" i="10"/>
  <c r="T274" i="10"/>
  <c r="T273" i="10"/>
  <c r="T272" i="10"/>
  <c r="T271" i="10"/>
  <c r="T270" i="10"/>
  <c r="T269" i="10"/>
  <c r="T268" i="10"/>
  <c r="T267" i="10"/>
  <c r="T266" i="10"/>
  <c r="T265" i="10"/>
  <c r="T264" i="10"/>
  <c r="T263" i="10"/>
  <c r="T262" i="10"/>
  <c r="T261" i="10"/>
  <c r="T260" i="10"/>
  <c r="T259" i="10"/>
  <c r="T258" i="10"/>
  <c r="T257" i="10"/>
  <c r="T256" i="10"/>
  <c r="T255" i="10"/>
  <c r="T254" i="10"/>
  <c r="T253" i="10"/>
  <c r="T252" i="10"/>
  <c r="T251" i="10"/>
  <c r="T250" i="10"/>
  <c r="T249" i="10"/>
  <c r="T248" i="10"/>
  <c r="T247" i="10"/>
  <c r="T246" i="10"/>
  <c r="T245" i="10"/>
  <c r="T244" i="10"/>
  <c r="T243" i="10"/>
  <c r="T242" i="10"/>
  <c r="T241" i="10"/>
  <c r="T240" i="10"/>
  <c r="T239" i="10"/>
  <c r="T238" i="10"/>
  <c r="T237" i="10"/>
  <c r="T236" i="10"/>
  <c r="T235" i="10"/>
  <c r="T234" i="10"/>
  <c r="T233" i="10"/>
  <c r="T232" i="10"/>
  <c r="T231" i="10"/>
  <c r="T230" i="10"/>
  <c r="T229" i="10"/>
  <c r="T228" i="10"/>
  <c r="T227" i="10"/>
  <c r="T226" i="10"/>
  <c r="T225" i="10"/>
  <c r="T224" i="10"/>
  <c r="T223" i="10"/>
  <c r="T222" i="10"/>
  <c r="T221" i="10"/>
  <c r="T220" i="10"/>
  <c r="T219" i="10"/>
  <c r="T218" i="10"/>
  <c r="T217" i="10"/>
  <c r="T216" i="10"/>
  <c r="T215" i="10"/>
  <c r="T214" i="10"/>
  <c r="T213" i="10"/>
  <c r="T212" i="10"/>
  <c r="T211" i="10"/>
  <c r="T210" i="10"/>
  <c r="T209" i="10"/>
  <c r="T208" i="10"/>
  <c r="T207" i="10"/>
  <c r="T206" i="10"/>
  <c r="T205" i="10"/>
  <c r="T204" i="10"/>
  <c r="T203" i="10"/>
  <c r="T202" i="10"/>
  <c r="T201" i="10"/>
  <c r="T200" i="10"/>
  <c r="T199" i="10"/>
  <c r="T198" i="10"/>
  <c r="T197" i="10"/>
  <c r="T196" i="10"/>
  <c r="T195" i="10"/>
  <c r="T194" i="10"/>
  <c r="T193" i="10"/>
  <c r="T192" i="10"/>
  <c r="T191" i="10"/>
  <c r="T190" i="10"/>
  <c r="T189" i="10"/>
  <c r="T188" i="10"/>
  <c r="T187" i="10"/>
  <c r="T186" i="10"/>
  <c r="T185" i="10"/>
  <c r="T184" i="10"/>
  <c r="T183" i="10"/>
  <c r="T182" i="10"/>
  <c r="T181" i="10"/>
  <c r="T180" i="10"/>
  <c r="T179" i="10"/>
  <c r="T178" i="10"/>
  <c r="T177" i="10"/>
  <c r="T176" i="10"/>
  <c r="T175" i="10"/>
  <c r="T174" i="10"/>
  <c r="T173" i="10"/>
  <c r="T172" i="10"/>
  <c r="T171" i="10"/>
  <c r="T170" i="10"/>
  <c r="T169" i="10"/>
  <c r="T168" i="10"/>
  <c r="T167" i="10"/>
  <c r="T166" i="10"/>
  <c r="T165" i="10"/>
  <c r="T164" i="10"/>
  <c r="T163" i="10"/>
  <c r="T162" i="10"/>
  <c r="T161" i="10"/>
  <c r="T160" i="10"/>
  <c r="T159" i="10"/>
  <c r="T158" i="10"/>
  <c r="T157" i="10"/>
  <c r="T156" i="10"/>
  <c r="T155" i="10"/>
  <c r="T154" i="10"/>
  <c r="T153" i="10"/>
  <c r="T152" i="10"/>
  <c r="T151" i="10"/>
  <c r="T150" i="10"/>
  <c r="T149" i="10"/>
  <c r="T148" i="10"/>
  <c r="T147" i="10"/>
  <c r="T146" i="10"/>
  <c r="T145" i="10"/>
  <c r="T144" i="10"/>
  <c r="T143" i="10"/>
  <c r="T142" i="10"/>
  <c r="T141" i="10"/>
  <c r="T140" i="10"/>
  <c r="T139" i="10"/>
  <c r="T138" i="10"/>
  <c r="T137" i="10"/>
  <c r="T136" i="10"/>
  <c r="T135" i="10"/>
  <c r="T134" i="10"/>
  <c r="T133" i="10"/>
  <c r="T132" i="10"/>
  <c r="T131" i="10"/>
  <c r="T130" i="10"/>
  <c r="T129" i="10"/>
  <c r="T128" i="10"/>
  <c r="T127" i="10"/>
  <c r="T126" i="10"/>
  <c r="T125" i="10"/>
  <c r="T124" i="10"/>
  <c r="T123" i="10"/>
  <c r="T122" i="10"/>
  <c r="T121" i="10"/>
  <c r="T120" i="10"/>
  <c r="T119" i="10"/>
  <c r="T118" i="10"/>
  <c r="T117" i="10"/>
  <c r="T116" i="10"/>
  <c r="T115" i="10"/>
  <c r="T114" i="10"/>
  <c r="T113" i="10"/>
  <c r="T112" i="10"/>
  <c r="T111" i="10"/>
  <c r="T110" i="10"/>
  <c r="T109" i="10"/>
  <c r="T108" i="10"/>
  <c r="T107" i="10"/>
  <c r="T106" i="10"/>
  <c r="T105" i="10"/>
  <c r="T104" i="10"/>
  <c r="T103" i="10"/>
  <c r="T102" i="10"/>
  <c r="T101" i="10"/>
  <c r="T100" i="10"/>
  <c r="T99" i="10"/>
  <c r="T98" i="10"/>
  <c r="T97" i="10"/>
  <c r="T96" i="10"/>
  <c r="T95" i="10"/>
  <c r="T94" i="10"/>
  <c r="T93" i="10"/>
  <c r="T92" i="10"/>
  <c r="T91" i="10"/>
  <c r="T90" i="10"/>
  <c r="T89" i="10"/>
  <c r="T88" i="10"/>
  <c r="T87" i="10"/>
  <c r="T86" i="10"/>
  <c r="T85" i="10"/>
  <c r="T84" i="10"/>
  <c r="T83" i="10"/>
  <c r="T82" i="10"/>
  <c r="T81" i="10"/>
  <c r="T80" i="10"/>
  <c r="T79" i="10"/>
  <c r="T78" i="10"/>
  <c r="T77" i="10"/>
  <c r="T76" i="10"/>
  <c r="T75" i="10"/>
  <c r="T74" i="10"/>
  <c r="T73" i="10"/>
  <c r="T72" i="10"/>
  <c r="T71" i="10"/>
  <c r="T70" i="10"/>
  <c r="T69" i="10"/>
  <c r="T68" i="10"/>
  <c r="T67" i="10"/>
  <c r="T66" i="10"/>
  <c r="T65" i="10"/>
  <c r="T64" i="10"/>
  <c r="T63" i="10"/>
  <c r="T62" i="10"/>
  <c r="T61" i="10"/>
  <c r="T60" i="10"/>
  <c r="T59" i="10"/>
  <c r="T58" i="10"/>
  <c r="T57" i="10"/>
  <c r="T56" i="10"/>
  <c r="T55" i="10"/>
  <c r="T54" i="10"/>
  <c r="T53" i="10"/>
  <c r="T52" i="10"/>
  <c r="T51" i="10"/>
  <c r="T50" i="10"/>
  <c r="T49" i="10"/>
  <c r="T48" i="10"/>
  <c r="T47" i="10"/>
  <c r="T46" i="10"/>
  <c r="T45" i="10"/>
  <c r="T44" i="10"/>
  <c r="T43" i="10"/>
  <c r="T42" i="10"/>
  <c r="T41" i="10"/>
  <c r="T40" i="10"/>
  <c r="T39" i="10"/>
  <c r="T38" i="10"/>
  <c r="T37" i="10"/>
  <c r="T36" i="10"/>
  <c r="T35" i="10"/>
  <c r="T34" i="10"/>
  <c r="T33" i="10"/>
  <c r="T32" i="10"/>
  <c r="T31" i="10"/>
  <c r="T30" i="10"/>
  <c r="T29" i="10"/>
  <c r="T28" i="10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T14" i="10"/>
  <c r="T13" i="10"/>
  <c r="T12" i="10"/>
  <c r="T11" i="10"/>
  <c r="T10" i="10"/>
  <c r="T9" i="10"/>
  <c r="T8" i="10"/>
  <c r="T7" i="10"/>
  <c r="T6" i="10"/>
  <c r="T5" i="10"/>
  <c r="S259" i="10"/>
  <c r="S88" i="10"/>
  <c r="R412" i="10"/>
  <c r="R411" i="10"/>
  <c r="R410" i="10"/>
  <c r="R409" i="10"/>
  <c r="R408" i="10"/>
  <c r="R407" i="10"/>
  <c r="R406" i="10"/>
  <c r="R405" i="10"/>
  <c r="R404" i="10"/>
  <c r="R403" i="10"/>
  <c r="R402" i="10"/>
  <c r="R401" i="10"/>
  <c r="R400" i="10"/>
  <c r="R399" i="10"/>
  <c r="R398" i="10"/>
  <c r="R397" i="10"/>
  <c r="R396" i="10"/>
  <c r="R395" i="10"/>
  <c r="R394" i="10"/>
  <c r="R393" i="10"/>
  <c r="R392" i="10"/>
  <c r="R391" i="10"/>
  <c r="R390" i="10"/>
  <c r="R389" i="10"/>
  <c r="R388" i="10"/>
  <c r="R387" i="10"/>
  <c r="R386" i="10"/>
  <c r="R385" i="10"/>
  <c r="R384" i="10"/>
  <c r="R383" i="10"/>
  <c r="R382" i="10"/>
  <c r="R381" i="10"/>
  <c r="R380" i="10"/>
  <c r="R379" i="10"/>
  <c r="R378" i="10"/>
  <c r="R377" i="10"/>
  <c r="R376" i="10"/>
  <c r="R375" i="10"/>
  <c r="R374" i="10"/>
  <c r="R373" i="10"/>
  <c r="R372" i="10"/>
  <c r="R371" i="10"/>
  <c r="R370" i="10"/>
  <c r="R369" i="10"/>
  <c r="R368" i="10"/>
  <c r="R367" i="10"/>
  <c r="R366" i="10"/>
  <c r="R365" i="10"/>
  <c r="R364" i="10"/>
  <c r="R363" i="10"/>
  <c r="R362" i="10"/>
  <c r="R361" i="10"/>
  <c r="R360" i="10"/>
  <c r="R359" i="10"/>
  <c r="R358" i="10"/>
  <c r="R357" i="10"/>
  <c r="R356" i="10"/>
  <c r="R355" i="10"/>
  <c r="R354" i="10"/>
  <c r="R353" i="10"/>
  <c r="R352" i="10"/>
  <c r="R351" i="10"/>
  <c r="R350" i="10"/>
  <c r="R349" i="10"/>
  <c r="R348" i="10"/>
  <c r="R347" i="10"/>
  <c r="R346" i="10"/>
  <c r="R345" i="10"/>
  <c r="R344" i="10"/>
  <c r="R343" i="10"/>
  <c r="R342" i="10"/>
  <c r="R341" i="10"/>
  <c r="R340" i="10"/>
  <c r="R339" i="10"/>
  <c r="R338" i="10"/>
  <c r="R337" i="10"/>
  <c r="R336" i="10"/>
  <c r="R335" i="10"/>
  <c r="R334" i="10"/>
  <c r="R333" i="10"/>
  <c r="R332" i="10"/>
  <c r="R331" i="10"/>
  <c r="R330" i="10"/>
  <c r="R329" i="10"/>
  <c r="R328" i="10"/>
  <c r="R327" i="10"/>
  <c r="R326" i="10"/>
  <c r="R325" i="10"/>
  <c r="R324" i="10"/>
  <c r="R323" i="10"/>
  <c r="R322" i="10"/>
  <c r="R321" i="10"/>
  <c r="R320" i="10"/>
  <c r="R319" i="10"/>
  <c r="R318" i="10"/>
  <c r="R317" i="10"/>
  <c r="R316" i="10"/>
  <c r="R315" i="10"/>
  <c r="R314" i="10"/>
  <c r="R313" i="10"/>
  <c r="R312" i="10"/>
  <c r="R311" i="10"/>
  <c r="R310" i="10"/>
  <c r="R309" i="10"/>
  <c r="R308" i="10"/>
  <c r="R307" i="10"/>
  <c r="R306" i="10"/>
  <c r="R305" i="10"/>
  <c r="R304" i="10"/>
  <c r="R303" i="10"/>
  <c r="R302" i="10"/>
  <c r="R301" i="10"/>
  <c r="R300" i="10"/>
  <c r="R299" i="10"/>
  <c r="R298" i="10"/>
  <c r="R297" i="10"/>
  <c r="R296" i="10"/>
  <c r="R295" i="10"/>
  <c r="R294" i="10"/>
  <c r="R293" i="10"/>
  <c r="R292" i="10"/>
  <c r="R291" i="10"/>
  <c r="R290" i="10"/>
  <c r="R289" i="10"/>
  <c r="R288" i="10"/>
  <c r="R287" i="10"/>
  <c r="R286" i="10"/>
  <c r="R285" i="10"/>
  <c r="R284" i="10"/>
  <c r="R283" i="10"/>
  <c r="R282" i="10"/>
  <c r="R281" i="10"/>
  <c r="R280" i="10"/>
  <c r="R279" i="10"/>
  <c r="R278" i="10"/>
  <c r="R277" i="10"/>
  <c r="R276" i="10"/>
  <c r="R275" i="10"/>
  <c r="R274" i="10"/>
  <c r="R273" i="10"/>
  <c r="R272" i="10"/>
  <c r="R271" i="10"/>
  <c r="R270" i="10"/>
  <c r="R269" i="10"/>
  <c r="R268" i="10"/>
  <c r="R267" i="10"/>
  <c r="R266" i="10"/>
  <c r="R265" i="10"/>
  <c r="R264" i="10"/>
  <c r="R263" i="10"/>
  <c r="R262" i="10"/>
  <c r="R261" i="10"/>
  <c r="R260" i="10"/>
  <c r="R259" i="10"/>
  <c r="R258" i="10"/>
  <c r="R257" i="10"/>
  <c r="R256" i="10"/>
  <c r="R255" i="10"/>
  <c r="R254" i="10"/>
  <c r="R253" i="10"/>
  <c r="R252" i="10"/>
  <c r="R251" i="10"/>
  <c r="R250" i="10"/>
  <c r="R249" i="10"/>
  <c r="R248" i="10"/>
  <c r="R247" i="10"/>
  <c r="R246" i="10"/>
  <c r="R245" i="10"/>
  <c r="R244" i="10"/>
  <c r="R243" i="10"/>
  <c r="R242" i="10"/>
  <c r="R241" i="10"/>
  <c r="R240" i="10"/>
  <c r="R239" i="10"/>
  <c r="R238" i="10"/>
  <c r="R237" i="10"/>
  <c r="R236" i="10"/>
  <c r="R235" i="10"/>
  <c r="R234" i="10"/>
  <c r="R233" i="10"/>
  <c r="R232" i="10"/>
  <c r="R231" i="10"/>
  <c r="R230" i="10"/>
  <c r="R229" i="10"/>
  <c r="R228" i="10"/>
  <c r="R227" i="10"/>
  <c r="R226" i="10"/>
  <c r="R225" i="10"/>
  <c r="R224" i="10"/>
  <c r="R223" i="10"/>
  <c r="R222" i="10"/>
  <c r="R221" i="10"/>
  <c r="R220" i="10"/>
  <c r="R219" i="10"/>
  <c r="R218" i="10"/>
  <c r="R217" i="10"/>
  <c r="R216" i="10"/>
  <c r="R215" i="10"/>
  <c r="R214" i="10"/>
  <c r="R213" i="10"/>
  <c r="R212" i="10"/>
  <c r="R211" i="10"/>
  <c r="R210" i="10"/>
  <c r="R209" i="10"/>
  <c r="R208" i="10"/>
  <c r="R207" i="10"/>
  <c r="R206" i="10"/>
  <c r="R205" i="10"/>
  <c r="R204" i="10"/>
  <c r="R203" i="10"/>
  <c r="R202" i="10"/>
  <c r="R201" i="10"/>
  <c r="R200" i="10"/>
  <c r="R199" i="10"/>
  <c r="R198" i="10"/>
  <c r="R197" i="10"/>
  <c r="R196" i="10"/>
  <c r="R195" i="10"/>
  <c r="R194" i="10"/>
  <c r="R193" i="10"/>
  <c r="R192" i="10"/>
  <c r="R191" i="10"/>
  <c r="R190" i="10"/>
  <c r="R189" i="10"/>
  <c r="R188" i="10"/>
  <c r="R187" i="10"/>
  <c r="R186" i="10"/>
  <c r="R185" i="10"/>
  <c r="R184" i="10"/>
  <c r="R183" i="10"/>
  <c r="R182" i="10"/>
  <c r="R181" i="10"/>
  <c r="R180" i="10"/>
  <c r="R179" i="10"/>
  <c r="R178" i="10"/>
  <c r="R177" i="10"/>
  <c r="R176" i="10"/>
  <c r="R175" i="10"/>
  <c r="R174" i="10"/>
  <c r="R173" i="10"/>
  <c r="R172" i="10"/>
  <c r="R171" i="10"/>
  <c r="R170" i="10"/>
  <c r="R169" i="10"/>
  <c r="R168" i="10"/>
  <c r="R167" i="10"/>
  <c r="R166" i="10"/>
  <c r="R165" i="10"/>
  <c r="R164" i="10"/>
  <c r="R163" i="10"/>
  <c r="R162" i="10"/>
  <c r="R161" i="10"/>
  <c r="R160" i="10"/>
  <c r="R159" i="10"/>
  <c r="R158" i="10"/>
  <c r="R157" i="10"/>
  <c r="R156" i="10"/>
  <c r="R155" i="10"/>
  <c r="R154" i="10"/>
  <c r="R153" i="10"/>
  <c r="R152" i="10"/>
  <c r="R151" i="10"/>
  <c r="R150" i="10"/>
  <c r="R149" i="10"/>
  <c r="R148" i="10"/>
  <c r="R147" i="10"/>
  <c r="R146" i="10"/>
  <c r="R145" i="10"/>
  <c r="R144" i="10"/>
  <c r="R143" i="10"/>
  <c r="R142" i="10"/>
  <c r="R141" i="10"/>
  <c r="R140" i="10"/>
  <c r="R139" i="10"/>
  <c r="R138" i="10"/>
  <c r="R137" i="10"/>
  <c r="R136" i="10"/>
  <c r="R135" i="10"/>
  <c r="R134" i="10"/>
  <c r="R133" i="10"/>
  <c r="R132" i="10"/>
  <c r="R131" i="10"/>
  <c r="R130" i="10"/>
  <c r="R129" i="10"/>
  <c r="R128" i="10"/>
  <c r="R127" i="10"/>
  <c r="R126" i="10"/>
  <c r="R125" i="10"/>
  <c r="R124" i="10"/>
  <c r="R123" i="10"/>
  <c r="R122" i="10"/>
  <c r="R121" i="10"/>
  <c r="R120" i="10"/>
  <c r="R119" i="10"/>
  <c r="R118" i="10"/>
  <c r="R117" i="10"/>
  <c r="R116" i="10"/>
  <c r="R115" i="10"/>
  <c r="R114" i="10"/>
  <c r="R113" i="10"/>
  <c r="R112" i="10"/>
  <c r="R111" i="10"/>
  <c r="R110" i="10"/>
  <c r="R109" i="10"/>
  <c r="R108" i="10"/>
  <c r="R107" i="10"/>
  <c r="R106" i="10"/>
  <c r="R105" i="10"/>
  <c r="R104" i="10"/>
  <c r="R103" i="10"/>
  <c r="R102" i="10"/>
  <c r="R101" i="10"/>
  <c r="R100" i="10"/>
  <c r="R99" i="10"/>
  <c r="R98" i="10"/>
  <c r="R97" i="10"/>
  <c r="R96" i="10"/>
  <c r="R95" i="10"/>
  <c r="R94" i="10"/>
  <c r="R93" i="10"/>
  <c r="R92" i="10"/>
  <c r="R91" i="10"/>
  <c r="R90" i="10"/>
  <c r="R89" i="10"/>
  <c r="R88" i="10"/>
  <c r="R87" i="10"/>
  <c r="R86" i="10"/>
  <c r="R85" i="10"/>
  <c r="R84" i="10"/>
  <c r="R83" i="10"/>
  <c r="R82" i="10"/>
  <c r="R81" i="10"/>
  <c r="R80" i="10"/>
  <c r="R79" i="10"/>
  <c r="R78" i="10"/>
  <c r="R77" i="10"/>
  <c r="R76" i="10"/>
  <c r="R75" i="10"/>
  <c r="R74" i="10"/>
  <c r="R73" i="10"/>
  <c r="R72" i="10"/>
  <c r="R71" i="10"/>
  <c r="R70" i="10"/>
  <c r="R69" i="10"/>
  <c r="R68" i="10"/>
  <c r="R67" i="10"/>
  <c r="R66" i="10"/>
  <c r="R65" i="10"/>
  <c r="R64" i="10"/>
  <c r="R63" i="10"/>
  <c r="R62" i="10"/>
  <c r="R61" i="10"/>
  <c r="R60" i="10"/>
  <c r="R59" i="10"/>
  <c r="R58" i="10"/>
  <c r="R57" i="10"/>
  <c r="R56" i="10"/>
  <c r="R55" i="10"/>
  <c r="R54" i="10"/>
  <c r="R53" i="10"/>
  <c r="R52" i="10"/>
  <c r="R51" i="10"/>
  <c r="R50" i="10"/>
  <c r="R49" i="10"/>
  <c r="R48" i="10"/>
  <c r="R47" i="10"/>
  <c r="R46" i="10"/>
  <c r="R45" i="10"/>
  <c r="R44" i="10"/>
  <c r="R43" i="10"/>
  <c r="R42" i="10"/>
  <c r="R41" i="10"/>
  <c r="R40" i="10"/>
  <c r="R39" i="10"/>
  <c r="R38" i="10"/>
  <c r="R37" i="10"/>
  <c r="R36" i="10"/>
  <c r="R35" i="10"/>
  <c r="R34" i="10"/>
  <c r="R33" i="10"/>
  <c r="R32" i="10"/>
  <c r="R31" i="10"/>
  <c r="R30" i="10"/>
  <c r="R29" i="10"/>
  <c r="R28" i="10"/>
  <c r="R27" i="10"/>
  <c r="R26" i="10"/>
  <c r="R25" i="10"/>
  <c r="R24" i="10"/>
  <c r="R23" i="10"/>
  <c r="R22" i="10"/>
  <c r="R21" i="10"/>
  <c r="R20" i="10"/>
  <c r="R19" i="10"/>
  <c r="R18" i="10"/>
  <c r="R17" i="10"/>
  <c r="R16" i="10"/>
  <c r="R15" i="10"/>
  <c r="R14" i="10"/>
  <c r="R13" i="10"/>
  <c r="R12" i="10"/>
  <c r="R11" i="10"/>
  <c r="R10" i="10"/>
  <c r="R9" i="10"/>
  <c r="R8" i="10"/>
  <c r="R7" i="10"/>
  <c r="R6" i="10"/>
  <c r="R5" i="10"/>
  <c r="M399" i="10"/>
  <c r="M384" i="10"/>
  <c r="M367" i="10"/>
  <c r="M352" i="10"/>
  <c r="M336" i="10"/>
  <c r="M307" i="10"/>
  <c r="M291" i="10"/>
  <c r="M287" i="10"/>
  <c r="M271" i="10"/>
  <c r="M243" i="10"/>
  <c r="M224" i="10"/>
  <c r="M195" i="10"/>
  <c r="M163" i="10"/>
  <c r="M147" i="10"/>
  <c r="M117" i="10"/>
  <c r="J412" i="10"/>
  <c r="S412" i="10" s="1"/>
  <c r="J411" i="10"/>
  <c r="S411" i="10" s="1"/>
  <c r="J410" i="10"/>
  <c r="J409" i="10"/>
  <c r="J408" i="10"/>
  <c r="S408" i="10" s="1"/>
  <c r="J405" i="10"/>
  <c r="J404" i="10"/>
  <c r="S404" i="10" s="1"/>
  <c r="J402" i="10"/>
  <c r="J401" i="10"/>
  <c r="J400" i="10"/>
  <c r="S400" i="10" s="1"/>
  <c r="J399" i="10"/>
  <c r="S399" i="10" s="1"/>
  <c r="J398" i="10"/>
  <c r="J397" i="10"/>
  <c r="J396" i="10"/>
  <c r="S396" i="10" s="1"/>
  <c r="J395" i="10"/>
  <c r="S395" i="10" s="1"/>
  <c r="J394" i="10"/>
  <c r="J393" i="10"/>
  <c r="J392" i="10"/>
  <c r="S392" i="10" s="1"/>
  <c r="J391" i="10"/>
  <c r="S391" i="10" s="1"/>
  <c r="J390" i="10"/>
  <c r="J389" i="10"/>
  <c r="J388" i="10"/>
  <c r="S388" i="10" s="1"/>
  <c r="J387" i="10"/>
  <c r="S387" i="10" s="1"/>
  <c r="J386" i="10"/>
  <c r="J385" i="10"/>
  <c r="J384" i="10"/>
  <c r="S384" i="10" s="1"/>
  <c r="J383" i="10"/>
  <c r="S383" i="10" s="1"/>
  <c r="J382" i="10"/>
  <c r="J381" i="10"/>
  <c r="J380" i="10"/>
  <c r="S380" i="10" s="1"/>
  <c r="J379" i="10"/>
  <c r="S379" i="10" s="1"/>
  <c r="J378" i="10"/>
  <c r="J377" i="10"/>
  <c r="J376" i="10"/>
  <c r="S376" i="10" s="1"/>
  <c r="J375" i="10"/>
  <c r="S375" i="10" s="1"/>
  <c r="J374" i="10"/>
  <c r="J373" i="10"/>
  <c r="J372" i="10"/>
  <c r="S372" i="10" s="1"/>
  <c r="J371" i="10"/>
  <c r="S371" i="10" s="1"/>
  <c r="J370" i="10"/>
  <c r="J369" i="10"/>
  <c r="J368" i="10"/>
  <c r="S368" i="10" s="1"/>
  <c r="J367" i="10"/>
  <c r="S367" i="10" s="1"/>
  <c r="J366" i="10"/>
  <c r="J365" i="10"/>
  <c r="J364" i="10"/>
  <c r="S364" i="10" s="1"/>
  <c r="J363" i="10"/>
  <c r="S363" i="10" s="1"/>
  <c r="J362" i="10"/>
  <c r="J361" i="10"/>
  <c r="J360" i="10"/>
  <c r="S360" i="10" s="1"/>
  <c r="J359" i="10"/>
  <c r="S359" i="10" s="1"/>
  <c r="J358" i="10"/>
  <c r="J357" i="10"/>
  <c r="J356" i="10"/>
  <c r="S356" i="10" s="1"/>
  <c r="J355" i="10"/>
  <c r="S355" i="10" s="1"/>
  <c r="J354" i="10"/>
  <c r="J353" i="10"/>
  <c r="J352" i="10"/>
  <c r="S352" i="10" s="1"/>
  <c r="J351" i="10"/>
  <c r="S351" i="10" s="1"/>
  <c r="J350" i="10"/>
  <c r="J349" i="10"/>
  <c r="J348" i="10"/>
  <c r="S348" i="10" s="1"/>
  <c r="J347" i="10"/>
  <c r="S347" i="10" s="1"/>
  <c r="J346" i="10"/>
  <c r="J345" i="10"/>
  <c r="J344" i="10"/>
  <c r="S344" i="10" s="1"/>
  <c r="J343" i="10"/>
  <c r="S343" i="10" s="1"/>
  <c r="J342" i="10"/>
  <c r="J341" i="10"/>
  <c r="J340" i="10"/>
  <c r="S340" i="10" s="1"/>
  <c r="J339" i="10"/>
  <c r="S339" i="10" s="1"/>
  <c r="J338" i="10"/>
  <c r="J337" i="10"/>
  <c r="J336" i="10"/>
  <c r="S336" i="10" s="1"/>
  <c r="J335" i="10"/>
  <c r="S335" i="10" s="1"/>
  <c r="J334" i="10"/>
  <c r="J333" i="10"/>
  <c r="J332" i="10"/>
  <c r="S332" i="10" s="1"/>
  <c r="J331" i="10"/>
  <c r="S331" i="10" s="1"/>
  <c r="J330" i="10"/>
  <c r="J329" i="10"/>
  <c r="J328" i="10"/>
  <c r="S328" i="10" s="1"/>
  <c r="J327" i="10"/>
  <c r="S327" i="10" s="1"/>
  <c r="J326" i="10"/>
  <c r="J325" i="10"/>
  <c r="J324" i="10"/>
  <c r="S324" i="10" s="1"/>
  <c r="J323" i="10"/>
  <c r="S323" i="10" s="1"/>
  <c r="J322" i="10"/>
  <c r="J321" i="10"/>
  <c r="J320" i="10"/>
  <c r="S320" i="10" s="1"/>
  <c r="J319" i="10"/>
  <c r="S319" i="10" s="1"/>
  <c r="J318" i="10"/>
  <c r="J317" i="10"/>
  <c r="J316" i="10"/>
  <c r="S316" i="10" s="1"/>
  <c r="J315" i="10"/>
  <c r="M315" i="10" s="1"/>
  <c r="J314" i="10"/>
  <c r="J313" i="10"/>
  <c r="J312" i="10"/>
  <c r="S312" i="10" s="1"/>
  <c r="J311" i="10"/>
  <c r="S311" i="10" s="1"/>
  <c r="J310" i="10"/>
  <c r="J309" i="10"/>
  <c r="J308" i="10"/>
  <c r="S308" i="10" s="1"/>
  <c r="J307" i="10"/>
  <c r="S307" i="10" s="1"/>
  <c r="J306" i="10"/>
  <c r="J305" i="10"/>
  <c r="J304" i="10"/>
  <c r="S304" i="10" s="1"/>
  <c r="J303" i="10"/>
  <c r="S303" i="10" s="1"/>
  <c r="J302" i="10"/>
  <c r="J301" i="10"/>
  <c r="J300" i="10"/>
  <c r="S300" i="10" s="1"/>
  <c r="J299" i="10"/>
  <c r="S299" i="10" s="1"/>
  <c r="J298" i="10"/>
  <c r="J297" i="10"/>
  <c r="J296" i="10"/>
  <c r="S296" i="10" s="1"/>
  <c r="J295" i="10"/>
  <c r="S295" i="10" s="1"/>
  <c r="J293" i="10"/>
  <c r="J292" i="10"/>
  <c r="J291" i="10"/>
  <c r="S291" i="10" s="1"/>
  <c r="J290" i="10"/>
  <c r="J289" i="10"/>
  <c r="J288" i="10"/>
  <c r="S288" i="10" s="1"/>
  <c r="J287" i="10"/>
  <c r="S287" i="10" s="1"/>
  <c r="J286" i="10"/>
  <c r="J285" i="10"/>
  <c r="J283" i="10"/>
  <c r="M283" i="10" s="1"/>
  <c r="J282" i="10"/>
  <c r="J281" i="10"/>
  <c r="J278" i="10"/>
  <c r="J277" i="10"/>
  <c r="J276" i="10"/>
  <c r="J275" i="10"/>
  <c r="S275" i="10" s="1"/>
  <c r="J274" i="10"/>
  <c r="J273" i="10"/>
  <c r="J272" i="10"/>
  <c r="S272" i="10" s="1"/>
  <c r="J271" i="10"/>
  <c r="S271" i="10" s="1"/>
  <c r="J270" i="10"/>
  <c r="J269" i="10"/>
  <c r="J268" i="10"/>
  <c r="J267" i="10"/>
  <c r="S267" i="10" s="1"/>
  <c r="J266" i="10"/>
  <c r="J265" i="10"/>
  <c r="J264" i="10"/>
  <c r="S264" i="10" s="1"/>
  <c r="J263" i="10"/>
  <c r="S263" i="10" s="1"/>
  <c r="J262" i="10"/>
  <c r="J261" i="10"/>
  <c r="J260" i="10"/>
  <c r="J259" i="10"/>
  <c r="M259" i="10" s="1"/>
  <c r="J258" i="10"/>
  <c r="J257" i="10"/>
  <c r="J256" i="10"/>
  <c r="S256" i="10" s="1"/>
  <c r="J255" i="10"/>
  <c r="S255" i="10" s="1"/>
  <c r="J254" i="10"/>
  <c r="J253" i="10"/>
  <c r="J252" i="10"/>
  <c r="J251" i="10"/>
  <c r="M251" i="10" s="1"/>
  <c r="J250" i="10"/>
  <c r="J249" i="10"/>
  <c r="J248" i="10"/>
  <c r="S248" i="10" s="1"/>
  <c r="J247" i="10"/>
  <c r="J246" i="10"/>
  <c r="J245" i="10"/>
  <c r="J244" i="10"/>
  <c r="J243" i="10"/>
  <c r="S243" i="10" s="1"/>
  <c r="J242" i="10"/>
  <c r="J241" i="10"/>
  <c r="J240" i="10"/>
  <c r="S240" i="10" s="1"/>
  <c r="J239" i="10"/>
  <c r="S239" i="10" s="1"/>
  <c r="J238" i="10"/>
  <c r="J237" i="10"/>
  <c r="J236" i="10"/>
  <c r="J235" i="10"/>
  <c r="S235" i="10" s="1"/>
  <c r="J234" i="10"/>
  <c r="J233" i="10"/>
  <c r="J232" i="10"/>
  <c r="S232" i="10" s="1"/>
  <c r="J231" i="10"/>
  <c r="J230" i="10"/>
  <c r="J229" i="10"/>
  <c r="J228" i="10"/>
  <c r="J226" i="10"/>
  <c r="J225" i="10"/>
  <c r="J224" i="10"/>
  <c r="S224" i="10" s="1"/>
  <c r="J223" i="10"/>
  <c r="S223" i="10" s="1"/>
  <c r="J222" i="10"/>
  <c r="J221" i="10"/>
  <c r="J220" i="10"/>
  <c r="J219" i="10"/>
  <c r="M219" i="10" s="1"/>
  <c r="J218" i="10"/>
  <c r="J217" i="10"/>
  <c r="J216" i="10"/>
  <c r="S216" i="10" s="1"/>
  <c r="J215" i="10"/>
  <c r="J214" i="10"/>
  <c r="J213" i="10"/>
  <c r="J212" i="10"/>
  <c r="J211" i="10"/>
  <c r="S211" i="10" s="1"/>
  <c r="J210" i="10"/>
  <c r="J209" i="10"/>
  <c r="J208" i="10"/>
  <c r="S208" i="10" s="1"/>
  <c r="J207" i="10"/>
  <c r="S207" i="10" s="1"/>
  <c r="J206" i="10"/>
  <c r="J205" i="10"/>
  <c r="J204" i="10"/>
  <c r="J203" i="10"/>
  <c r="M203" i="10" s="1"/>
  <c r="J202" i="10"/>
  <c r="J201" i="10"/>
  <c r="J200" i="10"/>
  <c r="S200" i="10" s="1"/>
  <c r="J199" i="10"/>
  <c r="J198" i="10"/>
  <c r="J197" i="10"/>
  <c r="J196" i="10"/>
  <c r="J195" i="10"/>
  <c r="S195" i="10" s="1"/>
  <c r="J193" i="10"/>
  <c r="J191" i="10"/>
  <c r="S191" i="10" s="1"/>
  <c r="J189" i="10"/>
  <c r="J188" i="10"/>
  <c r="J186" i="10"/>
  <c r="J185" i="10"/>
  <c r="J183" i="10"/>
  <c r="J182" i="10"/>
  <c r="J180" i="10"/>
  <c r="J179" i="10"/>
  <c r="S179" i="10" s="1"/>
  <c r="J178" i="10"/>
  <c r="J177" i="10"/>
  <c r="J176" i="10"/>
  <c r="S176" i="10" s="1"/>
  <c r="J174" i="10"/>
  <c r="J173" i="10"/>
  <c r="J171" i="10"/>
  <c r="S171" i="10" s="1"/>
  <c r="J170" i="10"/>
  <c r="J169" i="10"/>
  <c r="J168" i="10"/>
  <c r="S168" i="10" s="1"/>
  <c r="J167" i="10"/>
  <c r="J165" i="10"/>
  <c r="J163" i="10"/>
  <c r="S163" i="10" s="1"/>
  <c r="J162" i="10"/>
  <c r="J161" i="10"/>
  <c r="J160" i="10"/>
  <c r="S160" i="10" s="1"/>
  <c r="J159" i="10"/>
  <c r="S159" i="10" s="1"/>
  <c r="J156" i="10"/>
  <c r="J155" i="10"/>
  <c r="M155" i="10" s="1"/>
  <c r="J153" i="10"/>
  <c r="J152" i="10"/>
  <c r="S152" i="10" s="1"/>
  <c r="J151" i="10"/>
  <c r="J150" i="10"/>
  <c r="J149" i="10"/>
  <c r="J148" i="10"/>
  <c r="J147" i="10"/>
  <c r="S147" i="10" s="1"/>
  <c r="J146" i="10"/>
  <c r="J145" i="10"/>
  <c r="J144" i="10"/>
  <c r="S144" i="10" s="1"/>
  <c r="J143" i="10"/>
  <c r="S143" i="10" s="1"/>
  <c r="J142" i="10"/>
  <c r="J141" i="10"/>
  <c r="J140" i="10"/>
  <c r="J139" i="10"/>
  <c r="S139" i="10" s="1"/>
  <c r="J138" i="10"/>
  <c r="S138" i="10" s="1"/>
  <c r="J137" i="10"/>
  <c r="J135" i="10"/>
  <c r="J134" i="10"/>
  <c r="S134" i="10" s="1"/>
  <c r="J133" i="10"/>
  <c r="S133" i="10" s="1"/>
  <c r="J132" i="10"/>
  <c r="J131" i="10"/>
  <c r="S131" i="10" s="1"/>
  <c r="J129" i="10"/>
  <c r="J128" i="10"/>
  <c r="S128" i="10" s="1"/>
  <c r="J127" i="10"/>
  <c r="J126" i="10"/>
  <c r="S126" i="10" s="1"/>
  <c r="J125" i="10"/>
  <c r="S125" i="10" s="1"/>
  <c r="J124" i="10"/>
  <c r="J123" i="10"/>
  <c r="S123" i="10" s="1"/>
  <c r="J122" i="10"/>
  <c r="S122" i="10" s="1"/>
  <c r="J120" i="10"/>
  <c r="M120" i="10" s="1"/>
  <c r="J117" i="10"/>
  <c r="S117" i="10" s="1"/>
  <c r="J115" i="10"/>
  <c r="S115" i="10" s="1"/>
  <c r="J114" i="10"/>
  <c r="S114" i="10" s="1"/>
  <c r="J113" i="10"/>
  <c r="J112" i="10"/>
  <c r="S112" i="10" s="1"/>
  <c r="J111" i="10"/>
  <c r="J110" i="10"/>
  <c r="S110" i="10" s="1"/>
  <c r="J109" i="10"/>
  <c r="S109" i="10" s="1"/>
  <c r="J108" i="10"/>
  <c r="J107" i="10"/>
  <c r="S107" i="10" s="1"/>
  <c r="J106" i="10"/>
  <c r="S106" i="10" s="1"/>
  <c r="J105" i="10"/>
  <c r="J104" i="10"/>
  <c r="M104" i="10" s="1"/>
  <c r="J103" i="10"/>
  <c r="J101" i="10"/>
  <c r="S101" i="10" s="1"/>
  <c r="J100" i="10"/>
  <c r="J99" i="10"/>
  <c r="S99" i="10" s="1"/>
  <c r="J98" i="10"/>
  <c r="S98" i="10" s="1"/>
  <c r="J97" i="10"/>
  <c r="J96" i="10"/>
  <c r="S96" i="10" s="1"/>
  <c r="J95" i="10"/>
  <c r="J94" i="10"/>
  <c r="S94" i="10" s="1"/>
  <c r="J93" i="10"/>
  <c r="S93" i="10" s="1"/>
  <c r="J92" i="10"/>
  <c r="J91" i="10"/>
  <c r="S91" i="10" s="1"/>
  <c r="J90" i="10"/>
  <c r="S90" i="10" s="1"/>
  <c r="J89" i="10"/>
  <c r="J88" i="10"/>
  <c r="M88" i="10" s="1"/>
  <c r="J87" i="10"/>
  <c r="J86" i="10"/>
  <c r="S86" i="10" s="1"/>
  <c r="J85" i="10"/>
  <c r="S85" i="10" s="1"/>
  <c r="J84" i="10"/>
  <c r="J83" i="10"/>
  <c r="S83" i="10" s="1"/>
  <c r="J81" i="10"/>
  <c r="J80" i="10"/>
  <c r="S80" i="10" s="1"/>
  <c r="J79" i="10"/>
  <c r="J78" i="10"/>
  <c r="S78" i="10" s="1"/>
  <c r="J77" i="10"/>
  <c r="S77" i="10" s="1"/>
  <c r="J76" i="10"/>
  <c r="J75" i="10"/>
  <c r="S75" i="10" s="1"/>
  <c r="J74" i="10"/>
  <c r="S74" i="10" s="1"/>
  <c r="J73" i="10"/>
  <c r="J71" i="10"/>
  <c r="J70" i="10"/>
  <c r="S70" i="10" s="1"/>
  <c r="J69" i="10"/>
  <c r="S69" i="10" s="1"/>
  <c r="J68" i="10"/>
  <c r="J67" i="10"/>
  <c r="S67" i="10" s="1"/>
  <c r="J65" i="10"/>
  <c r="J64" i="10"/>
  <c r="S64" i="10" s="1"/>
  <c r="J63" i="10"/>
  <c r="J62" i="10"/>
  <c r="S62" i="10" s="1"/>
  <c r="J60" i="10"/>
  <c r="J58" i="10"/>
  <c r="S58" i="10" s="1"/>
  <c r="J56" i="10"/>
  <c r="M56" i="10" s="1"/>
  <c r="J55" i="10"/>
  <c r="J54" i="10"/>
  <c r="S54" i="10" s="1"/>
  <c r="J52" i="10"/>
  <c r="J51" i="10"/>
  <c r="S51" i="10" s="1"/>
  <c r="J50" i="10"/>
  <c r="S50" i="10" s="1"/>
  <c r="J49" i="10"/>
  <c r="J48" i="10"/>
  <c r="S48" i="10" s="1"/>
  <c r="J46" i="10"/>
  <c r="S46" i="10" s="1"/>
  <c r="J45" i="10"/>
  <c r="S45" i="10" s="1"/>
  <c r="J44" i="10"/>
  <c r="J43" i="10"/>
  <c r="S43" i="10" s="1"/>
  <c r="J41" i="10"/>
  <c r="J39" i="10"/>
  <c r="J38" i="10"/>
  <c r="S38" i="10" s="1"/>
  <c r="J37" i="10"/>
  <c r="S37" i="10" s="1"/>
  <c r="J35" i="10"/>
  <c r="S35" i="10" s="1"/>
  <c r="J34" i="10"/>
  <c r="S34" i="10" s="1"/>
  <c r="J33" i="10"/>
  <c r="J30" i="10"/>
  <c r="S30" i="10" s="1"/>
  <c r="J29" i="10"/>
  <c r="S29" i="10" s="1"/>
  <c r="J27" i="10"/>
  <c r="S27" i="10" s="1"/>
  <c r="J26" i="10"/>
  <c r="S26" i="10" s="1"/>
  <c r="J25" i="10"/>
  <c r="J24" i="10"/>
  <c r="M24" i="10" s="1"/>
  <c r="J23" i="10"/>
  <c r="J21" i="10"/>
  <c r="S21" i="10" s="1"/>
  <c r="J19" i="10"/>
  <c r="S19" i="10" s="1"/>
  <c r="J18" i="10"/>
  <c r="S18" i="10" s="1"/>
  <c r="J17" i="10"/>
  <c r="S17" i="10" s="1"/>
  <c r="J16" i="10"/>
  <c r="S16" i="10" s="1"/>
  <c r="J15" i="10"/>
  <c r="J14" i="10"/>
  <c r="S14" i="10" s="1"/>
  <c r="J13" i="10"/>
  <c r="S13" i="10" s="1"/>
  <c r="J12" i="10"/>
  <c r="J11" i="10"/>
  <c r="S11" i="10" s="1"/>
  <c r="J10" i="10"/>
  <c r="S10" i="10" s="1"/>
  <c r="J9" i="10"/>
  <c r="S9" i="10" s="1"/>
  <c r="J8" i="10"/>
  <c r="M8" i="10" s="1"/>
  <c r="AH284" i="13" l="1"/>
  <c r="AH294" i="13"/>
  <c r="AH136" i="13"/>
  <c r="AH157" i="13"/>
  <c r="AH31" i="13"/>
  <c r="AH20" i="13"/>
  <c r="AH119" i="13"/>
  <c r="M101" i="10"/>
  <c r="M179" i="10"/>
  <c r="M304" i="10"/>
  <c r="M351" i="10"/>
  <c r="M383" i="10"/>
  <c r="S56" i="10"/>
  <c r="S251" i="10"/>
  <c r="M133" i="10"/>
  <c r="M208" i="10"/>
  <c r="M272" i="10"/>
  <c r="M319" i="10"/>
  <c r="M355" i="10"/>
  <c r="M387" i="10"/>
  <c r="S104" i="10"/>
  <c r="S283" i="10"/>
  <c r="M144" i="10"/>
  <c r="M211" i="10"/>
  <c r="M275" i="10"/>
  <c r="M320" i="10"/>
  <c r="M359" i="10"/>
  <c r="M391" i="10"/>
  <c r="S120" i="10"/>
  <c r="S315" i="10"/>
  <c r="M323" i="10"/>
  <c r="S155" i="10"/>
  <c r="M9" i="10"/>
  <c r="M160" i="10"/>
  <c r="M240" i="10"/>
  <c r="M288" i="10"/>
  <c r="M335" i="10"/>
  <c r="M368" i="10"/>
  <c r="M400" i="10"/>
  <c r="M21" i="10"/>
  <c r="M371" i="10"/>
  <c r="S8" i="10"/>
  <c r="S203" i="10"/>
  <c r="M85" i="10"/>
  <c r="M176" i="10"/>
  <c r="M256" i="10"/>
  <c r="M303" i="10"/>
  <c r="M339" i="10"/>
  <c r="M375" i="10"/>
  <c r="S24" i="10"/>
  <c r="S219" i="10"/>
  <c r="S132" i="10"/>
  <c r="M132" i="10"/>
  <c r="S333" i="10"/>
  <c r="M333" i="10"/>
  <c r="S33" i="10"/>
  <c r="M33" i="10"/>
  <c r="M95" i="10"/>
  <c r="S95" i="10"/>
  <c r="S153" i="10"/>
  <c r="M153" i="10"/>
  <c r="S198" i="10"/>
  <c r="M198" i="10"/>
  <c r="S214" i="10"/>
  <c r="M214" i="10"/>
  <c r="S247" i="10"/>
  <c r="M247" i="10"/>
  <c r="S281" i="10"/>
  <c r="M281" i="10"/>
  <c r="S313" i="10"/>
  <c r="M313" i="10"/>
  <c r="S345" i="10"/>
  <c r="M345" i="10"/>
  <c r="S369" i="10"/>
  <c r="M369" i="10"/>
  <c r="S393" i="10"/>
  <c r="M393" i="10"/>
  <c r="S25" i="10"/>
  <c r="M25" i="10"/>
  <c r="M44" i="10"/>
  <c r="S44" i="10"/>
  <c r="S52" i="10"/>
  <c r="M52" i="10"/>
  <c r="M79" i="10"/>
  <c r="S79" i="10"/>
  <c r="S189" i="10"/>
  <c r="M189" i="10"/>
  <c r="S199" i="10"/>
  <c r="M199" i="10"/>
  <c r="M215" i="10"/>
  <c r="S215" i="10"/>
  <c r="M54" i="10"/>
  <c r="M86" i="10"/>
  <c r="M159" i="10"/>
  <c r="S317" i="10"/>
  <c r="M317" i="10"/>
  <c r="M60" i="10"/>
  <c r="S60" i="10"/>
  <c r="M87" i="10"/>
  <c r="S87" i="10"/>
  <c r="M127" i="10"/>
  <c r="S127" i="10"/>
  <c r="S188" i="10"/>
  <c r="M188" i="10"/>
  <c r="S297" i="10"/>
  <c r="M297" i="10"/>
  <c r="S329" i="10"/>
  <c r="M329" i="10"/>
  <c r="S377" i="10"/>
  <c r="M377" i="10"/>
  <c r="S105" i="10"/>
  <c r="M105" i="10"/>
  <c r="S156" i="10"/>
  <c r="M156" i="10"/>
  <c r="S180" i="10"/>
  <c r="M180" i="10"/>
  <c r="S233" i="10"/>
  <c r="M233" i="10"/>
  <c r="S241" i="10"/>
  <c r="M241" i="10"/>
  <c r="S249" i="10"/>
  <c r="M249" i="10"/>
  <c r="S257" i="10"/>
  <c r="M257" i="10"/>
  <c r="S265" i="10"/>
  <c r="M265" i="10"/>
  <c r="S273" i="10"/>
  <c r="M273" i="10"/>
  <c r="M29" i="10"/>
  <c r="M93" i="10"/>
  <c r="M125" i="10"/>
  <c r="M207" i="10"/>
  <c r="M255" i="10"/>
  <c r="S301" i="10"/>
  <c r="M301" i="10"/>
  <c r="M103" i="10"/>
  <c r="S103" i="10"/>
  <c r="M111" i="10"/>
  <c r="S111" i="10"/>
  <c r="S137" i="10"/>
  <c r="M137" i="10"/>
  <c r="S145" i="10"/>
  <c r="M145" i="10"/>
  <c r="S206" i="10"/>
  <c r="M206" i="10"/>
  <c r="S222" i="10"/>
  <c r="M222" i="10"/>
  <c r="S231" i="10"/>
  <c r="M231" i="10"/>
  <c r="S289" i="10"/>
  <c r="M289" i="10"/>
  <c r="S305" i="10"/>
  <c r="M305" i="10"/>
  <c r="S321" i="10"/>
  <c r="M321" i="10"/>
  <c r="S337" i="10"/>
  <c r="M337" i="10"/>
  <c r="S361" i="10"/>
  <c r="M361" i="10"/>
  <c r="S385" i="10"/>
  <c r="M385" i="10"/>
  <c r="S401" i="10"/>
  <c r="M401" i="10"/>
  <c r="M71" i="10"/>
  <c r="S71" i="10"/>
  <c r="S89" i="10"/>
  <c r="M89" i="10"/>
  <c r="S97" i="10"/>
  <c r="M97" i="10"/>
  <c r="S113" i="10"/>
  <c r="M113" i="10"/>
  <c r="S129" i="10"/>
  <c r="M129" i="10"/>
  <c r="M63" i="10"/>
  <c r="S63" i="10"/>
  <c r="S73" i="10"/>
  <c r="M73" i="10"/>
  <c r="S81" i="10"/>
  <c r="M81" i="10"/>
  <c r="M140" i="10"/>
  <c r="S140" i="10"/>
  <c r="S148" i="10"/>
  <c r="M148" i="10"/>
  <c r="S165" i="10"/>
  <c r="M165" i="10"/>
  <c r="S173" i="10"/>
  <c r="M173" i="10"/>
  <c r="S201" i="10"/>
  <c r="M201" i="10"/>
  <c r="S209" i="10"/>
  <c r="M209" i="10"/>
  <c r="S217" i="10"/>
  <c r="M217" i="10"/>
  <c r="S225" i="10"/>
  <c r="M225" i="10"/>
  <c r="S292" i="10"/>
  <c r="M292" i="10"/>
  <c r="S405" i="10"/>
  <c r="M405" i="10"/>
  <c r="M30" i="10"/>
  <c r="M62" i="10"/>
  <c r="M94" i="10"/>
  <c r="M126" i="10"/>
  <c r="M55" i="10"/>
  <c r="S55" i="10"/>
  <c r="S149" i="10"/>
  <c r="M149" i="10"/>
  <c r="S341" i="10"/>
  <c r="M341" i="10"/>
  <c r="S397" i="10"/>
  <c r="M397" i="10"/>
  <c r="S182" i="10"/>
  <c r="M182" i="10"/>
  <c r="S309" i="10"/>
  <c r="M309" i="10"/>
  <c r="S357" i="10"/>
  <c r="M357" i="10"/>
  <c r="S381" i="10"/>
  <c r="M381" i="10"/>
  <c r="S65" i="10"/>
  <c r="M65" i="10"/>
  <c r="S84" i="10"/>
  <c r="M84" i="10"/>
  <c r="S100" i="10"/>
  <c r="M100" i="10"/>
  <c r="M108" i="10"/>
  <c r="S108" i="10"/>
  <c r="S142" i="10"/>
  <c r="M142" i="10"/>
  <c r="S150" i="10"/>
  <c r="M150" i="10"/>
  <c r="M167" i="10"/>
  <c r="S167" i="10"/>
  <c r="M183" i="10"/>
  <c r="S183" i="10"/>
  <c r="S228" i="10"/>
  <c r="M228" i="10"/>
  <c r="S236" i="10"/>
  <c r="M236" i="10"/>
  <c r="S244" i="10"/>
  <c r="M244" i="10"/>
  <c r="S252" i="10"/>
  <c r="M252" i="10"/>
  <c r="S260" i="10"/>
  <c r="M260" i="10"/>
  <c r="S268" i="10"/>
  <c r="M268" i="10"/>
  <c r="S276" i="10"/>
  <c r="M276" i="10"/>
  <c r="S286" i="10"/>
  <c r="M286" i="10"/>
  <c r="S302" i="10"/>
  <c r="M302" i="10"/>
  <c r="S310" i="10"/>
  <c r="M310" i="10"/>
  <c r="S318" i="10"/>
  <c r="M318" i="10"/>
  <c r="S326" i="10"/>
  <c r="M326" i="10"/>
  <c r="S334" i="10"/>
  <c r="M334" i="10"/>
  <c r="S342" i="10"/>
  <c r="M342" i="10"/>
  <c r="S350" i="10"/>
  <c r="M350" i="10"/>
  <c r="S358" i="10"/>
  <c r="M358" i="10"/>
  <c r="S366" i="10"/>
  <c r="M366" i="10"/>
  <c r="S374" i="10"/>
  <c r="M374" i="10"/>
  <c r="S382" i="10"/>
  <c r="M382" i="10"/>
  <c r="S390" i="10"/>
  <c r="M390" i="10"/>
  <c r="S398" i="10"/>
  <c r="M398" i="10"/>
  <c r="M13" i="10"/>
  <c r="M38" i="10"/>
  <c r="M70" i="10"/>
  <c r="M134" i="10"/>
  <c r="M223" i="10"/>
  <c r="M12" i="10"/>
  <c r="S12" i="10"/>
  <c r="S141" i="10"/>
  <c r="M141" i="10"/>
  <c r="S193" i="10"/>
  <c r="M193" i="10"/>
  <c r="S285" i="10"/>
  <c r="M285" i="10"/>
  <c r="S293" i="10"/>
  <c r="M293" i="10"/>
  <c r="S349" i="10"/>
  <c r="M349" i="10"/>
  <c r="S373" i="10"/>
  <c r="M373" i="10"/>
  <c r="M69" i="10"/>
  <c r="M92" i="10"/>
  <c r="S92" i="10"/>
  <c r="M39" i="10"/>
  <c r="S39" i="10"/>
  <c r="M76" i="10"/>
  <c r="S76" i="10"/>
  <c r="S151" i="10"/>
  <c r="M151" i="10"/>
  <c r="S185" i="10"/>
  <c r="M185" i="10"/>
  <c r="S196" i="10"/>
  <c r="M196" i="10"/>
  <c r="S204" i="10"/>
  <c r="M204" i="10"/>
  <c r="S212" i="10"/>
  <c r="M212" i="10"/>
  <c r="S220" i="10"/>
  <c r="M220" i="10"/>
  <c r="S229" i="10"/>
  <c r="M229" i="10"/>
  <c r="S237" i="10"/>
  <c r="M237" i="10"/>
  <c r="S245" i="10"/>
  <c r="M245" i="10"/>
  <c r="S253" i="10"/>
  <c r="M253" i="10"/>
  <c r="S261" i="10"/>
  <c r="M261" i="10"/>
  <c r="S269" i="10"/>
  <c r="M269" i="10"/>
  <c r="S277" i="10"/>
  <c r="M277" i="10"/>
  <c r="S409" i="10"/>
  <c r="M409" i="10"/>
  <c r="M14" i="10"/>
  <c r="M45" i="10"/>
  <c r="M77" i="10"/>
  <c r="M109" i="10"/>
  <c r="M143" i="10"/>
  <c r="S174" i="10"/>
  <c r="M174" i="10"/>
  <c r="S325" i="10"/>
  <c r="M325" i="10"/>
  <c r="S365" i="10"/>
  <c r="M365" i="10"/>
  <c r="S389" i="10"/>
  <c r="M389" i="10"/>
  <c r="M37" i="10"/>
  <c r="M124" i="10"/>
  <c r="S124" i="10"/>
  <c r="S49" i="10"/>
  <c r="M49" i="10"/>
  <c r="M15" i="10"/>
  <c r="S15" i="10"/>
  <c r="M23" i="10"/>
  <c r="S23" i="10"/>
  <c r="S41" i="10"/>
  <c r="M41" i="10"/>
  <c r="S68" i="10"/>
  <c r="M68" i="10"/>
  <c r="M135" i="10"/>
  <c r="S135" i="10"/>
  <c r="S161" i="10"/>
  <c r="M161" i="10"/>
  <c r="S169" i="10"/>
  <c r="M169" i="10"/>
  <c r="S177" i="10"/>
  <c r="M177" i="10"/>
  <c r="S197" i="10"/>
  <c r="M197" i="10"/>
  <c r="S205" i="10"/>
  <c r="M205" i="10"/>
  <c r="S213" i="10"/>
  <c r="M213" i="10"/>
  <c r="S221" i="10"/>
  <c r="M221" i="10"/>
  <c r="S230" i="10"/>
  <c r="M230" i="10"/>
  <c r="S238" i="10"/>
  <c r="M238" i="10"/>
  <c r="S246" i="10"/>
  <c r="M246" i="10"/>
  <c r="S254" i="10"/>
  <c r="M254" i="10"/>
  <c r="S262" i="10"/>
  <c r="M262" i="10"/>
  <c r="S270" i="10"/>
  <c r="M270" i="10"/>
  <c r="S278" i="10"/>
  <c r="M278" i="10"/>
  <c r="M17" i="10"/>
  <c r="M46" i="10"/>
  <c r="M78" i="10"/>
  <c r="M110" i="10"/>
  <c r="M191" i="10"/>
  <c r="M239" i="10"/>
  <c r="S353" i="10"/>
  <c r="M353" i="10"/>
  <c r="M16" i="10"/>
  <c r="M48" i="10"/>
  <c r="M64" i="10"/>
  <c r="M80" i="10"/>
  <c r="M96" i="10"/>
  <c r="M112" i="10"/>
  <c r="M128" i="10"/>
  <c r="M308" i="10"/>
  <c r="M324" i="10"/>
  <c r="M340" i="10"/>
  <c r="M356" i="10"/>
  <c r="M372" i="10"/>
  <c r="M388" i="10"/>
  <c r="M404" i="10"/>
  <c r="M311" i="10"/>
  <c r="M343" i="10"/>
  <c r="S146" i="10"/>
  <c r="M146" i="10"/>
  <c r="S162" i="10"/>
  <c r="M162" i="10"/>
  <c r="S170" i="10"/>
  <c r="M170" i="10"/>
  <c r="S178" i="10"/>
  <c r="M178" i="10"/>
  <c r="S186" i="10"/>
  <c r="M186" i="10"/>
  <c r="S202" i="10"/>
  <c r="M202" i="10"/>
  <c r="S210" i="10"/>
  <c r="M210" i="10"/>
  <c r="S218" i="10"/>
  <c r="M218" i="10"/>
  <c r="S226" i="10"/>
  <c r="M226" i="10"/>
  <c r="S234" i="10"/>
  <c r="M234" i="10"/>
  <c r="S242" i="10"/>
  <c r="M242" i="10"/>
  <c r="S250" i="10"/>
  <c r="M250" i="10"/>
  <c r="S258" i="10"/>
  <c r="M258" i="10"/>
  <c r="S266" i="10"/>
  <c r="M266" i="10"/>
  <c r="S274" i="10"/>
  <c r="M274" i="10"/>
  <c r="S282" i="10"/>
  <c r="M282" i="10"/>
  <c r="S290" i="10"/>
  <c r="M290" i="10"/>
  <c r="S298" i="10"/>
  <c r="M298" i="10"/>
  <c r="S306" i="10"/>
  <c r="M306" i="10"/>
  <c r="S314" i="10"/>
  <c r="M314" i="10"/>
  <c r="S322" i="10"/>
  <c r="M322" i="10"/>
  <c r="S330" i="10"/>
  <c r="M330" i="10"/>
  <c r="S338" i="10"/>
  <c r="M338" i="10"/>
  <c r="S346" i="10"/>
  <c r="M346" i="10"/>
  <c r="S354" i="10"/>
  <c r="M354" i="10"/>
  <c r="S362" i="10"/>
  <c r="M362" i="10"/>
  <c r="S370" i="10"/>
  <c r="M370" i="10"/>
  <c r="S378" i="10"/>
  <c r="M378" i="10"/>
  <c r="S386" i="10"/>
  <c r="M386" i="10"/>
  <c r="S394" i="10"/>
  <c r="M394" i="10"/>
  <c r="S402" i="10"/>
  <c r="M402" i="10"/>
  <c r="S410" i="10"/>
  <c r="M410" i="10"/>
  <c r="M10" i="10"/>
  <c r="M18" i="10"/>
  <c r="M26" i="10"/>
  <c r="M34" i="10"/>
  <c r="M50" i="10"/>
  <c r="M58" i="10"/>
  <c r="M74" i="10"/>
  <c r="M90" i="10"/>
  <c r="M98" i="10"/>
  <c r="M106" i="10"/>
  <c r="M114" i="10"/>
  <c r="M122" i="10"/>
  <c r="M138" i="10"/>
  <c r="M152" i="10"/>
  <c r="M168" i="10"/>
  <c r="M200" i="10"/>
  <c r="M216" i="10"/>
  <c r="M232" i="10"/>
  <c r="M248" i="10"/>
  <c r="M264" i="10"/>
  <c r="M296" i="10"/>
  <c r="M312" i="10"/>
  <c r="M328" i="10"/>
  <c r="M344" i="10"/>
  <c r="M360" i="10"/>
  <c r="M376" i="10"/>
  <c r="M392" i="10"/>
  <c r="M408" i="10"/>
  <c r="M263" i="10"/>
  <c r="M295" i="10"/>
  <c r="M327" i="10"/>
  <c r="M11" i="10"/>
  <c r="M19" i="10"/>
  <c r="M27" i="10"/>
  <c r="M35" i="10"/>
  <c r="M43" i="10"/>
  <c r="M51" i="10"/>
  <c r="M67" i="10"/>
  <c r="M75" i="10"/>
  <c r="M83" i="10"/>
  <c r="M91" i="10"/>
  <c r="M99" i="10"/>
  <c r="M107" i="10"/>
  <c r="M115" i="10"/>
  <c r="M123" i="10"/>
  <c r="M131" i="10"/>
  <c r="M139" i="10"/>
  <c r="M171" i="10"/>
  <c r="M235" i="10"/>
  <c r="M267" i="10"/>
  <c r="M299" i="10"/>
  <c r="M331" i="10"/>
  <c r="M347" i="10"/>
  <c r="M363" i="10"/>
  <c r="M379" i="10"/>
  <c r="M395" i="10"/>
  <c r="M411" i="10"/>
  <c r="M300" i="10"/>
  <c r="M316" i="10"/>
  <c r="M332" i="10"/>
  <c r="M348" i="10"/>
  <c r="M364" i="10"/>
  <c r="M380" i="10"/>
  <c r="M396" i="10"/>
  <c r="M412" i="10"/>
  <c r="AJ369" i="13"/>
  <c r="AJ366" i="13"/>
  <c r="AL366" i="13" s="1"/>
  <c r="AJ296" i="13"/>
  <c r="AJ276" i="13" s="1"/>
  <c r="AL276" i="13" s="1"/>
  <c r="AJ266" i="13"/>
  <c r="AJ225" i="13"/>
  <c r="AL225" i="13" s="1"/>
  <c r="AJ192" i="13"/>
  <c r="AL192" i="13" s="1"/>
  <c r="AJ190" i="13"/>
  <c r="AL190" i="13" s="1"/>
  <c r="AJ188" i="13"/>
  <c r="AL188" i="13" s="1"/>
  <c r="AJ185" i="13"/>
  <c r="AL185" i="13" s="1"/>
  <c r="AJ182" i="13"/>
  <c r="AL182" i="13" s="1"/>
  <c r="AJ179" i="13"/>
  <c r="AL179" i="13" s="1"/>
  <c r="AJ173" i="13"/>
  <c r="AL173" i="13" s="1"/>
  <c r="AJ170" i="13"/>
  <c r="AL170" i="13" s="1"/>
  <c r="AJ164" i="13"/>
  <c r="AL164" i="13" s="1"/>
  <c r="AJ162" i="13"/>
  <c r="AL162" i="13" s="1"/>
  <c r="AJ156" i="13"/>
  <c r="AL156" i="13" s="1"/>
  <c r="AJ152" i="13"/>
  <c r="AL152" i="13" s="1"/>
  <c r="AJ134" i="13"/>
  <c r="AL134" i="13" s="1"/>
  <c r="AJ128" i="13"/>
  <c r="AL128" i="13" s="1"/>
  <c r="AJ121" i="13"/>
  <c r="AL121" i="13" s="1"/>
  <c r="AJ116" i="13"/>
  <c r="AL116" i="13" s="1"/>
  <c r="AJ102" i="13"/>
  <c r="AJ72" i="13"/>
  <c r="AL72" i="13" s="1"/>
  <c r="AJ66" i="13"/>
  <c r="AL66" i="13" s="1"/>
  <c r="AJ61" i="13"/>
  <c r="AL61" i="13" s="1"/>
  <c r="AJ59" i="13"/>
  <c r="AL59" i="13" s="1"/>
  <c r="AJ57" i="13"/>
  <c r="AL57" i="13" s="1"/>
  <c r="AJ53" i="13"/>
  <c r="AL53" i="13" s="1"/>
  <c r="AJ47" i="13"/>
  <c r="AL47" i="13" s="1"/>
  <c r="AJ42" i="13"/>
  <c r="AL42" i="13" s="1"/>
  <c r="AJ40" i="13"/>
  <c r="AL40" i="13" s="1"/>
  <c r="AJ36" i="13"/>
  <c r="AL36" i="13" s="1"/>
  <c r="AJ32" i="13"/>
  <c r="AL32" i="13" s="1"/>
  <c r="AJ28" i="13"/>
  <c r="AL28" i="13" s="1"/>
  <c r="AJ22" i="13"/>
  <c r="AG98" i="13"/>
  <c r="AH98" i="13" s="1"/>
  <c r="W407" i="13"/>
  <c r="W406" i="13" s="1"/>
  <c r="W264" i="13"/>
  <c r="AH264" i="13" s="1"/>
  <c r="W263" i="13"/>
  <c r="AH263" i="13" s="1"/>
  <c r="W262" i="13"/>
  <c r="AH262" i="13" s="1"/>
  <c r="W261" i="13"/>
  <c r="AH261" i="13" s="1"/>
  <c r="W260" i="13"/>
  <c r="AH260" i="13" s="1"/>
  <c r="W259" i="13"/>
  <c r="AH259" i="13" s="1"/>
  <c r="W258" i="13"/>
  <c r="AH258" i="13" s="1"/>
  <c r="W257" i="13"/>
  <c r="AH257" i="13" s="1"/>
  <c r="W256" i="13"/>
  <c r="AH256" i="13" s="1"/>
  <c r="W255" i="13"/>
  <c r="AH255" i="13" s="1"/>
  <c r="W254" i="13"/>
  <c r="AH254" i="13" s="1"/>
  <c r="W253" i="13"/>
  <c r="AH253" i="13" s="1"/>
  <c r="W252" i="13"/>
  <c r="AH252" i="13" s="1"/>
  <c r="W251" i="13"/>
  <c r="AH251" i="13" s="1"/>
  <c r="W250" i="13"/>
  <c r="AH250" i="13" s="1"/>
  <c r="W249" i="13"/>
  <c r="AH249" i="13" s="1"/>
  <c r="W248" i="13"/>
  <c r="AH248" i="13" s="1"/>
  <c r="W247" i="13"/>
  <c r="AH247" i="13" s="1"/>
  <c r="W246" i="13"/>
  <c r="AH246" i="13" s="1"/>
  <c r="W245" i="13"/>
  <c r="AH245" i="13" s="1"/>
  <c r="W244" i="13"/>
  <c r="AH244" i="13" s="1"/>
  <c r="W243" i="13"/>
  <c r="AH243" i="13" s="1"/>
  <c r="W242" i="13"/>
  <c r="AH242" i="13" s="1"/>
  <c r="W241" i="13"/>
  <c r="AH241" i="13" s="1"/>
  <c r="W240" i="13"/>
  <c r="AH240" i="13" s="1"/>
  <c r="W239" i="13"/>
  <c r="AH239" i="13" s="1"/>
  <c r="W238" i="13"/>
  <c r="AH238" i="13" s="1"/>
  <c r="W237" i="13"/>
  <c r="AH237" i="13" s="1"/>
  <c r="W236" i="13"/>
  <c r="AH236" i="13" s="1"/>
  <c r="W235" i="13"/>
  <c r="AH235" i="13" s="1"/>
  <c r="W234" i="13"/>
  <c r="AH234" i="13" s="1"/>
  <c r="W233" i="13"/>
  <c r="AH233" i="13" s="1"/>
  <c r="W232" i="13"/>
  <c r="AH232" i="13" s="1"/>
  <c r="W231" i="13"/>
  <c r="AH231" i="13" s="1"/>
  <c r="W230" i="13"/>
  <c r="AH230" i="13" s="1"/>
  <c r="W229" i="13"/>
  <c r="AH229" i="13" s="1"/>
  <c r="W228" i="13"/>
  <c r="AH228" i="13" s="1"/>
  <c r="W196" i="13"/>
  <c r="AH196" i="13" s="1"/>
  <c r="W197" i="13"/>
  <c r="AH197" i="13" s="1"/>
  <c r="W198" i="13"/>
  <c r="AH198" i="13" s="1"/>
  <c r="W199" i="13"/>
  <c r="AH199" i="13" s="1"/>
  <c r="W200" i="13"/>
  <c r="AH200" i="13" s="1"/>
  <c r="W201" i="13"/>
  <c r="AH201" i="13" s="1"/>
  <c r="W202" i="13"/>
  <c r="AH202" i="13" s="1"/>
  <c r="W203" i="13"/>
  <c r="AH203" i="13" s="1"/>
  <c r="W204" i="13"/>
  <c r="AH204" i="13" s="1"/>
  <c r="W205" i="13"/>
  <c r="AH205" i="13" s="1"/>
  <c r="W206" i="13"/>
  <c r="AH206" i="13" s="1"/>
  <c r="W207" i="13"/>
  <c r="AH207" i="13" s="1"/>
  <c r="W208" i="13"/>
  <c r="AH208" i="13" s="1"/>
  <c r="W209" i="13"/>
  <c r="AH209" i="13" s="1"/>
  <c r="W210" i="13"/>
  <c r="AH210" i="13" s="1"/>
  <c r="W211" i="13"/>
  <c r="AH211" i="13" s="1"/>
  <c r="W212" i="13"/>
  <c r="AH212" i="13" s="1"/>
  <c r="W213" i="13"/>
  <c r="AH213" i="13" s="1"/>
  <c r="W214" i="13"/>
  <c r="AH214" i="13" s="1"/>
  <c r="W215" i="13"/>
  <c r="AH215" i="13" s="1"/>
  <c r="W216" i="13"/>
  <c r="AH216" i="13" s="1"/>
  <c r="W217" i="13"/>
  <c r="AH217" i="13" s="1"/>
  <c r="W218" i="13"/>
  <c r="AH218" i="13" s="1"/>
  <c r="W219" i="13"/>
  <c r="AH219" i="13" s="1"/>
  <c r="W220" i="13"/>
  <c r="AH220" i="13" s="1"/>
  <c r="W221" i="13"/>
  <c r="AH221" i="13" s="1"/>
  <c r="W222" i="13"/>
  <c r="AH222" i="13" s="1"/>
  <c r="W223" i="13"/>
  <c r="AH223" i="13" s="1"/>
  <c r="W224" i="13"/>
  <c r="AH224" i="13" s="1"/>
  <c r="W225" i="13"/>
  <c r="AH225" i="13" s="1"/>
  <c r="W226" i="13"/>
  <c r="AH226" i="13" s="1"/>
  <c r="W195" i="13"/>
  <c r="AH195" i="13" s="1"/>
  <c r="W74" i="13"/>
  <c r="AH74" i="13" s="1"/>
  <c r="W75" i="13"/>
  <c r="AH75" i="13" s="1"/>
  <c r="W76" i="13"/>
  <c r="AH76" i="13" s="1"/>
  <c r="W77" i="13"/>
  <c r="AH77" i="13" s="1"/>
  <c r="W78" i="13"/>
  <c r="AH78" i="13" s="1"/>
  <c r="W79" i="13"/>
  <c r="AH79" i="13" s="1"/>
  <c r="W80" i="13"/>
  <c r="AH80" i="13" s="1"/>
  <c r="W81" i="13"/>
  <c r="AH81" i="13" s="1"/>
  <c r="W73" i="13"/>
  <c r="AH73" i="13" s="1"/>
  <c r="W104" i="13"/>
  <c r="AH104" i="13" s="1"/>
  <c r="W105" i="13"/>
  <c r="AH105" i="13" s="1"/>
  <c r="W106" i="13"/>
  <c r="AH106" i="13" s="1"/>
  <c r="W107" i="13"/>
  <c r="AH107" i="13" s="1"/>
  <c r="W108" i="13"/>
  <c r="AH108" i="13" s="1"/>
  <c r="W109" i="13"/>
  <c r="AH109" i="13" s="1"/>
  <c r="W110" i="13"/>
  <c r="AH110" i="13" s="1"/>
  <c r="W111" i="13"/>
  <c r="AH111" i="13" s="1"/>
  <c r="W112" i="13"/>
  <c r="AH112" i="13" s="1"/>
  <c r="W113" i="13"/>
  <c r="AH113" i="13" s="1"/>
  <c r="W114" i="13"/>
  <c r="AH114" i="13" s="1"/>
  <c r="W115" i="13"/>
  <c r="AH115" i="13" s="1"/>
  <c r="W103" i="13"/>
  <c r="AH103" i="13" s="1"/>
  <c r="U407" i="13"/>
  <c r="U406" i="13" s="1"/>
  <c r="U284" i="13"/>
  <c r="U227" i="13"/>
  <c r="U194" i="13"/>
  <c r="U192" i="13"/>
  <c r="U190" i="13"/>
  <c r="U187" i="13"/>
  <c r="U184" i="13"/>
  <c r="U181" i="13"/>
  <c r="U175" i="13"/>
  <c r="U172" i="13"/>
  <c r="U166" i="13"/>
  <c r="U164" i="13"/>
  <c r="U158" i="13"/>
  <c r="U154" i="13"/>
  <c r="U136" i="13"/>
  <c r="U130" i="13"/>
  <c r="U121" i="13"/>
  <c r="U116" i="13"/>
  <c r="U102" i="13"/>
  <c r="U82" i="13" s="1"/>
  <c r="U72" i="13"/>
  <c r="U66" i="13"/>
  <c r="U61" i="13"/>
  <c r="U59" i="13"/>
  <c r="U57" i="13"/>
  <c r="U53" i="13"/>
  <c r="U47" i="13"/>
  <c r="U42" i="13"/>
  <c r="U40" i="13"/>
  <c r="U36" i="13"/>
  <c r="U32" i="13"/>
  <c r="U28" i="13"/>
  <c r="U22" i="13"/>
  <c r="U20" i="13" s="1"/>
  <c r="V407" i="13"/>
  <c r="V406" i="13" s="1"/>
  <c r="X409" i="13"/>
  <c r="AG407" i="13"/>
  <c r="AG406" i="13" s="1"/>
  <c r="AF407" i="13"/>
  <c r="AF406" i="13" s="1"/>
  <c r="AE407" i="13"/>
  <c r="AE406" i="13" s="1"/>
  <c r="AD407" i="13"/>
  <c r="AD406" i="13" s="1"/>
  <c r="AC407" i="13"/>
  <c r="AC406" i="13" s="1"/>
  <c r="AB407" i="13"/>
  <c r="AB406" i="13" s="1"/>
  <c r="AA407" i="13"/>
  <c r="AA406" i="13" s="1"/>
  <c r="Z407" i="13"/>
  <c r="Z406" i="13" s="1"/>
  <c r="Y407" i="13"/>
  <c r="Y406" i="13" s="1"/>
  <c r="AH82" i="13" l="1"/>
  <c r="X407" i="13"/>
  <c r="X406" i="13" s="1"/>
  <c r="AH409" i="13"/>
  <c r="AH407" i="13" s="1"/>
  <c r="AH406" i="13" s="1"/>
  <c r="AH194" i="13"/>
  <c r="AH102" i="13"/>
  <c r="U279" i="13"/>
  <c r="U280" i="13"/>
  <c r="AH227" i="13"/>
  <c r="AH118" i="13" s="1"/>
  <c r="AH72" i="13"/>
  <c r="AH280" i="13"/>
  <c r="AH279" i="13" s="1"/>
  <c r="AL296" i="13"/>
  <c r="AJ20" i="13"/>
  <c r="AL20" i="13" s="1"/>
  <c r="AL22" i="13"/>
  <c r="AJ368" i="13"/>
  <c r="AL368" i="13" s="1"/>
  <c r="AL369" i="13"/>
  <c r="AJ82" i="13"/>
  <c r="AL82" i="13" s="1"/>
  <c r="AL102" i="13"/>
  <c r="AJ265" i="13"/>
  <c r="AL266" i="13"/>
  <c r="AJ119" i="13"/>
  <c r="AL119" i="13" s="1"/>
  <c r="U119" i="13"/>
  <c r="U31" i="13"/>
  <c r="U7" i="13" s="1"/>
  <c r="AJ31" i="13"/>
  <c r="AL31" i="13" s="1"/>
  <c r="U157" i="13"/>
  <c r="AJ155" i="13"/>
  <c r="AL155" i="13" s="1"/>
  <c r="AG284" i="13"/>
  <c r="AF284" i="13"/>
  <c r="AE284" i="13"/>
  <c r="AD284" i="13"/>
  <c r="AC284" i="13"/>
  <c r="AB284" i="13"/>
  <c r="AA284" i="13"/>
  <c r="Z284" i="13"/>
  <c r="Y284" i="13"/>
  <c r="X284" i="13"/>
  <c r="W284" i="13"/>
  <c r="V284" i="13"/>
  <c r="AG227" i="13"/>
  <c r="AF227" i="13"/>
  <c r="AE227" i="13"/>
  <c r="AD227" i="13"/>
  <c r="AC227" i="13"/>
  <c r="AB227" i="13"/>
  <c r="AA227" i="13"/>
  <c r="Z227" i="13"/>
  <c r="Y227" i="13"/>
  <c r="X227" i="13"/>
  <c r="W227" i="13"/>
  <c r="V227" i="13"/>
  <c r="AG194" i="13"/>
  <c r="AF194" i="13"/>
  <c r="AE194" i="13"/>
  <c r="AD194" i="13"/>
  <c r="AC194" i="13"/>
  <c r="AB194" i="13"/>
  <c r="AA194" i="13"/>
  <c r="Z194" i="13"/>
  <c r="Y194" i="13"/>
  <c r="X194" i="13"/>
  <c r="W194" i="13"/>
  <c r="V194" i="13"/>
  <c r="AG192" i="13"/>
  <c r="AF192" i="13"/>
  <c r="AE192" i="13"/>
  <c r="AD192" i="13"/>
  <c r="AC192" i="13"/>
  <c r="AB192" i="13"/>
  <c r="AA192" i="13"/>
  <c r="Z192" i="13"/>
  <c r="Y192" i="13"/>
  <c r="X192" i="13"/>
  <c r="W192" i="13"/>
  <c r="V192" i="13"/>
  <c r="AG190" i="13"/>
  <c r="AF190" i="13"/>
  <c r="AE190" i="13"/>
  <c r="AD190" i="13"/>
  <c r="AC190" i="13"/>
  <c r="AB190" i="13"/>
  <c r="AA190" i="13"/>
  <c r="Z190" i="13"/>
  <c r="Y190" i="13"/>
  <c r="X190" i="13"/>
  <c r="W190" i="13"/>
  <c r="V190" i="13"/>
  <c r="AG187" i="13"/>
  <c r="AF187" i="13"/>
  <c r="AE187" i="13"/>
  <c r="AD187" i="13"/>
  <c r="AC187" i="13"/>
  <c r="AB187" i="13"/>
  <c r="AA187" i="13"/>
  <c r="Z187" i="13"/>
  <c r="Y187" i="13"/>
  <c r="X187" i="13"/>
  <c r="W187" i="13"/>
  <c r="V187" i="13"/>
  <c r="AG184" i="13"/>
  <c r="AF184" i="13"/>
  <c r="AE184" i="13"/>
  <c r="AD184" i="13"/>
  <c r="AC184" i="13"/>
  <c r="AB184" i="13"/>
  <c r="AA184" i="13"/>
  <c r="Z184" i="13"/>
  <c r="Y184" i="13"/>
  <c r="X184" i="13"/>
  <c r="W184" i="13"/>
  <c r="V184" i="13"/>
  <c r="AG181" i="13"/>
  <c r="AF181" i="13"/>
  <c r="AE181" i="13"/>
  <c r="AD181" i="13"/>
  <c r="AC181" i="13"/>
  <c r="AB181" i="13"/>
  <c r="AA181" i="13"/>
  <c r="Z181" i="13"/>
  <c r="Y181" i="13"/>
  <c r="X181" i="13"/>
  <c r="W181" i="13"/>
  <c r="V181" i="13"/>
  <c r="AG175" i="13"/>
  <c r="AF175" i="13"/>
  <c r="AE175" i="13"/>
  <c r="AD175" i="13"/>
  <c r="AC175" i="13"/>
  <c r="AB175" i="13"/>
  <c r="AA175" i="13"/>
  <c r="Z175" i="13"/>
  <c r="Y175" i="13"/>
  <c r="X175" i="13"/>
  <c r="W175" i="13"/>
  <c r="V175" i="13"/>
  <c r="AG172" i="13"/>
  <c r="AF172" i="13"/>
  <c r="AE172" i="13"/>
  <c r="AD172" i="13"/>
  <c r="AC172" i="13"/>
  <c r="AB172" i="13"/>
  <c r="AA172" i="13"/>
  <c r="Z172" i="13"/>
  <c r="Y172" i="13"/>
  <c r="X172" i="13"/>
  <c r="W172" i="13"/>
  <c r="V172" i="13"/>
  <c r="AG166" i="13"/>
  <c r="AF166" i="13"/>
  <c r="AE166" i="13"/>
  <c r="AD166" i="13"/>
  <c r="AC166" i="13"/>
  <c r="AB166" i="13"/>
  <c r="AA166" i="13"/>
  <c r="Z166" i="13"/>
  <c r="Y166" i="13"/>
  <c r="X166" i="13"/>
  <c r="W166" i="13"/>
  <c r="V166" i="13"/>
  <c r="AG164" i="13"/>
  <c r="AF164" i="13"/>
  <c r="AE164" i="13"/>
  <c r="AD164" i="13"/>
  <c r="AC164" i="13"/>
  <c r="AB164" i="13"/>
  <c r="AA164" i="13"/>
  <c r="Z164" i="13"/>
  <c r="Y164" i="13"/>
  <c r="X164" i="13"/>
  <c r="W164" i="13"/>
  <c r="V164" i="13"/>
  <c r="AG158" i="13"/>
  <c r="AF158" i="13"/>
  <c r="AE158" i="13"/>
  <c r="AD158" i="13"/>
  <c r="AC158" i="13"/>
  <c r="AB158" i="13"/>
  <c r="AA158" i="13"/>
  <c r="Z158" i="13"/>
  <c r="Y158" i="13"/>
  <c r="X158" i="13"/>
  <c r="W158" i="13"/>
  <c r="V158" i="13"/>
  <c r="AG154" i="13"/>
  <c r="AF154" i="13"/>
  <c r="AE154" i="13"/>
  <c r="AD154" i="13"/>
  <c r="AC154" i="13"/>
  <c r="AB154" i="13"/>
  <c r="AA154" i="13"/>
  <c r="Z154" i="13"/>
  <c r="Y154" i="13"/>
  <c r="X154" i="13"/>
  <c r="W154" i="13"/>
  <c r="V154" i="13"/>
  <c r="AG136" i="13"/>
  <c r="AF136" i="13"/>
  <c r="AE136" i="13"/>
  <c r="AD136" i="13"/>
  <c r="AC136" i="13"/>
  <c r="AB136" i="13"/>
  <c r="AA136" i="13"/>
  <c r="Z136" i="13"/>
  <c r="Y136" i="13"/>
  <c r="X136" i="13"/>
  <c r="W136" i="13"/>
  <c r="V136" i="13"/>
  <c r="AG130" i="13"/>
  <c r="AF130" i="13"/>
  <c r="AE130" i="13"/>
  <c r="AD130" i="13"/>
  <c r="AC130" i="13"/>
  <c r="AB130" i="13"/>
  <c r="AA130" i="13"/>
  <c r="Z130" i="13"/>
  <c r="Y130" i="13"/>
  <c r="X130" i="13"/>
  <c r="W130" i="13"/>
  <c r="V130" i="13"/>
  <c r="AG121" i="13"/>
  <c r="AF121" i="13"/>
  <c r="AE121" i="13"/>
  <c r="AD121" i="13"/>
  <c r="AC121" i="13"/>
  <c r="AB121" i="13"/>
  <c r="AA121" i="13"/>
  <c r="Z121" i="13"/>
  <c r="Y121" i="13"/>
  <c r="X121" i="13"/>
  <c r="W121" i="13"/>
  <c r="V121" i="13"/>
  <c r="AG116" i="13"/>
  <c r="AF116" i="13"/>
  <c r="AE116" i="13"/>
  <c r="AD116" i="13"/>
  <c r="AC116" i="13"/>
  <c r="AB116" i="13"/>
  <c r="AA116" i="13"/>
  <c r="Z116" i="13"/>
  <c r="Y116" i="13"/>
  <c r="X116" i="13"/>
  <c r="W116" i="13"/>
  <c r="V116" i="13"/>
  <c r="AG102" i="13"/>
  <c r="AG82" i="13" s="1"/>
  <c r="AF102" i="13"/>
  <c r="AF82" i="13" s="1"/>
  <c r="AE102" i="13"/>
  <c r="AE82" i="13" s="1"/>
  <c r="AD102" i="13"/>
  <c r="AD82" i="13" s="1"/>
  <c r="AC102" i="13"/>
  <c r="AC82" i="13" s="1"/>
  <c r="AB102" i="13"/>
  <c r="AB82" i="13" s="1"/>
  <c r="AA102" i="13"/>
  <c r="AA82" i="13" s="1"/>
  <c r="Z102" i="13"/>
  <c r="Z82" i="13" s="1"/>
  <c r="Y102" i="13"/>
  <c r="Y82" i="13" s="1"/>
  <c r="X102" i="13"/>
  <c r="X82" i="13" s="1"/>
  <c r="W102" i="13"/>
  <c r="W82" i="13" s="1"/>
  <c r="V102" i="13"/>
  <c r="V82" i="13" s="1"/>
  <c r="AG72" i="13"/>
  <c r="AF72" i="13"/>
  <c r="AE72" i="13"/>
  <c r="AD72" i="13"/>
  <c r="AC72" i="13"/>
  <c r="AB72" i="13"/>
  <c r="AA72" i="13"/>
  <c r="Z72" i="13"/>
  <c r="Y72" i="13"/>
  <c r="X72" i="13"/>
  <c r="W72" i="13"/>
  <c r="V72" i="13"/>
  <c r="AG66" i="13"/>
  <c r="AF66" i="13"/>
  <c r="AE66" i="13"/>
  <c r="AD66" i="13"/>
  <c r="AC66" i="13"/>
  <c r="AB66" i="13"/>
  <c r="AA66" i="13"/>
  <c r="Z66" i="13"/>
  <c r="Y66" i="13"/>
  <c r="X66" i="13"/>
  <c r="W66" i="13"/>
  <c r="V66" i="13"/>
  <c r="AG61" i="13"/>
  <c r="AF61" i="13"/>
  <c r="AE61" i="13"/>
  <c r="AD61" i="13"/>
  <c r="AC61" i="13"/>
  <c r="AB61" i="13"/>
  <c r="AA61" i="13"/>
  <c r="Z61" i="13"/>
  <c r="Y61" i="13"/>
  <c r="X61" i="13"/>
  <c r="W61" i="13"/>
  <c r="V61" i="13"/>
  <c r="AG59" i="13"/>
  <c r="AF59" i="13"/>
  <c r="AE59" i="13"/>
  <c r="AD59" i="13"/>
  <c r="AC59" i="13"/>
  <c r="AB59" i="13"/>
  <c r="AA59" i="13"/>
  <c r="Z59" i="13"/>
  <c r="Y59" i="13"/>
  <c r="X59" i="13"/>
  <c r="W59" i="13"/>
  <c r="V59" i="13"/>
  <c r="AG57" i="13"/>
  <c r="AF57" i="13"/>
  <c r="AE57" i="13"/>
  <c r="AD57" i="13"/>
  <c r="AC57" i="13"/>
  <c r="AB57" i="13"/>
  <c r="AA57" i="13"/>
  <c r="Z57" i="13"/>
  <c r="Y57" i="13"/>
  <c r="X57" i="13"/>
  <c r="W57" i="13"/>
  <c r="V57" i="13"/>
  <c r="AG53" i="13"/>
  <c r="AF53" i="13"/>
  <c r="AE53" i="13"/>
  <c r="AD53" i="13"/>
  <c r="AC53" i="13"/>
  <c r="AB53" i="13"/>
  <c r="AA53" i="13"/>
  <c r="Z53" i="13"/>
  <c r="Y53" i="13"/>
  <c r="X53" i="13"/>
  <c r="W53" i="13"/>
  <c r="V53" i="13"/>
  <c r="AG47" i="13"/>
  <c r="AF47" i="13"/>
  <c r="AE47" i="13"/>
  <c r="AD47" i="13"/>
  <c r="AC47" i="13"/>
  <c r="AB47" i="13"/>
  <c r="AA47" i="13"/>
  <c r="Z47" i="13"/>
  <c r="Y47" i="13"/>
  <c r="X47" i="13"/>
  <c r="W47" i="13"/>
  <c r="V47" i="13"/>
  <c r="AG42" i="13"/>
  <c r="AF42" i="13"/>
  <c r="AE42" i="13"/>
  <c r="AD42" i="13"/>
  <c r="AC42" i="13"/>
  <c r="AB42" i="13"/>
  <c r="AA42" i="13"/>
  <c r="Z42" i="13"/>
  <c r="Y42" i="13"/>
  <c r="X42" i="13"/>
  <c r="W42" i="13"/>
  <c r="V42" i="13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AG36" i="13"/>
  <c r="AF36" i="13"/>
  <c r="AE36" i="13"/>
  <c r="AD36" i="13"/>
  <c r="AC36" i="13"/>
  <c r="AB36" i="13"/>
  <c r="AA36" i="13"/>
  <c r="Z36" i="13"/>
  <c r="Y36" i="13"/>
  <c r="X36" i="13"/>
  <c r="W36" i="13"/>
  <c r="V36" i="13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AG22" i="13"/>
  <c r="AG20" i="13" s="1"/>
  <c r="AF22" i="13"/>
  <c r="AF20" i="13" s="1"/>
  <c r="AE22" i="13"/>
  <c r="AE20" i="13" s="1"/>
  <c r="AD22" i="13"/>
  <c r="AD20" i="13" s="1"/>
  <c r="AC22" i="13"/>
  <c r="AC20" i="13" s="1"/>
  <c r="AB22" i="13"/>
  <c r="AB20" i="13" s="1"/>
  <c r="AA22" i="13"/>
  <c r="AA20" i="13" s="1"/>
  <c r="Z22" i="13"/>
  <c r="Z20" i="13" s="1"/>
  <c r="Y22" i="13"/>
  <c r="Y20" i="13" s="1"/>
  <c r="X22" i="13"/>
  <c r="X20" i="13" s="1"/>
  <c r="W22" i="13"/>
  <c r="W20" i="13" s="1"/>
  <c r="V22" i="13"/>
  <c r="V20" i="13" s="1"/>
  <c r="Q412" i="13"/>
  <c r="O412" i="13"/>
  <c r="J412" i="13"/>
  <c r="L412" i="13" s="1"/>
  <c r="Q411" i="13"/>
  <c r="O411" i="13"/>
  <c r="J411" i="13"/>
  <c r="Q410" i="13"/>
  <c r="P410" i="13"/>
  <c r="O410" i="13"/>
  <c r="L410" i="13"/>
  <c r="Q409" i="13"/>
  <c r="P409" i="13"/>
  <c r="O409" i="13"/>
  <c r="L409" i="13"/>
  <c r="Q408" i="13"/>
  <c r="O408" i="13"/>
  <c r="J408" i="13"/>
  <c r="L408" i="13" s="1"/>
  <c r="N407" i="13"/>
  <c r="N406" i="13" s="1"/>
  <c r="M407" i="13"/>
  <c r="M406" i="13" s="1"/>
  <c r="K407" i="13"/>
  <c r="K406" i="13" s="1"/>
  <c r="I407" i="13"/>
  <c r="I406" i="13" s="1"/>
  <c r="H407" i="13"/>
  <c r="H406" i="13" s="1"/>
  <c r="G407" i="13"/>
  <c r="G406" i="13" s="1"/>
  <c r="F407" i="13"/>
  <c r="F406" i="13" s="1"/>
  <c r="E407" i="13"/>
  <c r="E406" i="13" s="1"/>
  <c r="D407" i="13"/>
  <c r="D406" i="13" s="1"/>
  <c r="Q404" i="13"/>
  <c r="Q403" i="13" s="1"/>
  <c r="O404" i="13"/>
  <c r="O403" i="13" s="1"/>
  <c r="J404" i="13"/>
  <c r="N403" i="13"/>
  <c r="M403" i="13"/>
  <c r="K403" i="13"/>
  <c r="I403" i="13"/>
  <c r="H403" i="13"/>
  <c r="G403" i="13"/>
  <c r="F403" i="13"/>
  <c r="E403" i="13"/>
  <c r="D403" i="13"/>
  <c r="Q383" i="13"/>
  <c r="O383" i="13"/>
  <c r="J383" i="13"/>
  <c r="L383" i="13" s="1"/>
  <c r="Q382" i="13"/>
  <c r="O382" i="13"/>
  <c r="J382" i="13"/>
  <c r="Q381" i="13"/>
  <c r="O381" i="13"/>
  <c r="J381" i="13"/>
  <c r="L381" i="13" s="1"/>
  <c r="Q380" i="13"/>
  <c r="O380" i="13"/>
  <c r="J380" i="13"/>
  <c r="P380" i="13" s="1"/>
  <c r="Q379" i="13"/>
  <c r="O379" i="13"/>
  <c r="J379" i="13"/>
  <c r="L379" i="13" s="1"/>
  <c r="Q378" i="13"/>
  <c r="O378" i="13"/>
  <c r="J378" i="13"/>
  <c r="Q377" i="13"/>
  <c r="O377" i="13"/>
  <c r="J377" i="13"/>
  <c r="L377" i="13" s="1"/>
  <c r="Q376" i="13"/>
  <c r="O376" i="13"/>
  <c r="J376" i="13"/>
  <c r="Q375" i="13"/>
  <c r="O375" i="13"/>
  <c r="J375" i="13"/>
  <c r="L375" i="13" s="1"/>
  <c r="Q374" i="13"/>
  <c r="O374" i="13"/>
  <c r="J374" i="13"/>
  <c r="Q373" i="13"/>
  <c r="O373" i="13"/>
  <c r="J373" i="13"/>
  <c r="L373" i="13" s="1"/>
  <c r="Q372" i="13"/>
  <c r="O372" i="13"/>
  <c r="J372" i="13"/>
  <c r="P372" i="13" s="1"/>
  <c r="Q371" i="13"/>
  <c r="O371" i="13"/>
  <c r="J371" i="13"/>
  <c r="L371" i="13" s="1"/>
  <c r="Q370" i="13"/>
  <c r="O370" i="13"/>
  <c r="J370" i="13"/>
  <c r="Q369" i="13"/>
  <c r="O369" i="13"/>
  <c r="J369" i="13"/>
  <c r="L369" i="13" s="1"/>
  <c r="Q368" i="13"/>
  <c r="O368" i="13"/>
  <c r="J368" i="13"/>
  <c r="Q367" i="13"/>
  <c r="O367" i="13"/>
  <c r="J367" i="13"/>
  <c r="L367" i="13" s="1"/>
  <c r="Q366" i="13"/>
  <c r="O366" i="13"/>
  <c r="J366" i="13"/>
  <c r="Q365" i="13"/>
  <c r="O365" i="13"/>
  <c r="J365" i="13"/>
  <c r="L365" i="13" s="1"/>
  <c r="Q364" i="13"/>
  <c r="O364" i="13"/>
  <c r="J364" i="13"/>
  <c r="P364" i="13" s="1"/>
  <c r="Q363" i="13"/>
  <c r="O363" i="13"/>
  <c r="J363" i="13"/>
  <c r="L363" i="13" s="1"/>
  <c r="Q362" i="13"/>
  <c r="O362" i="13"/>
  <c r="J362" i="13"/>
  <c r="Q361" i="13"/>
  <c r="O361" i="13"/>
  <c r="J361" i="13"/>
  <c r="L361" i="13" s="1"/>
  <c r="Q360" i="13"/>
  <c r="O360" i="13"/>
  <c r="J360" i="13"/>
  <c r="Q359" i="13"/>
  <c r="O359" i="13"/>
  <c r="J359" i="13"/>
  <c r="L359" i="13" s="1"/>
  <c r="Q358" i="13"/>
  <c r="O358" i="13"/>
  <c r="J358" i="13"/>
  <c r="Q357" i="13"/>
  <c r="O357" i="13"/>
  <c r="J357" i="13"/>
  <c r="L357" i="13" s="1"/>
  <c r="Q356" i="13"/>
  <c r="O356" i="13"/>
  <c r="J356" i="13"/>
  <c r="P356" i="13" s="1"/>
  <c r="Q355" i="13"/>
  <c r="O355" i="13"/>
  <c r="J355" i="13"/>
  <c r="L355" i="13" s="1"/>
  <c r="Q354" i="13"/>
  <c r="O354" i="13"/>
  <c r="J354" i="13"/>
  <c r="Q353" i="13"/>
  <c r="O353" i="13"/>
  <c r="J353" i="13"/>
  <c r="L353" i="13" s="1"/>
  <c r="Q352" i="13"/>
  <c r="O352" i="13"/>
  <c r="J352" i="13"/>
  <c r="Q351" i="13"/>
  <c r="O351" i="13"/>
  <c r="J351" i="13"/>
  <c r="L351" i="13" s="1"/>
  <c r="Q350" i="13"/>
  <c r="O350" i="13"/>
  <c r="J350" i="13"/>
  <c r="Q349" i="13"/>
  <c r="O349" i="13"/>
  <c r="J349" i="13"/>
  <c r="L349" i="13" s="1"/>
  <c r="Q348" i="13"/>
  <c r="O348" i="13"/>
  <c r="J348" i="13"/>
  <c r="P348" i="13" s="1"/>
  <c r="Q347" i="13"/>
  <c r="O347" i="13"/>
  <c r="J347" i="13"/>
  <c r="L347" i="13" s="1"/>
  <c r="Q346" i="13"/>
  <c r="O346" i="13"/>
  <c r="J346" i="13"/>
  <c r="Q345" i="13"/>
  <c r="O345" i="13"/>
  <c r="J345" i="13"/>
  <c r="L345" i="13" s="1"/>
  <c r="Q344" i="13"/>
  <c r="O344" i="13"/>
  <c r="J344" i="13"/>
  <c r="Q343" i="13"/>
  <c r="O343" i="13"/>
  <c r="J343" i="13"/>
  <c r="L343" i="13" s="1"/>
  <c r="Q342" i="13"/>
  <c r="O342" i="13"/>
  <c r="J342" i="13"/>
  <c r="Q341" i="13"/>
  <c r="O341" i="13"/>
  <c r="J341" i="13"/>
  <c r="L341" i="13" s="1"/>
  <c r="Q340" i="13"/>
  <c r="O340" i="13"/>
  <c r="J340" i="13"/>
  <c r="P340" i="13" s="1"/>
  <c r="Q339" i="13"/>
  <c r="O339" i="13"/>
  <c r="J339" i="13"/>
  <c r="L339" i="13" s="1"/>
  <c r="Q338" i="13"/>
  <c r="O338" i="13"/>
  <c r="J338" i="13"/>
  <c r="Q337" i="13"/>
  <c r="O337" i="13"/>
  <c r="J337" i="13"/>
  <c r="L337" i="13" s="1"/>
  <c r="Q336" i="13"/>
  <c r="O336" i="13"/>
  <c r="J336" i="13"/>
  <c r="Q335" i="13"/>
  <c r="O335" i="13"/>
  <c r="J335" i="13"/>
  <c r="L335" i="13" s="1"/>
  <c r="Q334" i="13"/>
  <c r="O334" i="13"/>
  <c r="J334" i="13"/>
  <c r="Q333" i="13"/>
  <c r="O333" i="13"/>
  <c r="J333" i="13"/>
  <c r="L333" i="13" s="1"/>
  <c r="Q332" i="13"/>
  <c r="O332" i="13"/>
  <c r="J332" i="13"/>
  <c r="P332" i="13" s="1"/>
  <c r="Q331" i="13"/>
  <c r="O331" i="13"/>
  <c r="J331" i="13"/>
  <c r="L331" i="13" s="1"/>
  <c r="Q330" i="13"/>
  <c r="O330" i="13"/>
  <c r="J330" i="13"/>
  <c r="Q329" i="13"/>
  <c r="O329" i="13"/>
  <c r="J329" i="13"/>
  <c r="L329" i="13" s="1"/>
  <c r="Q328" i="13"/>
  <c r="O328" i="13"/>
  <c r="J328" i="13"/>
  <c r="Q327" i="13"/>
  <c r="O327" i="13"/>
  <c r="J327" i="13"/>
  <c r="L327" i="13" s="1"/>
  <c r="Q326" i="13"/>
  <c r="O326" i="13"/>
  <c r="J326" i="13"/>
  <c r="Q325" i="13"/>
  <c r="O325" i="13"/>
  <c r="J325" i="13"/>
  <c r="L325" i="13" s="1"/>
  <c r="Q324" i="13"/>
  <c r="O324" i="13"/>
  <c r="J324" i="13"/>
  <c r="P324" i="13" s="1"/>
  <c r="Q323" i="13"/>
  <c r="O323" i="13"/>
  <c r="J323" i="13"/>
  <c r="L323" i="13" s="1"/>
  <c r="Q322" i="13"/>
  <c r="O322" i="13"/>
  <c r="J322" i="13"/>
  <c r="Q321" i="13"/>
  <c r="O321" i="13"/>
  <c r="J321" i="13"/>
  <c r="L321" i="13" s="1"/>
  <c r="Q320" i="13"/>
  <c r="O320" i="13"/>
  <c r="J320" i="13"/>
  <c r="Q319" i="13"/>
  <c r="O319" i="13"/>
  <c r="J319" i="13"/>
  <c r="L319" i="13" s="1"/>
  <c r="Q318" i="13"/>
  <c r="O318" i="13"/>
  <c r="J318" i="13"/>
  <c r="Q317" i="13"/>
  <c r="O317" i="13"/>
  <c r="J317" i="13"/>
  <c r="L317" i="13" s="1"/>
  <c r="Q316" i="13"/>
  <c r="O316" i="13"/>
  <c r="J316" i="13"/>
  <c r="P316" i="13" s="1"/>
  <c r="Q315" i="13"/>
  <c r="O315" i="13"/>
  <c r="J315" i="13"/>
  <c r="L315" i="13" s="1"/>
  <c r="Q314" i="13"/>
  <c r="K314" i="13"/>
  <c r="J314" i="13"/>
  <c r="P314" i="13" s="1"/>
  <c r="Q313" i="13"/>
  <c r="O313" i="13"/>
  <c r="J313" i="13"/>
  <c r="Q312" i="13"/>
  <c r="O312" i="13"/>
  <c r="J312" i="13"/>
  <c r="L312" i="13" s="1"/>
  <c r="Q311" i="13"/>
  <c r="O311" i="13"/>
  <c r="J311" i="13"/>
  <c r="Q310" i="13"/>
  <c r="O310" i="13"/>
  <c r="J310" i="13"/>
  <c r="L310" i="13" s="1"/>
  <c r="Q309" i="13"/>
  <c r="O309" i="13"/>
  <c r="J309" i="13"/>
  <c r="Q308" i="13"/>
  <c r="O308" i="13"/>
  <c r="J308" i="13"/>
  <c r="L308" i="13" s="1"/>
  <c r="Q307" i="13"/>
  <c r="O307" i="13"/>
  <c r="J307" i="13"/>
  <c r="P307" i="13" s="1"/>
  <c r="Q306" i="13"/>
  <c r="O306" i="13"/>
  <c r="J306" i="13"/>
  <c r="L306" i="13" s="1"/>
  <c r="Q305" i="13"/>
  <c r="O305" i="13"/>
  <c r="J305" i="13"/>
  <c r="Q304" i="13"/>
  <c r="O304" i="13"/>
  <c r="J304" i="13"/>
  <c r="L304" i="13" s="1"/>
  <c r="Q303" i="13"/>
  <c r="O303" i="13"/>
  <c r="J303" i="13"/>
  <c r="Q302" i="13"/>
  <c r="O302" i="13"/>
  <c r="J302" i="13"/>
  <c r="L302" i="13" s="1"/>
  <c r="Q301" i="13"/>
  <c r="O301" i="13"/>
  <c r="J301" i="13"/>
  <c r="Q300" i="13"/>
  <c r="O300" i="13"/>
  <c r="J300" i="13"/>
  <c r="L300" i="13" s="1"/>
  <c r="Q299" i="13"/>
  <c r="O299" i="13"/>
  <c r="J299" i="13"/>
  <c r="P299" i="13" s="1"/>
  <c r="Q298" i="13"/>
  <c r="O298" i="13"/>
  <c r="J298" i="13"/>
  <c r="L298" i="13" s="1"/>
  <c r="Q297" i="13"/>
  <c r="O297" i="13"/>
  <c r="J297" i="13"/>
  <c r="Q296" i="13"/>
  <c r="O296" i="13"/>
  <c r="J296" i="13"/>
  <c r="L296" i="13" s="1"/>
  <c r="Q295" i="13"/>
  <c r="O295" i="13"/>
  <c r="J295" i="13"/>
  <c r="N294" i="13"/>
  <c r="M294" i="13"/>
  <c r="I294" i="13"/>
  <c r="H294" i="13"/>
  <c r="G294" i="13"/>
  <c r="F294" i="13"/>
  <c r="E294" i="13"/>
  <c r="D294" i="13"/>
  <c r="Q293" i="13"/>
  <c r="O293" i="13"/>
  <c r="J293" i="13"/>
  <c r="L293" i="13" s="1"/>
  <c r="Q292" i="13"/>
  <c r="O292" i="13"/>
  <c r="J292" i="13"/>
  <c r="Q291" i="13"/>
  <c r="O291" i="13"/>
  <c r="J291" i="13"/>
  <c r="L291" i="13" s="1"/>
  <c r="Q290" i="13"/>
  <c r="O290" i="13"/>
  <c r="J290" i="13"/>
  <c r="P290" i="13" s="1"/>
  <c r="Q289" i="13"/>
  <c r="O289" i="13"/>
  <c r="J289" i="13"/>
  <c r="L289" i="13" s="1"/>
  <c r="Q288" i="13"/>
  <c r="O288" i="13"/>
  <c r="J288" i="13"/>
  <c r="Q287" i="13"/>
  <c r="O287" i="13"/>
  <c r="J287" i="13"/>
  <c r="L287" i="13" s="1"/>
  <c r="Q286" i="13"/>
  <c r="O286" i="13"/>
  <c r="J286" i="13"/>
  <c r="Q285" i="13"/>
  <c r="O285" i="13"/>
  <c r="J285" i="13"/>
  <c r="L285" i="13" s="1"/>
  <c r="N284" i="13"/>
  <c r="N280" i="13" s="1"/>
  <c r="N279" i="13" s="1"/>
  <c r="M284" i="13"/>
  <c r="M280" i="13" s="1"/>
  <c r="M279" i="13" s="1"/>
  <c r="K284" i="13"/>
  <c r="K280" i="13" s="1"/>
  <c r="K279" i="13" s="1"/>
  <c r="I284" i="13"/>
  <c r="I280" i="13" s="1"/>
  <c r="I279" i="13" s="1"/>
  <c r="H284" i="13"/>
  <c r="H280" i="13" s="1"/>
  <c r="H279" i="13" s="1"/>
  <c r="G284" i="13"/>
  <c r="G280" i="13" s="1"/>
  <c r="G279" i="13" s="1"/>
  <c r="F284" i="13"/>
  <c r="F280" i="13" s="1"/>
  <c r="F279" i="13" s="1"/>
  <c r="E284" i="13"/>
  <c r="E280" i="13" s="1"/>
  <c r="D284" i="13"/>
  <c r="D280" i="13" s="1"/>
  <c r="D279" i="13" s="1"/>
  <c r="Q265" i="13"/>
  <c r="O265" i="13"/>
  <c r="J265" i="13"/>
  <c r="Q264" i="13"/>
  <c r="O264" i="13"/>
  <c r="J264" i="13"/>
  <c r="L264" i="13" s="1"/>
  <c r="Q263" i="13"/>
  <c r="O263" i="13"/>
  <c r="J263" i="13"/>
  <c r="P263" i="13" s="1"/>
  <c r="Q262" i="13"/>
  <c r="O262" i="13"/>
  <c r="J262" i="13"/>
  <c r="P262" i="13" s="1"/>
  <c r="Q261" i="13"/>
  <c r="O261" i="13"/>
  <c r="J261" i="13"/>
  <c r="Q260" i="13"/>
  <c r="O260" i="13"/>
  <c r="J260" i="13"/>
  <c r="P260" i="13" s="1"/>
  <c r="Q259" i="13"/>
  <c r="O259" i="13"/>
  <c r="J259" i="13"/>
  <c r="Q258" i="13"/>
  <c r="O258" i="13"/>
  <c r="J258" i="13"/>
  <c r="Q257" i="13"/>
  <c r="O257" i="13"/>
  <c r="J257" i="13"/>
  <c r="Q256" i="13"/>
  <c r="O256" i="13"/>
  <c r="J256" i="13"/>
  <c r="P256" i="13" s="1"/>
  <c r="Q255" i="13"/>
  <c r="O255" i="13"/>
  <c r="J255" i="13"/>
  <c r="P255" i="13" s="1"/>
  <c r="Q254" i="13"/>
  <c r="O254" i="13"/>
  <c r="J254" i="13"/>
  <c r="P254" i="13" s="1"/>
  <c r="Q253" i="13"/>
  <c r="O253" i="13"/>
  <c r="J253" i="13"/>
  <c r="P253" i="13" s="1"/>
  <c r="Q252" i="13"/>
  <c r="O252" i="13"/>
  <c r="J252" i="13"/>
  <c r="P252" i="13" s="1"/>
  <c r="Q251" i="13"/>
  <c r="O251" i="13"/>
  <c r="J251" i="13"/>
  <c r="Q250" i="13"/>
  <c r="O250" i="13"/>
  <c r="J250" i="13"/>
  <c r="Q249" i="13"/>
  <c r="O249" i="13"/>
  <c r="J249" i="13"/>
  <c r="Q248" i="13"/>
  <c r="O248" i="13"/>
  <c r="J248" i="13"/>
  <c r="P248" i="13" s="1"/>
  <c r="Q247" i="13"/>
  <c r="O247" i="13"/>
  <c r="J247" i="13"/>
  <c r="P247" i="13" s="1"/>
  <c r="Q246" i="13"/>
  <c r="O246" i="13"/>
  <c r="J246" i="13"/>
  <c r="P246" i="13" s="1"/>
  <c r="Q245" i="13"/>
  <c r="O245" i="13"/>
  <c r="J245" i="13"/>
  <c r="P245" i="13" s="1"/>
  <c r="Q244" i="13"/>
  <c r="O244" i="13"/>
  <c r="J244" i="13"/>
  <c r="P244" i="13" s="1"/>
  <c r="Q243" i="13"/>
  <c r="O243" i="13"/>
  <c r="J243" i="13"/>
  <c r="Q242" i="13"/>
  <c r="O242" i="13"/>
  <c r="J242" i="13"/>
  <c r="Q241" i="13"/>
  <c r="O241" i="13"/>
  <c r="J241" i="13"/>
  <c r="Q240" i="13"/>
  <c r="O240" i="13"/>
  <c r="J240" i="13"/>
  <c r="P240" i="13" s="1"/>
  <c r="Q239" i="13"/>
  <c r="O239" i="13"/>
  <c r="J239" i="13"/>
  <c r="P239" i="13" s="1"/>
  <c r="Q238" i="13"/>
  <c r="O238" i="13"/>
  <c r="J238" i="13"/>
  <c r="P238" i="13" s="1"/>
  <c r="Q237" i="13"/>
  <c r="O237" i="13"/>
  <c r="J237" i="13"/>
  <c r="P237" i="13" s="1"/>
  <c r="Q236" i="13"/>
  <c r="O236" i="13"/>
  <c r="J236" i="13"/>
  <c r="P236" i="13" s="1"/>
  <c r="Q235" i="13"/>
  <c r="O235" i="13"/>
  <c r="J235" i="13"/>
  <c r="Q234" i="13"/>
  <c r="O234" i="13"/>
  <c r="J234" i="13"/>
  <c r="Q233" i="13"/>
  <c r="O233" i="13"/>
  <c r="J233" i="13"/>
  <c r="Q232" i="13"/>
  <c r="O232" i="13"/>
  <c r="J232" i="13"/>
  <c r="L232" i="13" s="1"/>
  <c r="Q231" i="13"/>
  <c r="O231" i="13"/>
  <c r="J231" i="13"/>
  <c r="P231" i="13" s="1"/>
  <c r="Q230" i="13"/>
  <c r="O230" i="13"/>
  <c r="J230" i="13"/>
  <c r="L230" i="13" s="1"/>
  <c r="Q229" i="13"/>
  <c r="O229" i="13"/>
  <c r="J229" i="13"/>
  <c r="P229" i="13" s="1"/>
  <c r="Q228" i="13"/>
  <c r="O228" i="13"/>
  <c r="J228" i="13"/>
  <c r="P228" i="13" s="1"/>
  <c r="N227" i="13"/>
  <c r="M227" i="13"/>
  <c r="K227" i="13"/>
  <c r="I227" i="13"/>
  <c r="H227" i="13"/>
  <c r="G227" i="13"/>
  <c r="F227" i="13"/>
  <c r="E227" i="13"/>
  <c r="D227" i="13"/>
  <c r="Q226" i="13"/>
  <c r="O226" i="13"/>
  <c r="J226" i="13"/>
  <c r="Q225" i="13"/>
  <c r="O225" i="13"/>
  <c r="J225" i="13"/>
  <c r="L225" i="13" s="1"/>
  <c r="Q224" i="13"/>
  <c r="O224" i="13"/>
  <c r="J224" i="13"/>
  <c r="Q223" i="13"/>
  <c r="O223" i="13"/>
  <c r="J223" i="13"/>
  <c r="L223" i="13" s="1"/>
  <c r="Q222" i="13"/>
  <c r="O222" i="13"/>
  <c r="J222" i="13"/>
  <c r="L222" i="13" s="1"/>
  <c r="Q221" i="13"/>
  <c r="O221" i="13"/>
  <c r="J221" i="13"/>
  <c r="L221" i="13" s="1"/>
  <c r="Q220" i="13"/>
  <c r="O220" i="13"/>
  <c r="J220" i="13"/>
  <c r="L220" i="13" s="1"/>
  <c r="Q219" i="13"/>
  <c r="O219" i="13"/>
  <c r="J219" i="13"/>
  <c r="L219" i="13" s="1"/>
  <c r="Q218" i="13"/>
  <c r="O218" i="13"/>
  <c r="J218" i="13"/>
  <c r="P218" i="13" s="1"/>
  <c r="Q217" i="13"/>
  <c r="O217" i="13"/>
  <c r="J217" i="13"/>
  <c r="L217" i="13" s="1"/>
  <c r="Q216" i="13"/>
  <c r="O216" i="13"/>
  <c r="J216" i="13"/>
  <c r="Q215" i="13"/>
  <c r="O215" i="13"/>
  <c r="J215" i="13"/>
  <c r="P215" i="13" s="1"/>
  <c r="Q214" i="13"/>
  <c r="O214" i="13"/>
  <c r="J214" i="13"/>
  <c r="L214" i="13" s="1"/>
  <c r="Q213" i="13"/>
  <c r="O213" i="13"/>
  <c r="J213" i="13"/>
  <c r="P213" i="13" s="1"/>
  <c r="Q212" i="13"/>
  <c r="O212" i="13"/>
  <c r="J212" i="13"/>
  <c r="Q211" i="13"/>
  <c r="O211" i="13"/>
  <c r="J211" i="13"/>
  <c r="L211" i="13" s="1"/>
  <c r="Q210" i="13"/>
  <c r="O210" i="13"/>
  <c r="J210" i="13"/>
  <c r="L210" i="13" s="1"/>
  <c r="Q209" i="13"/>
  <c r="O209" i="13"/>
  <c r="J209" i="13"/>
  <c r="L209" i="13" s="1"/>
  <c r="Q208" i="13"/>
  <c r="O208" i="13"/>
  <c r="J208" i="13"/>
  <c r="Q207" i="13"/>
  <c r="O207" i="13"/>
  <c r="J207" i="13"/>
  <c r="L207" i="13" s="1"/>
  <c r="Q206" i="13"/>
  <c r="O206" i="13"/>
  <c r="J206" i="13"/>
  <c r="L206" i="13" s="1"/>
  <c r="Q205" i="13"/>
  <c r="O205" i="13"/>
  <c r="J205" i="13"/>
  <c r="P205" i="13" s="1"/>
  <c r="Q204" i="13"/>
  <c r="O204" i="13"/>
  <c r="J204" i="13"/>
  <c r="Q203" i="13"/>
  <c r="O203" i="13"/>
  <c r="J203" i="13"/>
  <c r="L203" i="13" s="1"/>
  <c r="Q202" i="13"/>
  <c r="O202" i="13"/>
  <c r="J202" i="13"/>
  <c r="L202" i="13" s="1"/>
  <c r="Q201" i="13"/>
  <c r="O201" i="13"/>
  <c r="J201" i="13"/>
  <c r="L201" i="13" s="1"/>
  <c r="Q200" i="13"/>
  <c r="O200" i="13"/>
  <c r="J200" i="13"/>
  <c r="L200" i="13" s="1"/>
  <c r="Q199" i="13"/>
  <c r="O199" i="13"/>
  <c r="J199" i="13"/>
  <c r="Q198" i="13"/>
  <c r="O198" i="13"/>
  <c r="J198" i="13"/>
  <c r="Q197" i="13"/>
  <c r="O197" i="13"/>
  <c r="J197" i="13"/>
  <c r="P197" i="13" s="1"/>
  <c r="Q196" i="13"/>
  <c r="O196" i="13"/>
  <c r="J196" i="13"/>
  <c r="Q195" i="13"/>
  <c r="O195" i="13"/>
  <c r="J195" i="13"/>
  <c r="P195" i="13" s="1"/>
  <c r="N194" i="13"/>
  <c r="M194" i="13"/>
  <c r="K194" i="13"/>
  <c r="I194" i="13"/>
  <c r="H194" i="13"/>
  <c r="G194" i="13"/>
  <c r="F194" i="13"/>
  <c r="E194" i="13"/>
  <c r="D194" i="13"/>
  <c r="Q193" i="13"/>
  <c r="Q192" i="13" s="1"/>
  <c r="O193" i="13"/>
  <c r="O192" i="13" s="1"/>
  <c r="J193" i="13"/>
  <c r="L193" i="13" s="1"/>
  <c r="L192" i="13" s="1"/>
  <c r="N192" i="13"/>
  <c r="M192" i="13"/>
  <c r="K192" i="13"/>
  <c r="I192" i="13"/>
  <c r="H192" i="13"/>
  <c r="G192" i="13"/>
  <c r="F192" i="13"/>
  <c r="E192" i="13"/>
  <c r="D192" i="13"/>
  <c r="Q191" i="13"/>
  <c r="Q190" i="13" s="1"/>
  <c r="O191" i="13"/>
  <c r="O190" i="13" s="1"/>
  <c r="J191" i="13"/>
  <c r="L191" i="13" s="1"/>
  <c r="N190" i="13"/>
  <c r="M190" i="13"/>
  <c r="K190" i="13"/>
  <c r="I190" i="13"/>
  <c r="H190" i="13"/>
  <c r="G190" i="13"/>
  <c r="F190" i="13"/>
  <c r="E190" i="13"/>
  <c r="D190" i="13"/>
  <c r="Q189" i="13"/>
  <c r="O189" i="13"/>
  <c r="J189" i="13"/>
  <c r="L189" i="13" s="1"/>
  <c r="Q188" i="13"/>
  <c r="O188" i="13"/>
  <c r="J188" i="13"/>
  <c r="P188" i="13" s="1"/>
  <c r="N187" i="13"/>
  <c r="M187" i="13"/>
  <c r="K187" i="13"/>
  <c r="I187" i="13"/>
  <c r="H187" i="13"/>
  <c r="G187" i="13"/>
  <c r="F187" i="13"/>
  <c r="E187" i="13"/>
  <c r="D187" i="13"/>
  <c r="Q186" i="13"/>
  <c r="O186" i="13"/>
  <c r="J186" i="13"/>
  <c r="L186" i="13" s="1"/>
  <c r="Q185" i="13"/>
  <c r="O185" i="13"/>
  <c r="J185" i="13"/>
  <c r="P185" i="13" s="1"/>
  <c r="N184" i="13"/>
  <c r="M184" i="13"/>
  <c r="K184" i="13"/>
  <c r="I184" i="13"/>
  <c r="H184" i="13"/>
  <c r="G184" i="13"/>
  <c r="F184" i="13"/>
  <c r="E184" i="13"/>
  <c r="D184" i="13"/>
  <c r="Q183" i="13"/>
  <c r="O183" i="13"/>
  <c r="J183" i="13"/>
  <c r="Q182" i="13"/>
  <c r="O182" i="13"/>
  <c r="J182" i="13"/>
  <c r="L182" i="13" s="1"/>
  <c r="N181" i="13"/>
  <c r="M181" i="13"/>
  <c r="K181" i="13"/>
  <c r="I181" i="13"/>
  <c r="H181" i="13"/>
  <c r="G181" i="13"/>
  <c r="F181" i="13"/>
  <c r="E181" i="13"/>
  <c r="D181" i="13"/>
  <c r="Q180" i="13"/>
  <c r="O180" i="13"/>
  <c r="J180" i="13"/>
  <c r="L180" i="13" s="1"/>
  <c r="Q179" i="13"/>
  <c r="O179" i="13"/>
  <c r="J179" i="13"/>
  <c r="L179" i="13" s="1"/>
  <c r="Q178" i="13"/>
  <c r="O178" i="13"/>
  <c r="J178" i="13"/>
  <c r="L178" i="13" s="1"/>
  <c r="Q177" i="13"/>
  <c r="O177" i="13"/>
  <c r="J177" i="13"/>
  <c r="Q176" i="13"/>
  <c r="O176" i="13"/>
  <c r="J176" i="13"/>
  <c r="N175" i="13"/>
  <c r="M175" i="13"/>
  <c r="K175" i="13"/>
  <c r="I175" i="13"/>
  <c r="H175" i="13"/>
  <c r="G175" i="13"/>
  <c r="F175" i="13"/>
  <c r="E175" i="13"/>
  <c r="D175" i="13"/>
  <c r="Q174" i="13"/>
  <c r="O174" i="13"/>
  <c r="J174" i="13"/>
  <c r="Q173" i="13"/>
  <c r="O173" i="13"/>
  <c r="J173" i="13"/>
  <c r="N172" i="13"/>
  <c r="M172" i="13"/>
  <c r="K172" i="13"/>
  <c r="I172" i="13"/>
  <c r="H172" i="13"/>
  <c r="G172" i="13"/>
  <c r="F172" i="13"/>
  <c r="E172" i="13"/>
  <c r="D172" i="13"/>
  <c r="Q171" i="13"/>
  <c r="O171" i="13"/>
  <c r="J171" i="13"/>
  <c r="Q170" i="13"/>
  <c r="O170" i="13"/>
  <c r="J170" i="13"/>
  <c r="L170" i="13" s="1"/>
  <c r="Q169" i="13"/>
  <c r="O169" i="13"/>
  <c r="J169" i="13"/>
  <c r="P169" i="13" s="1"/>
  <c r="Q168" i="13"/>
  <c r="O168" i="13"/>
  <c r="J168" i="13"/>
  <c r="Q167" i="13"/>
  <c r="O167" i="13"/>
  <c r="J167" i="13"/>
  <c r="N166" i="13"/>
  <c r="M166" i="13"/>
  <c r="K166" i="13"/>
  <c r="I166" i="13"/>
  <c r="H166" i="13"/>
  <c r="G166" i="13"/>
  <c r="F166" i="13"/>
  <c r="E166" i="13"/>
  <c r="D166" i="13"/>
  <c r="Q165" i="13"/>
  <c r="Q164" i="13" s="1"/>
  <c r="O165" i="13"/>
  <c r="O164" i="13" s="1"/>
  <c r="J165" i="13"/>
  <c r="N164" i="13"/>
  <c r="M164" i="13"/>
  <c r="K164" i="13"/>
  <c r="I164" i="13"/>
  <c r="H164" i="13"/>
  <c r="G164" i="13"/>
  <c r="F164" i="13"/>
  <c r="E164" i="13"/>
  <c r="D164" i="13"/>
  <c r="Q163" i="13"/>
  <c r="O163" i="13"/>
  <c r="J163" i="13"/>
  <c r="L163" i="13" s="1"/>
  <c r="Q162" i="13"/>
  <c r="O162" i="13"/>
  <c r="J162" i="13"/>
  <c r="Q161" i="13"/>
  <c r="O161" i="13"/>
  <c r="J161" i="13"/>
  <c r="P161" i="13" s="1"/>
  <c r="Q160" i="13"/>
  <c r="O160" i="13"/>
  <c r="J160" i="13"/>
  <c r="L160" i="13" s="1"/>
  <c r="Q159" i="13"/>
  <c r="O159" i="13"/>
  <c r="J159" i="13"/>
  <c r="L159" i="13" s="1"/>
  <c r="N158" i="13"/>
  <c r="M158" i="13"/>
  <c r="K158" i="13"/>
  <c r="I158" i="13"/>
  <c r="H158" i="13"/>
  <c r="G158" i="13"/>
  <c r="F158" i="13"/>
  <c r="E158" i="13"/>
  <c r="D158" i="13"/>
  <c r="Q156" i="13"/>
  <c r="O156" i="13"/>
  <c r="J156" i="13"/>
  <c r="P156" i="13" s="1"/>
  <c r="Q155" i="13"/>
  <c r="O155" i="13"/>
  <c r="J155" i="13"/>
  <c r="P155" i="13" s="1"/>
  <c r="N154" i="13"/>
  <c r="M154" i="13"/>
  <c r="K154" i="13"/>
  <c r="I154" i="13"/>
  <c r="H154" i="13"/>
  <c r="G154" i="13"/>
  <c r="F154" i="13"/>
  <c r="E154" i="13"/>
  <c r="D154" i="13"/>
  <c r="Q153" i="13"/>
  <c r="O153" i="13"/>
  <c r="J153" i="13"/>
  <c r="L153" i="13" s="1"/>
  <c r="Q152" i="13"/>
  <c r="O152" i="13"/>
  <c r="J152" i="13"/>
  <c r="Q151" i="13"/>
  <c r="O151" i="13"/>
  <c r="J151" i="13"/>
  <c r="Q150" i="13"/>
  <c r="O150" i="13"/>
  <c r="J150" i="13"/>
  <c r="L150" i="13" s="1"/>
  <c r="Q149" i="13"/>
  <c r="O149" i="13"/>
  <c r="J149" i="13"/>
  <c r="L149" i="13" s="1"/>
  <c r="Q148" i="13"/>
  <c r="O148" i="13"/>
  <c r="J148" i="13"/>
  <c r="Q147" i="13"/>
  <c r="O147" i="13"/>
  <c r="J147" i="13"/>
  <c r="P147" i="13" s="1"/>
  <c r="Q146" i="13"/>
  <c r="O146" i="13"/>
  <c r="J146" i="13"/>
  <c r="P146" i="13" s="1"/>
  <c r="Q145" i="13"/>
  <c r="O145" i="13"/>
  <c r="J145" i="13"/>
  <c r="L145" i="13" s="1"/>
  <c r="Q144" i="13"/>
  <c r="O144" i="13"/>
  <c r="J144" i="13"/>
  <c r="P144" i="13" s="1"/>
  <c r="Q143" i="13"/>
  <c r="O143" i="13"/>
  <c r="J143" i="13"/>
  <c r="Q142" i="13"/>
  <c r="O142" i="13"/>
  <c r="J142" i="13"/>
  <c r="P142" i="13" s="1"/>
  <c r="Q141" i="13"/>
  <c r="O141" i="13"/>
  <c r="J141" i="13"/>
  <c r="L141" i="13" s="1"/>
  <c r="Q140" i="13"/>
  <c r="O140" i="13"/>
  <c r="J140" i="13"/>
  <c r="P140" i="13" s="1"/>
  <c r="Q139" i="13"/>
  <c r="O139" i="13"/>
  <c r="J139" i="13"/>
  <c r="L139" i="13" s="1"/>
  <c r="Q138" i="13"/>
  <c r="O138" i="13"/>
  <c r="J138" i="13"/>
  <c r="L138" i="13" s="1"/>
  <c r="Q137" i="13"/>
  <c r="O137" i="13"/>
  <c r="J137" i="13"/>
  <c r="L137" i="13" s="1"/>
  <c r="N136" i="13"/>
  <c r="M136" i="13"/>
  <c r="K136" i="13"/>
  <c r="I136" i="13"/>
  <c r="H136" i="13"/>
  <c r="G136" i="13"/>
  <c r="F136" i="13"/>
  <c r="E136" i="13"/>
  <c r="D136" i="13"/>
  <c r="Q135" i="13"/>
  <c r="O135" i="13"/>
  <c r="J135" i="13"/>
  <c r="P135" i="13" s="1"/>
  <c r="Q134" i="13"/>
  <c r="O134" i="13"/>
  <c r="J134" i="13"/>
  <c r="Q133" i="13"/>
  <c r="O133" i="13"/>
  <c r="J133" i="13"/>
  <c r="L133" i="13" s="1"/>
  <c r="Q132" i="13"/>
  <c r="O132" i="13"/>
  <c r="J132" i="13"/>
  <c r="Q131" i="13"/>
  <c r="O131" i="13"/>
  <c r="J131" i="13"/>
  <c r="L131" i="13" s="1"/>
  <c r="N130" i="13"/>
  <c r="M130" i="13"/>
  <c r="K130" i="13"/>
  <c r="I130" i="13"/>
  <c r="H130" i="13"/>
  <c r="G130" i="13"/>
  <c r="F130" i="13"/>
  <c r="E130" i="13"/>
  <c r="D130" i="13"/>
  <c r="Q129" i="13"/>
  <c r="O129" i="13"/>
  <c r="J129" i="13"/>
  <c r="L129" i="13" s="1"/>
  <c r="Q128" i="13"/>
  <c r="O128" i="13"/>
  <c r="J128" i="13"/>
  <c r="Q125" i="13"/>
  <c r="O125" i="13"/>
  <c r="J125" i="13"/>
  <c r="L125" i="13" s="1"/>
  <c r="Q124" i="13"/>
  <c r="O124" i="13"/>
  <c r="J124" i="13"/>
  <c r="Q123" i="13"/>
  <c r="O123" i="13"/>
  <c r="J123" i="13"/>
  <c r="L123" i="13" s="1"/>
  <c r="Q122" i="13"/>
  <c r="O122" i="13"/>
  <c r="J122" i="13"/>
  <c r="L122" i="13" s="1"/>
  <c r="N121" i="13"/>
  <c r="M121" i="13"/>
  <c r="K121" i="13"/>
  <c r="I121" i="13"/>
  <c r="H121" i="13"/>
  <c r="G121" i="13"/>
  <c r="F121" i="13"/>
  <c r="E121" i="13"/>
  <c r="D121" i="13"/>
  <c r="Q120" i="13"/>
  <c r="O120" i="13"/>
  <c r="J120" i="13"/>
  <c r="P120" i="13" s="1"/>
  <c r="Q117" i="13"/>
  <c r="Q116" i="13" s="1"/>
  <c r="O117" i="13"/>
  <c r="O116" i="13" s="1"/>
  <c r="J117" i="13"/>
  <c r="N116" i="13"/>
  <c r="M116" i="13"/>
  <c r="K116" i="13"/>
  <c r="I116" i="13"/>
  <c r="H116" i="13"/>
  <c r="G116" i="13"/>
  <c r="F116" i="13"/>
  <c r="E116" i="13"/>
  <c r="D116" i="13"/>
  <c r="Q115" i="13"/>
  <c r="O115" i="13"/>
  <c r="J115" i="13"/>
  <c r="Q114" i="13"/>
  <c r="O114" i="13"/>
  <c r="J114" i="13"/>
  <c r="L114" i="13" s="1"/>
  <c r="Q113" i="13"/>
  <c r="O113" i="13"/>
  <c r="J113" i="13"/>
  <c r="Q112" i="13"/>
  <c r="O112" i="13"/>
  <c r="J112" i="13"/>
  <c r="Q111" i="13"/>
  <c r="O111" i="13"/>
  <c r="J111" i="13"/>
  <c r="P111" i="13" s="1"/>
  <c r="Q110" i="13"/>
  <c r="O110" i="13"/>
  <c r="J110" i="13"/>
  <c r="L110" i="13" s="1"/>
  <c r="Q109" i="13"/>
  <c r="O109" i="13"/>
  <c r="J109" i="13"/>
  <c r="P109" i="13" s="1"/>
  <c r="Q108" i="13"/>
  <c r="O108" i="13"/>
  <c r="J108" i="13"/>
  <c r="L108" i="13" s="1"/>
  <c r="Q107" i="13"/>
  <c r="O107" i="13"/>
  <c r="J107" i="13"/>
  <c r="P107" i="13" s="1"/>
  <c r="Q106" i="13"/>
  <c r="O106" i="13"/>
  <c r="J106" i="13"/>
  <c r="L106" i="13" s="1"/>
  <c r="Q105" i="13"/>
  <c r="O105" i="13"/>
  <c r="J105" i="13"/>
  <c r="L105" i="13" s="1"/>
  <c r="Q104" i="13"/>
  <c r="O104" i="13"/>
  <c r="J104" i="13"/>
  <c r="Q103" i="13"/>
  <c r="O103" i="13"/>
  <c r="J103" i="13"/>
  <c r="L103" i="13" s="1"/>
  <c r="N102" i="13"/>
  <c r="N82" i="13" s="1"/>
  <c r="M102" i="13"/>
  <c r="M82" i="13" s="1"/>
  <c r="K102" i="13"/>
  <c r="K82" i="13" s="1"/>
  <c r="I102" i="13"/>
  <c r="I82" i="13" s="1"/>
  <c r="H102" i="13"/>
  <c r="H82" i="13" s="1"/>
  <c r="G102" i="13"/>
  <c r="G82" i="13" s="1"/>
  <c r="F102" i="13"/>
  <c r="F82" i="13" s="1"/>
  <c r="E102" i="13"/>
  <c r="E82" i="13" s="1"/>
  <c r="D102" i="13"/>
  <c r="D82" i="13" s="1"/>
  <c r="Q101" i="13"/>
  <c r="O101" i="13"/>
  <c r="J101" i="13"/>
  <c r="L101" i="13" s="1"/>
  <c r="Q100" i="13"/>
  <c r="O100" i="13"/>
  <c r="J100" i="13"/>
  <c r="P100" i="13" s="1"/>
  <c r="Q99" i="13"/>
  <c r="O99" i="13"/>
  <c r="J99" i="13"/>
  <c r="P99" i="13" s="1"/>
  <c r="Q98" i="13"/>
  <c r="O98" i="13"/>
  <c r="J98" i="13"/>
  <c r="Q97" i="13"/>
  <c r="O97" i="13"/>
  <c r="J97" i="13"/>
  <c r="L97" i="13" s="1"/>
  <c r="Q96" i="13"/>
  <c r="O96" i="13"/>
  <c r="J96" i="13"/>
  <c r="L96" i="13" s="1"/>
  <c r="Q95" i="13"/>
  <c r="O95" i="13"/>
  <c r="J95" i="13"/>
  <c r="Q94" i="13"/>
  <c r="O94" i="13"/>
  <c r="J94" i="13"/>
  <c r="L94" i="13" s="1"/>
  <c r="Q93" i="13"/>
  <c r="O93" i="13"/>
  <c r="J93" i="13"/>
  <c r="L93" i="13" s="1"/>
  <c r="Q92" i="13"/>
  <c r="O92" i="13"/>
  <c r="J92" i="13"/>
  <c r="P92" i="13" s="1"/>
  <c r="Q91" i="13"/>
  <c r="O91" i="13"/>
  <c r="J91" i="13"/>
  <c r="L91" i="13" s="1"/>
  <c r="Q90" i="13"/>
  <c r="O90" i="13"/>
  <c r="J90" i="13"/>
  <c r="P90" i="13" s="1"/>
  <c r="Q89" i="13"/>
  <c r="O89" i="13"/>
  <c r="J89" i="13"/>
  <c r="Q88" i="13"/>
  <c r="O88" i="13"/>
  <c r="J88" i="13"/>
  <c r="L88" i="13" s="1"/>
  <c r="Q87" i="13"/>
  <c r="O87" i="13"/>
  <c r="J87" i="13"/>
  <c r="Q86" i="13"/>
  <c r="O86" i="13"/>
  <c r="J86" i="13"/>
  <c r="L86" i="13" s="1"/>
  <c r="Q85" i="13"/>
  <c r="O85" i="13"/>
  <c r="J85" i="13"/>
  <c r="Q84" i="13"/>
  <c r="O84" i="13"/>
  <c r="J84" i="13"/>
  <c r="P84" i="13" s="1"/>
  <c r="Q83" i="13"/>
  <c r="O83" i="13"/>
  <c r="J83" i="13"/>
  <c r="P83" i="13" s="1"/>
  <c r="Q81" i="13"/>
  <c r="O81" i="13"/>
  <c r="J81" i="13"/>
  <c r="P81" i="13" s="1"/>
  <c r="Q80" i="13"/>
  <c r="O80" i="13"/>
  <c r="J80" i="13"/>
  <c r="P80" i="13" s="1"/>
  <c r="Q79" i="13"/>
  <c r="O79" i="13"/>
  <c r="J79" i="13"/>
  <c r="P79" i="13" s="1"/>
  <c r="Q78" i="13"/>
  <c r="O78" i="13"/>
  <c r="J78" i="13"/>
  <c r="Q77" i="13"/>
  <c r="O77" i="13"/>
  <c r="J77" i="13"/>
  <c r="P77" i="13" s="1"/>
  <c r="Q76" i="13"/>
  <c r="O76" i="13"/>
  <c r="J76" i="13"/>
  <c r="L76" i="13" s="1"/>
  <c r="Q75" i="13"/>
  <c r="O75" i="13"/>
  <c r="J75" i="13"/>
  <c r="P75" i="13" s="1"/>
  <c r="Q74" i="13"/>
  <c r="O74" i="13"/>
  <c r="J74" i="13"/>
  <c r="Q73" i="13"/>
  <c r="O73" i="13"/>
  <c r="J73" i="13"/>
  <c r="P73" i="13" s="1"/>
  <c r="N72" i="13"/>
  <c r="M72" i="13"/>
  <c r="K72" i="13"/>
  <c r="I72" i="13"/>
  <c r="H72" i="13"/>
  <c r="G72" i="13"/>
  <c r="F72" i="13"/>
  <c r="E72" i="13"/>
  <c r="D72" i="13"/>
  <c r="Q71" i="13"/>
  <c r="O71" i="13"/>
  <c r="J71" i="13"/>
  <c r="L71" i="13" s="1"/>
  <c r="Q70" i="13"/>
  <c r="O70" i="13"/>
  <c r="J70" i="13"/>
  <c r="P70" i="13" s="1"/>
  <c r="Q69" i="13"/>
  <c r="O69" i="13"/>
  <c r="J69" i="13"/>
  <c r="Q68" i="13"/>
  <c r="O68" i="13"/>
  <c r="J68" i="13"/>
  <c r="P68" i="13" s="1"/>
  <c r="Q67" i="13"/>
  <c r="O67" i="13"/>
  <c r="J67" i="13"/>
  <c r="L67" i="13" s="1"/>
  <c r="N66" i="13"/>
  <c r="M66" i="13"/>
  <c r="K66" i="13"/>
  <c r="I66" i="13"/>
  <c r="H66" i="13"/>
  <c r="G66" i="13"/>
  <c r="F66" i="13"/>
  <c r="E66" i="13"/>
  <c r="D66" i="13"/>
  <c r="Q65" i="13"/>
  <c r="O65" i="13"/>
  <c r="J65" i="13"/>
  <c r="P65" i="13" s="1"/>
  <c r="Q64" i="13"/>
  <c r="O64" i="13"/>
  <c r="J64" i="13"/>
  <c r="Q63" i="13"/>
  <c r="O63" i="13"/>
  <c r="J63" i="13"/>
  <c r="P63" i="13" s="1"/>
  <c r="Q62" i="13"/>
  <c r="O62" i="13"/>
  <c r="J62" i="13"/>
  <c r="N61" i="13"/>
  <c r="M61" i="13"/>
  <c r="K61" i="13"/>
  <c r="I61" i="13"/>
  <c r="H61" i="13"/>
  <c r="G61" i="13"/>
  <c r="F61" i="13"/>
  <c r="E61" i="13"/>
  <c r="D61" i="13"/>
  <c r="Q60" i="13"/>
  <c r="Q59" i="13" s="1"/>
  <c r="O60" i="13"/>
  <c r="O59" i="13" s="1"/>
  <c r="J60" i="13"/>
  <c r="L60" i="13" s="1"/>
  <c r="L59" i="13" s="1"/>
  <c r="N59" i="13"/>
  <c r="M59" i="13"/>
  <c r="K59" i="13"/>
  <c r="I59" i="13"/>
  <c r="H59" i="13"/>
  <c r="G59" i="13"/>
  <c r="F59" i="13"/>
  <c r="E59" i="13"/>
  <c r="D59" i="13"/>
  <c r="Q58" i="13"/>
  <c r="Q57" i="13" s="1"/>
  <c r="O58" i="13"/>
  <c r="O57" i="13" s="1"/>
  <c r="J58" i="13"/>
  <c r="J57" i="13" s="1"/>
  <c r="N57" i="13"/>
  <c r="M57" i="13"/>
  <c r="K57" i="13"/>
  <c r="I57" i="13"/>
  <c r="H57" i="13"/>
  <c r="G57" i="13"/>
  <c r="F57" i="13"/>
  <c r="E57" i="13"/>
  <c r="D57" i="13"/>
  <c r="Q56" i="13"/>
  <c r="O56" i="13"/>
  <c r="J56" i="13"/>
  <c r="L56" i="13" s="1"/>
  <c r="Q55" i="13"/>
  <c r="O55" i="13"/>
  <c r="J55" i="13"/>
  <c r="L55" i="13" s="1"/>
  <c r="Q54" i="13"/>
  <c r="O54" i="13"/>
  <c r="J54" i="13"/>
  <c r="L54" i="13" s="1"/>
  <c r="N53" i="13"/>
  <c r="M53" i="13"/>
  <c r="K53" i="13"/>
  <c r="I53" i="13"/>
  <c r="H53" i="13"/>
  <c r="G53" i="13"/>
  <c r="F53" i="13"/>
  <c r="E53" i="13"/>
  <c r="D53" i="13"/>
  <c r="Q52" i="13"/>
  <c r="O52" i="13"/>
  <c r="J52" i="13"/>
  <c r="Q51" i="13"/>
  <c r="O51" i="13"/>
  <c r="J51" i="13"/>
  <c r="L51" i="13" s="1"/>
  <c r="Q50" i="13"/>
  <c r="O50" i="13"/>
  <c r="J50" i="13"/>
  <c r="L50" i="13" s="1"/>
  <c r="Q49" i="13"/>
  <c r="O49" i="13"/>
  <c r="J49" i="13"/>
  <c r="Q48" i="13"/>
  <c r="O48" i="13"/>
  <c r="J48" i="13"/>
  <c r="L48" i="13" s="1"/>
  <c r="N47" i="13"/>
  <c r="M47" i="13"/>
  <c r="K47" i="13"/>
  <c r="I47" i="13"/>
  <c r="H47" i="13"/>
  <c r="G47" i="13"/>
  <c r="F47" i="13"/>
  <c r="E47" i="13"/>
  <c r="D47" i="13"/>
  <c r="Q46" i="13"/>
  <c r="O46" i="13"/>
  <c r="J46" i="13"/>
  <c r="L46" i="13" s="1"/>
  <c r="Q45" i="13"/>
  <c r="O45" i="13"/>
  <c r="J45" i="13"/>
  <c r="L45" i="13" s="1"/>
  <c r="Q44" i="13"/>
  <c r="O44" i="13"/>
  <c r="J44" i="13"/>
  <c r="L44" i="13" s="1"/>
  <c r="Q43" i="13"/>
  <c r="O43" i="13"/>
  <c r="J43" i="13"/>
  <c r="N42" i="13"/>
  <c r="M42" i="13"/>
  <c r="K42" i="13"/>
  <c r="I42" i="13"/>
  <c r="H42" i="13"/>
  <c r="G42" i="13"/>
  <c r="F42" i="13"/>
  <c r="E42" i="13"/>
  <c r="D42" i="13"/>
  <c r="Q41" i="13"/>
  <c r="Q40" i="13" s="1"/>
  <c r="O41" i="13"/>
  <c r="O40" i="13" s="1"/>
  <c r="J41" i="13"/>
  <c r="L41" i="13" s="1"/>
  <c r="L40" i="13" s="1"/>
  <c r="N40" i="13"/>
  <c r="M40" i="13"/>
  <c r="K40" i="13"/>
  <c r="I40" i="13"/>
  <c r="H40" i="13"/>
  <c r="G40" i="13"/>
  <c r="F40" i="13"/>
  <c r="E40" i="13"/>
  <c r="D40" i="13"/>
  <c r="Q39" i="13"/>
  <c r="O39" i="13"/>
  <c r="J39" i="13"/>
  <c r="L39" i="13" s="1"/>
  <c r="Q38" i="13"/>
  <c r="O38" i="13"/>
  <c r="J38" i="13"/>
  <c r="P38" i="13" s="1"/>
  <c r="Q37" i="13"/>
  <c r="O37" i="13"/>
  <c r="J37" i="13"/>
  <c r="L37" i="13" s="1"/>
  <c r="N36" i="13"/>
  <c r="M36" i="13"/>
  <c r="K36" i="13"/>
  <c r="I36" i="13"/>
  <c r="H36" i="13"/>
  <c r="G36" i="13"/>
  <c r="F36" i="13"/>
  <c r="E36" i="13"/>
  <c r="D36" i="13"/>
  <c r="Q35" i="13"/>
  <c r="O35" i="13"/>
  <c r="J35" i="13"/>
  <c r="L35" i="13" s="1"/>
  <c r="Q34" i="13"/>
  <c r="O34" i="13"/>
  <c r="J34" i="13"/>
  <c r="L34" i="13" s="1"/>
  <c r="Q33" i="13"/>
  <c r="O33" i="13"/>
  <c r="J33" i="13"/>
  <c r="L33" i="13" s="1"/>
  <c r="N32" i="13"/>
  <c r="M32" i="13"/>
  <c r="K32" i="13"/>
  <c r="I32" i="13"/>
  <c r="H32" i="13"/>
  <c r="G32" i="13"/>
  <c r="F32" i="13"/>
  <c r="E32" i="13"/>
  <c r="D32" i="13"/>
  <c r="Q30" i="13"/>
  <c r="O30" i="13"/>
  <c r="J30" i="13"/>
  <c r="Q29" i="13"/>
  <c r="O29" i="13"/>
  <c r="J29" i="13"/>
  <c r="L29" i="13" s="1"/>
  <c r="N28" i="13"/>
  <c r="M28" i="13"/>
  <c r="K28" i="13"/>
  <c r="I28" i="13"/>
  <c r="H28" i="13"/>
  <c r="G28" i="13"/>
  <c r="F28" i="13"/>
  <c r="E28" i="13"/>
  <c r="D28" i="13"/>
  <c r="Q27" i="13"/>
  <c r="O27" i="13"/>
  <c r="J27" i="13"/>
  <c r="L27" i="13" s="1"/>
  <c r="Q26" i="13"/>
  <c r="O26" i="13"/>
  <c r="J26" i="13"/>
  <c r="L26" i="13" s="1"/>
  <c r="Q25" i="13"/>
  <c r="O25" i="13"/>
  <c r="J25" i="13"/>
  <c r="Q24" i="13"/>
  <c r="O24" i="13"/>
  <c r="J24" i="13"/>
  <c r="L24" i="13" s="1"/>
  <c r="Q23" i="13"/>
  <c r="O23" i="13"/>
  <c r="J23" i="13"/>
  <c r="L23" i="13" s="1"/>
  <c r="N22" i="13"/>
  <c r="N20" i="13" s="1"/>
  <c r="M22" i="13"/>
  <c r="M20" i="13" s="1"/>
  <c r="K22" i="13"/>
  <c r="K20" i="13" s="1"/>
  <c r="I22" i="13"/>
  <c r="I20" i="13" s="1"/>
  <c r="H22" i="13"/>
  <c r="H20" i="13" s="1"/>
  <c r="G22" i="13"/>
  <c r="G20" i="13" s="1"/>
  <c r="F22" i="13"/>
  <c r="F20" i="13" s="1"/>
  <c r="E22" i="13"/>
  <c r="E20" i="13" s="1"/>
  <c r="D22" i="13"/>
  <c r="D20" i="13" s="1"/>
  <c r="Q21" i="13"/>
  <c r="O21" i="13"/>
  <c r="J21" i="13"/>
  <c r="L21" i="13" s="1"/>
  <c r="Q19" i="13"/>
  <c r="O19" i="13"/>
  <c r="J19" i="13"/>
  <c r="Q18" i="13"/>
  <c r="O18" i="13"/>
  <c r="J18" i="13"/>
  <c r="L18" i="13" s="1"/>
  <c r="Q17" i="13"/>
  <c r="O17" i="13"/>
  <c r="J17" i="13"/>
  <c r="L17" i="13" s="1"/>
  <c r="Q16" i="13"/>
  <c r="O16" i="13"/>
  <c r="J16" i="13"/>
  <c r="Q15" i="13"/>
  <c r="O15" i="13"/>
  <c r="J15" i="13"/>
  <c r="L15" i="13" s="1"/>
  <c r="Q14" i="13"/>
  <c r="O14" i="13"/>
  <c r="J14" i="13"/>
  <c r="P14" i="13" s="1"/>
  <c r="Q13" i="13"/>
  <c r="O13" i="13"/>
  <c r="J13" i="13"/>
  <c r="L13" i="13" s="1"/>
  <c r="Q12" i="13"/>
  <c r="O12" i="13"/>
  <c r="J12" i="13"/>
  <c r="L12" i="13" s="1"/>
  <c r="Q11" i="13"/>
  <c r="O11" i="13"/>
  <c r="J11" i="13"/>
  <c r="Q10" i="13"/>
  <c r="O10" i="13"/>
  <c r="J10" i="13"/>
  <c r="Q9" i="13"/>
  <c r="O9" i="13"/>
  <c r="J9" i="13"/>
  <c r="P9" i="13" s="1"/>
  <c r="Q8" i="13"/>
  <c r="O8" i="13"/>
  <c r="J8" i="13"/>
  <c r="P8" i="13" s="1"/>
  <c r="AC279" i="13" l="1"/>
  <c r="AC280" i="13"/>
  <c r="V280" i="13"/>
  <c r="V279" i="13" s="1"/>
  <c r="AD279" i="13"/>
  <c r="AD280" i="13"/>
  <c r="W279" i="13"/>
  <c r="W280" i="13"/>
  <c r="AE279" i="13"/>
  <c r="AE280" i="13"/>
  <c r="X280" i="13"/>
  <c r="X279" i="13" s="1"/>
  <c r="AF279" i="13"/>
  <c r="AF280" i="13"/>
  <c r="Y279" i="13"/>
  <c r="Y280" i="13"/>
  <c r="AG279" i="13"/>
  <c r="AG280" i="13"/>
  <c r="Z280" i="13"/>
  <c r="Z279" i="13" s="1"/>
  <c r="AA279" i="13"/>
  <c r="AA280" i="13"/>
  <c r="AB279" i="13"/>
  <c r="AB280" i="13"/>
  <c r="AJ264" i="13"/>
  <c r="AL264" i="13" s="1"/>
  <c r="AL265" i="13"/>
  <c r="X119" i="13"/>
  <c r="AF119" i="13"/>
  <c r="U118" i="13"/>
  <c r="U6" i="13" s="1"/>
  <c r="U5" i="13" s="1"/>
  <c r="AJ7" i="13"/>
  <c r="AL7" i="13" s="1"/>
  <c r="AB119" i="13"/>
  <c r="V119" i="13"/>
  <c r="AD119" i="13"/>
  <c r="AJ118" i="13"/>
  <c r="AL118" i="13" s="1"/>
  <c r="AE119" i="13"/>
  <c r="Y119" i="13"/>
  <c r="AG119" i="13"/>
  <c r="Z119" i="13"/>
  <c r="AC119" i="13"/>
  <c r="AH7" i="13"/>
  <c r="X157" i="13"/>
  <c r="W119" i="13"/>
  <c r="AF157" i="13"/>
  <c r="V157" i="13"/>
  <c r="AD157" i="13"/>
  <c r="W157" i="13"/>
  <c r="AE157" i="13"/>
  <c r="AB157" i="13"/>
  <c r="AC157" i="13"/>
  <c r="Z157" i="13"/>
  <c r="Y157" i="13"/>
  <c r="AG157" i="13"/>
  <c r="AA157" i="13"/>
  <c r="AA119" i="13"/>
  <c r="W31" i="13"/>
  <c r="W7" i="13" s="1"/>
  <c r="AE31" i="13"/>
  <c r="AE7" i="13" s="1"/>
  <c r="X31" i="13"/>
  <c r="X7" i="13" s="1"/>
  <c r="Z31" i="13"/>
  <c r="Z7" i="13" s="1"/>
  <c r="V31" i="13"/>
  <c r="V7" i="13" s="1"/>
  <c r="AD31" i="13"/>
  <c r="AD7" i="13" s="1"/>
  <c r="AB31" i="13"/>
  <c r="AB7" i="13" s="1"/>
  <c r="AF31" i="13"/>
  <c r="AF7" i="13" s="1"/>
  <c r="Y31" i="13"/>
  <c r="Y7" i="13" s="1"/>
  <c r="AG31" i="13"/>
  <c r="AG7" i="13" s="1"/>
  <c r="AA31" i="13"/>
  <c r="AA7" i="13" s="1"/>
  <c r="AC31" i="13"/>
  <c r="AC7" i="13" s="1"/>
  <c r="G119" i="13"/>
  <c r="P329" i="13"/>
  <c r="O154" i="13"/>
  <c r="O187" i="13"/>
  <c r="Q172" i="13"/>
  <c r="Q53" i="13"/>
  <c r="P94" i="13"/>
  <c r="P220" i="13"/>
  <c r="K119" i="13"/>
  <c r="Q130" i="13"/>
  <c r="O32" i="13"/>
  <c r="M119" i="13"/>
  <c r="H119" i="13"/>
  <c r="O22" i="13"/>
  <c r="O20" i="13" s="1"/>
  <c r="O28" i="13"/>
  <c r="D119" i="13"/>
  <c r="O158" i="13"/>
  <c r="P180" i="13"/>
  <c r="P319" i="13"/>
  <c r="P345" i="13"/>
  <c r="P103" i="13"/>
  <c r="P304" i="13"/>
  <c r="H157" i="13"/>
  <c r="P351" i="13"/>
  <c r="P150" i="13"/>
  <c r="O181" i="13"/>
  <c r="Q184" i="13"/>
  <c r="P367" i="13"/>
  <c r="Q121" i="13"/>
  <c r="I31" i="13"/>
  <c r="I7" i="13" s="1"/>
  <c r="P51" i="13"/>
  <c r="P56" i="13"/>
  <c r="P106" i="13"/>
  <c r="O121" i="13"/>
  <c r="P178" i="13"/>
  <c r="L254" i="13"/>
  <c r="L256" i="13"/>
  <c r="P312" i="13"/>
  <c r="L75" i="13"/>
  <c r="L77" i="13"/>
  <c r="L79" i="13"/>
  <c r="L161" i="13"/>
  <c r="P211" i="13"/>
  <c r="P310" i="13"/>
  <c r="P339" i="13"/>
  <c r="P361" i="13"/>
  <c r="P373" i="13"/>
  <c r="P383" i="13"/>
  <c r="L8" i="13"/>
  <c r="Q28" i="13"/>
  <c r="L38" i="13"/>
  <c r="L36" i="13" s="1"/>
  <c r="P149" i="13"/>
  <c r="O172" i="13"/>
  <c r="P232" i="13"/>
  <c r="P287" i="13"/>
  <c r="P337" i="13"/>
  <c r="P371" i="13"/>
  <c r="P41" i="13"/>
  <c r="P40" i="13" s="1"/>
  <c r="P50" i="13"/>
  <c r="O53" i="13"/>
  <c r="L120" i="13"/>
  <c r="P159" i="13"/>
  <c r="P298" i="13"/>
  <c r="P335" i="13"/>
  <c r="P369" i="13"/>
  <c r="Q32" i="13"/>
  <c r="P123" i="13"/>
  <c r="L240" i="13"/>
  <c r="P296" i="13"/>
  <c r="P357" i="13"/>
  <c r="L238" i="13"/>
  <c r="P293" i="13"/>
  <c r="P323" i="13"/>
  <c r="P355" i="13"/>
  <c r="P412" i="13"/>
  <c r="P29" i="13"/>
  <c r="P76" i="13"/>
  <c r="L218" i="13"/>
  <c r="P321" i="13"/>
  <c r="P353" i="13"/>
  <c r="P377" i="13"/>
  <c r="P408" i="13"/>
  <c r="Q284" i="13"/>
  <c r="Q280" i="13" s="1"/>
  <c r="Q279" i="13" s="1"/>
  <c r="P17" i="13"/>
  <c r="P60" i="13"/>
  <c r="P59" i="13" s="1"/>
  <c r="P71" i="13"/>
  <c r="P97" i="13"/>
  <c r="E119" i="13"/>
  <c r="N119" i="13"/>
  <c r="P139" i="13"/>
  <c r="P201" i="13"/>
  <c r="L262" i="13"/>
  <c r="P264" i="13"/>
  <c r="P291" i="13"/>
  <c r="P308" i="13"/>
  <c r="P317" i="13"/>
  <c r="P333" i="13"/>
  <c r="P349" i="13"/>
  <c r="P365" i="13"/>
  <c r="P381" i="13"/>
  <c r="O407" i="13"/>
  <c r="O406" i="13" s="1"/>
  <c r="O47" i="13"/>
  <c r="L22" i="13"/>
  <c r="L20" i="13" s="1"/>
  <c r="P27" i="13"/>
  <c r="J28" i="13"/>
  <c r="O36" i="13"/>
  <c r="J59" i="13"/>
  <c r="Q66" i="13"/>
  <c r="P93" i="13"/>
  <c r="P105" i="13"/>
  <c r="F119" i="13"/>
  <c r="P160" i="13"/>
  <c r="P179" i="13"/>
  <c r="Q187" i="13"/>
  <c r="P203" i="13"/>
  <c r="P207" i="13"/>
  <c r="P217" i="13"/>
  <c r="P289" i="13"/>
  <c r="P306" i="13"/>
  <c r="P315" i="13"/>
  <c r="P331" i="13"/>
  <c r="P347" i="13"/>
  <c r="P363" i="13"/>
  <c r="P379" i="13"/>
  <c r="Q407" i="13"/>
  <c r="Q406" i="13" s="1"/>
  <c r="O130" i="13"/>
  <c r="H31" i="13"/>
  <c r="H7" i="13" s="1"/>
  <c r="P129" i="13"/>
  <c r="L135" i="13"/>
  <c r="L140" i="13"/>
  <c r="L169" i="13"/>
  <c r="P182" i="13"/>
  <c r="L185" i="13"/>
  <c r="L184" i="13" s="1"/>
  <c r="P230" i="13"/>
  <c r="P285" i="13"/>
  <c r="P302" i="13"/>
  <c r="P327" i="13"/>
  <c r="P343" i="13"/>
  <c r="P359" i="13"/>
  <c r="P375" i="13"/>
  <c r="L109" i="13"/>
  <c r="L205" i="13"/>
  <c r="P18" i="13"/>
  <c r="P26" i="13"/>
  <c r="P46" i="13"/>
  <c r="O72" i="13"/>
  <c r="P96" i="13"/>
  <c r="P138" i="13"/>
  <c r="Q181" i="13"/>
  <c r="P200" i="13"/>
  <c r="P202" i="13"/>
  <c r="P300" i="13"/>
  <c r="P325" i="13"/>
  <c r="P341" i="13"/>
  <c r="L156" i="13"/>
  <c r="O61" i="13"/>
  <c r="J66" i="13"/>
  <c r="L68" i="13"/>
  <c r="J121" i="13"/>
  <c r="J175" i="13"/>
  <c r="L146" i="13"/>
  <c r="K31" i="13"/>
  <c r="K7" i="13" s="1"/>
  <c r="I119" i="13"/>
  <c r="L142" i="13"/>
  <c r="L16" i="13"/>
  <c r="P16" i="13"/>
  <c r="L14" i="13"/>
  <c r="Q22" i="13"/>
  <c r="Q20" i="13" s="1"/>
  <c r="Q47" i="13"/>
  <c r="L80" i="13"/>
  <c r="L85" i="13"/>
  <c r="P85" i="13"/>
  <c r="L111" i="13"/>
  <c r="P117" i="13"/>
  <c r="P116" i="13" s="1"/>
  <c r="J116" i="13"/>
  <c r="P49" i="13"/>
  <c r="L49" i="13"/>
  <c r="P64" i="13"/>
  <c r="L64" i="13"/>
  <c r="L171" i="13"/>
  <c r="P171" i="13"/>
  <c r="N31" i="13"/>
  <c r="N7" i="13" s="1"/>
  <c r="L113" i="13"/>
  <c r="P113" i="13"/>
  <c r="L144" i="13"/>
  <c r="I157" i="13"/>
  <c r="L199" i="13"/>
  <c r="P199" i="13"/>
  <c r="L10" i="13"/>
  <c r="P10" i="13"/>
  <c r="M31" i="13"/>
  <c r="M7" i="13" s="1"/>
  <c r="L53" i="13"/>
  <c r="P128" i="13"/>
  <c r="L128" i="13"/>
  <c r="P208" i="13"/>
  <c r="L208" i="13"/>
  <c r="P62" i="13"/>
  <c r="L62" i="13"/>
  <c r="P167" i="13"/>
  <c r="L167" i="13"/>
  <c r="L25" i="13"/>
  <c r="P25" i="13"/>
  <c r="L32" i="13"/>
  <c r="L70" i="13"/>
  <c r="P89" i="13"/>
  <c r="L89" i="13"/>
  <c r="P148" i="13"/>
  <c r="L148" i="13"/>
  <c r="F157" i="13"/>
  <c r="L9" i="13"/>
  <c r="P15" i="13"/>
  <c r="P24" i="13"/>
  <c r="P35" i="13"/>
  <c r="Q36" i="13"/>
  <c r="P39" i="13"/>
  <c r="J40" i="13"/>
  <c r="P48" i="13"/>
  <c r="L65" i="13"/>
  <c r="P86" i="13"/>
  <c r="P88" i="13"/>
  <c r="L92" i="13"/>
  <c r="L100" i="13"/>
  <c r="P114" i="13"/>
  <c r="P131" i="13"/>
  <c r="P133" i="13"/>
  <c r="J190" i="13"/>
  <c r="P191" i="13"/>
  <c r="P190" i="13" s="1"/>
  <c r="J192" i="13"/>
  <c r="O194" i="13"/>
  <c r="P209" i="13"/>
  <c r="P221" i="13"/>
  <c r="P223" i="13"/>
  <c r="P225" i="13"/>
  <c r="D31" i="13"/>
  <c r="D7" i="13" s="1"/>
  <c r="Q72" i="13"/>
  <c r="O102" i="13"/>
  <c r="O82" i="13" s="1"/>
  <c r="Q154" i="13"/>
  <c r="G157" i="13"/>
  <c r="L195" i="13"/>
  <c r="L197" i="13"/>
  <c r="L246" i="13"/>
  <c r="L248" i="13"/>
  <c r="E31" i="13"/>
  <c r="E7" i="13" s="1"/>
  <c r="F31" i="13"/>
  <c r="F7" i="13" s="1"/>
  <c r="P210" i="13"/>
  <c r="G31" i="13"/>
  <c r="G7" i="13" s="1"/>
  <c r="O42" i="13"/>
  <c r="Q227" i="13"/>
  <c r="Q42" i="13"/>
  <c r="L84" i="13"/>
  <c r="O184" i="13"/>
  <c r="J194" i="13"/>
  <c r="L215" i="13"/>
  <c r="P37" i="13"/>
  <c r="O66" i="13"/>
  <c r="P110" i="13"/>
  <c r="P141" i="13"/>
  <c r="L147" i="13"/>
  <c r="P170" i="13"/>
  <c r="N157" i="13"/>
  <c r="P193" i="13"/>
  <c r="P192" i="13" s="1"/>
  <c r="Q194" i="13"/>
  <c r="L11" i="13"/>
  <c r="P13" i="13"/>
  <c r="L19" i="13"/>
  <c r="P23" i="13"/>
  <c r="L30" i="13"/>
  <c r="L28" i="13" s="1"/>
  <c r="P34" i="13"/>
  <c r="L43" i="13"/>
  <c r="L42" i="13" s="1"/>
  <c r="P45" i="13"/>
  <c r="L52" i="13"/>
  <c r="P55" i="13"/>
  <c r="L74" i="13"/>
  <c r="P87" i="13"/>
  <c r="L87" i="13"/>
  <c r="P98" i="13"/>
  <c r="P101" i="13"/>
  <c r="P104" i="13"/>
  <c r="L104" i="13"/>
  <c r="P115" i="13"/>
  <c r="P122" i="13"/>
  <c r="M157" i="13"/>
  <c r="Q158" i="13"/>
  <c r="D157" i="13"/>
  <c r="P176" i="13"/>
  <c r="P162" i="13"/>
  <c r="L162" i="13"/>
  <c r="P12" i="13"/>
  <c r="P21" i="13"/>
  <c r="P33" i="13"/>
  <c r="J36" i="13"/>
  <c r="P44" i="13"/>
  <c r="J47" i="13"/>
  <c r="P54" i="13"/>
  <c r="P58" i="13"/>
  <c r="P57" i="13" s="1"/>
  <c r="J61" i="13"/>
  <c r="L90" i="13"/>
  <c r="P91" i="13"/>
  <c r="L107" i="13"/>
  <c r="P108" i="13"/>
  <c r="P125" i="13"/>
  <c r="J154" i="13"/>
  <c r="L176" i="13"/>
  <c r="L314" i="13"/>
  <c r="K294" i="13"/>
  <c r="O314" i="13"/>
  <c r="O294" i="13" s="1"/>
  <c r="L63" i="13"/>
  <c r="L81" i="13"/>
  <c r="P11" i="13"/>
  <c r="P19" i="13"/>
  <c r="P30" i="13"/>
  <c r="P43" i="13"/>
  <c r="P52" i="13"/>
  <c r="L58" i="13"/>
  <c r="L57" i="13" s="1"/>
  <c r="P67" i="13"/>
  <c r="J72" i="13"/>
  <c r="L73" i="13"/>
  <c r="P74" i="13"/>
  <c r="L83" i="13"/>
  <c r="J102" i="13"/>
  <c r="L117" i="13"/>
  <c r="P124" i="13"/>
  <c r="L124" i="13"/>
  <c r="L121" i="13" s="1"/>
  <c r="L132" i="13"/>
  <c r="L130" i="13" s="1"/>
  <c r="P132" i="13"/>
  <c r="J130" i="13"/>
  <c r="L155" i="13"/>
  <c r="E157" i="13"/>
  <c r="O166" i="13"/>
  <c r="P174" i="13"/>
  <c r="L174" i="13"/>
  <c r="J22" i="13"/>
  <c r="J20" i="13" s="1"/>
  <c r="P137" i="13"/>
  <c r="P163" i="13"/>
  <c r="P165" i="13"/>
  <c r="P164" i="13" s="1"/>
  <c r="L165" i="13"/>
  <c r="L164" i="13" s="1"/>
  <c r="J164" i="13"/>
  <c r="P189" i="13"/>
  <c r="P187" i="13" s="1"/>
  <c r="J32" i="13"/>
  <c r="J53" i="13"/>
  <c r="P69" i="13"/>
  <c r="L69" i="13"/>
  <c r="L99" i="13"/>
  <c r="P152" i="13"/>
  <c r="L152" i="13"/>
  <c r="P154" i="13"/>
  <c r="P168" i="13"/>
  <c r="L168" i="13"/>
  <c r="L177" i="13"/>
  <c r="P183" i="13"/>
  <c r="L183" i="13"/>
  <c r="L181" i="13" s="1"/>
  <c r="J42" i="13"/>
  <c r="Q61" i="13"/>
  <c r="P95" i="13"/>
  <c r="L95" i="13"/>
  <c r="P112" i="13"/>
  <c r="L112" i="13"/>
  <c r="P134" i="13"/>
  <c r="L134" i="13"/>
  <c r="J136" i="13"/>
  <c r="P360" i="13"/>
  <c r="L360" i="13"/>
  <c r="P78" i="13"/>
  <c r="L78" i="13"/>
  <c r="L98" i="13"/>
  <c r="Q102" i="13"/>
  <c r="Q82" i="13" s="1"/>
  <c r="L115" i="13"/>
  <c r="Q136" i="13"/>
  <c r="K157" i="13"/>
  <c r="Q166" i="13"/>
  <c r="P173" i="13"/>
  <c r="L173" i="13"/>
  <c r="J172" i="13"/>
  <c r="P177" i="13"/>
  <c r="J181" i="13"/>
  <c r="P295" i="13"/>
  <c r="L295" i="13"/>
  <c r="J294" i="13"/>
  <c r="O136" i="13"/>
  <c r="P143" i="13"/>
  <c r="L143" i="13"/>
  <c r="P153" i="13"/>
  <c r="P204" i="13"/>
  <c r="L204" i="13"/>
  <c r="P214" i="13"/>
  <c r="O227" i="13"/>
  <c r="L305" i="13"/>
  <c r="P305" i="13"/>
  <c r="L216" i="13"/>
  <c r="P235" i="13"/>
  <c r="P243" i="13"/>
  <c r="P251" i="13"/>
  <c r="P259" i="13"/>
  <c r="P286" i="13"/>
  <c r="L286" i="13"/>
  <c r="L297" i="13"/>
  <c r="P297" i="13"/>
  <c r="L338" i="13"/>
  <c r="P338" i="13"/>
  <c r="P350" i="13"/>
  <c r="L350" i="13"/>
  <c r="L362" i="13"/>
  <c r="P362" i="13"/>
  <c r="P374" i="13"/>
  <c r="L374" i="13"/>
  <c r="J403" i="13"/>
  <c r="P404" i="13"/>
  <c r="P403" i="13" s="1"/>
  <c r="L404" i="13"/>
  <c r="L403" i="13" s="1"/>
  <c r="P145" i="13"/>
  <c r="O175" i="13"/>
  <c r="P186" i="13"/>
  <c r="P184" i="13" s="1"/>
  <c r="P196" i="13"/>
  <c r="L196" i="13"/>
  <c r="P206" i="13"/>
  <c r="L213" i="13"/>
  <c r="P219" i="13"/>
  <c r="L235" i="13"/>
  <c r="L243" i="13"/>
  <c r="L251" i="13"/>
  <c r="L259" i="13"/>
  <c r="O284" i="13"/>
  <c r="O280" i="13" s="1"/>
  <c r="O279" i="13" s="1"/>
  <c r="Q294" i="13"/>
  <c r="Q175" i="13"/>
  <c r="J187" i="13"/>
  <c r="L190" i="13"/>
  <c r="P216" i="13"/>
  <c r="E279" i="13"/>
  <c r="L288" i="13"/>
  <c r="P288" i="13"/>
  <c r="P328" i="13"/>
  <c r="L328" i="13"/>
  <c r="P352" i="13"/>
  <c r="L352" i="13"/>
  <c r="L354" i="13"/>
  <c r="P354" i="13"/>
  <c r="P151" i="13"/>
  <c r="L151" i="13"/>
  <c r="J166" i="13"/>
  <c r="J184" i="13"/>
  <c r="L188" i="13"/>
  <c r="L187" i="13" s="1"/>
  <c r="P212" i="13"/>
  <c r="L212" i="13"/>
  <c r="P234" i="13"/>
  <c r="L234" i="13"/>
  <c r="P242" i="13"/>
  <c r="L242" i="13"/>
  <c r="P250" i="13"/>
  <c r="L250" i="13"/>
  <c r="P258" i="13"/>
  <c r="L258" i="13"/>
  <c r="L263" i="13"/>
  <c r="L313" i="13"/>
  <c r="P313" i="13"/>
  <c r="P318" i="13"/>
  <c r="L318" i="13"/>
  <c r="L330" i="13"/>
  <c r="P330" i="13"/>
  <c r="P342" i="13"/>
  <c r="L342" i="13"/>
  <c r="P198" i="13"/>
  <c r="J227" i="13"/>
  <c r="L231" i="13"/>
  <c r="L239" i="13"/>
  <c r="L247" i="13"/>
  <c r="L255" i="13"/>
  <c r="J284" i="13"/>
  <c r="L198" i="13"/>
  <c r="P224" i="13"/>
  <c r="L224" i="13"/>
  <c r="L228" i="13"/>
  <c r="L236" i="13"/>
  <c r="L244" i="13"/>
  <c r="L252" i="13"/>
  <c r="L260" i="13"/>
  <c r="P265" i="13"/>
  <c r="L265" i="13"/>
  <c r="P303" i="13"/>
  <c r="L303" i="13"/>
  <c r="P320" i="13"/>
  <c r="L320" i="13"/>
  <c r="L322" i="13"/>
  <c r="P322" i="13"/>
  <c r="L370" i="13"/>
  <c r="P370" i="13"/>
  <c r="J158" i="13"/>
  <c r="P292" i="13"/>
  <c r="L292" i="13"/>
  <c r="P309" i="13"/>
  <c r="L309" i="13"/>
  <c r="P334" i="13"/>
  <c r="L334" i="13"/>
  <c r="P344" i="13"/>
  <c r="L344" i="13"/>
  <c r="P366" i="13"/>
  <c r="L366" i="13"/>
  <c r="P376" i="13"/>
  <c r="L376" i="13"/>
  <c r="P226" i="13"/>
  <c r="P261" i="13"/>
  <c r="L346" i="13"/>
  <c r="P346" i="13"/>
  <c r="L378" i="13"/>
  <c r="P378" i="13"/>
  <c r="P222" i="13"/>
  <c r="L226" i="13"/>
  <c r="L229" i="13"/>
  <c r="P233" i="13"/>
  <c r="L233" i="13"/>
  <c r="L237" i="13"/>
  <c r="P241" i="13"/>
  <c r="L241" i="13"/>
  <c r="L245" i="13"/>
  <c r="P249" i="13"/>
  <c r="L249" i="13"/>
  <c r="L253" i="13"/>
  <c r="P257" i="13"/>
  <c r="L257" i="13"/>
  <c r="L261" i="13"/>
  <c r="P301" i="13"/>
  <c r="L301" i="13"/>
  <c r="P311" i="13"/>
  <c r="L311" i="13"/>
  <c r="P326" i="13"/>
  <c r="L326" i="13"/>
  <c r="P336" i="13"/>
  <c r="L336" i="13"/>
  <c r="P358" i="13"/>
  <c r="L358" i="13"/>
  <c r="P368" i="13"/>
  <c r="L368" i="13"/>
  <c r="L382" i="13"/>
  <c r="L411" i="13"/>
  <c r="L407" i="13" s="1"/>
  <c r="L406" i="13" s="1"/>
  <c r="L290" i="13"/>
  <c r="L299" i="13"/>
  <c r="L307" i="13"/>
  <c r="L316" i="13"/>
  <c r="L324" i="13"/>
  <c r="L332" i="13"/>
  <c r="L340" i="13"/>
  <c r="L348" i="13"/>
  <c r="L356" i="13"/>
  <c r="L364" i="13"/>
  <c r="L372" i="13"/>
  <c r="L380" i="13"/>
  <c r="P382" i="13"/>
  <c r="J407" i="13"/>
  <c r="P411" i="13"/>
  <c r="Z118" i="13" l="1"/>
  <c r="Z6" i="13" s="1"/>
  <c r="Z5" i="13" s="1"/>
  <c r="AD118" i="13"/>
  <c r="AD6" i="13" s="1"/>
  <c r="AD5" i="13" s="1"/>
  <c r="AF118" i="13"/>
  <c r="AF6" i="13" s="1"/>
  <c r="AF5" i="13" s="1"/>
  <c r="X118" i="13"/>
  <c r="X6" i="13" s="1"/>
  <c r="X5" i="13" s="1"/>
  <c r="AB118" i="13"/>
  <c r="AB6" i="13" s="1"/>
  <c r="AB5" i="13" s="1"/>
  <c r="AC118" i="13"/>
  <c r="AC6" i="13" s="1"/>
  <c r="AC5" i="13" s="1"/>
  <c r="AJ6" i="13"/>
  <c r="AL6" i="13" s="1"/>
  <c r="V118" i="13"/>
  <c r="V6" i="13" s="1"/>
  <c r="V5" i="13" s="1"/>
  <c r="AH6" i="13"/>
  <c r="AH5" i="13" s="1"/>
  <c r="AE118" i="13"/>
  <c r="AE6" i="13" s="1"/>
  <c r="AE5" i="13" s="1"/>
  <c r="W118" i="13"/>
  <c r="W6" i="13" s="1"/>
  <c r="W5" i="13" s="1"/>
  <c r="AG118" i="13"/>
  <c r="AG6" i="13" s="1"/>
  <c r="AG5" i="13" s="1"/>
  <c r="Y118" i="13"/>
  <c r="Y6" i="13" s="1"/>
  <c r="Y5" i="13" s="1"/>
  <c r="AA118" i="13"/>
  <c r="AA6" i="13" s="1"/>
  <c r="AA5" i="13" s="1"/>
  <c r="G118" i="13"/>
  <c r="G6" i="13" s="1"/>
  <c r="G5" i="13" s="1"/>
  <c r="J119" i="13"/>
  <c r="P36" i="13"/>
  <c r="L154" i="13"/>
  <c r="D118" i="13"/>
  <c r="D6" i="13" s="1"/>
  <c r="Q119" i="13"/>
  <c r="M118" i="13"/>
  <c r="M6" i="13" s="1"/>
  <c r="M5" i="13" s="1"/>
  <c r="P22" i="13"/>
  <c r="P20" i="13" s="1"/>
  <c r="P28" i="13"/>
  <c r="F118" i="13"/>
  <c r="F6" i="13" s="1"/>
  <c r="F5" i="13" s="1"/>
  <c r="P66" i="13"/>
  <c r="H118" i="13"/>
  <c r="H6" i="13" s="1"/>
  <c r="H5" i="13" s="1"/>
  <c r="K118" i="13"/>
  <c r="K6" i="13" s="1"/>
  <c r="K5" i="13" s="1"/>
  <c r="L166" i="13"/>
  <c r="I118" i="13"/>
  <c r="I6" i="13" s="1"/>
  <c r="I5" i="13" s="1"/>
  <c r="O119" i="13"/>
  <c r="N118" i="13"/>
  <c r="N6" i="13" s="1"/>
  <c r="N5" i="13" s="1"/>
  <c r="L158" i="13"/>
  <c r="L66" i="13"/>
  <c r="L47" i="13"/>
  <c r="P407" i="13"/>
  <c r="P406" i="13" s="1"/>
  <c r="P181" i="13"/>
  <c r="P72" i="13"/>
  <c r="P130" i="13"/>
  <c r="P158" i="13"/>
  <c r="O31" i="13"/>
  <c r="O7" i="13" s="1"/>
  <c r="Q31" i="13"/>
  <c r="Q7" i="13" s="1"/>
  <c r="P47" i="13"/>
  <c r="P61" i="13"/>
  <c r="E118" i="13"/>
  <c r="E6" i="13" s="1"/>
  <c r="E5" i="13" s="1"/>
  <c r="P227" i="13"/>
  <c r="P284" i="13"/>
  <c r="P280" i="13" s="1"/>
  <c r="P279" i="13" s="1"/>
  <c r="P166" i="13"/>
  <c r="P194" i="13"/>
  <c r="L172" i="13"/>
  <c r="P175" i="13"/>
  <c r="L284" i="13"/>
  <c r="L280" i="13" s="1"/>
  <c r="L279" i="13" s="1"/>
  <c r="L102" i="13"/>
  <c r="L82" i="13" s="1"/>
  <c r="P42" i="13"/>
  <c r="P32" i="13"/>
  <c r="L119" i="13"/>
  <c r="P172" i="13"/>
  <c r="J406" i="13"/>
  <c r="Q157" i="13"/>
  <c r="O157" i="13"/>
  <c r="L61" i="13"/>
  <c r="J157" i="13"/>
  <c r="L227" i="13"/>
  <c r="J82" i="13"/>
  <c r="P102" i="13"/>
  <c r="P82" i="13" s="1"/>
  <c r="L194" i="13"/>
  <c r="J280" i="13"/>
  <c r="L136" i="13"/>
  <c r="P136" i="13"/>
  <c r="L72" i="13"/>
  <c r="L175" i="13"/>
  <c r="P53" i="13"/>
  <c r="P121" i="13"/>
  <c r="L294" i="13"/>
  <c r="J31" i="13"/>
  <c r="J7" i="13" s="1"/>
  <c r="P294" i="13"/>
  <c r="L116" i="13"/>
  <c r="AJ5" i="13" l="1"/>
  <c r="AL5" i="13" s="1"/>
  <c r="Q118" i="13"/>
  <c r="Q6" i="13" s="1"/>
  <c r="Q5" i="13" s="1"/>
  <c r="J118" i="13"/>
  <c r="P119" i="13"/>
  <c r="O118" i="13"/>
  <c r="O6" i="13" s="1"/>
  <c r="O5" i="13" s="1"/>
  <c r="L31" i="13"/>
  <c r="L7" i="13" s="1"/>
  <c r="P31" i="13"/>
  <c r="P7" i="13" s="1"/>
  <c r="P157" i="13"/>
  <c r="L157" i="13"/>
  <c r="L118" i="13" s="1"/>
  <c r="D5" i="13"/>
  <c r="J279" i="13"/>
  <c r="J6" i="13" l="1"/>
  <c r="J5" i="13" s="1"/>
  <c r="P118" i="13"/>
  <c r="P6" i="13" s="1"/>
  <c r="P5" i="13" s="1"/>
  <c r="L6" i="13"/>
  <c r="L5" i="13" s="1"/>
  <c r="AQ187" i="11" l="1"/>
  <c r="AQ186" i="11"/>
  <c r="AQ185" i="11"/>
  <c r="AP184" i="11"/>
  <c r="AO184" i="11"/>
  <c r="AO183" i="11" s="1"/>
  <c r="AO182" i="11" s="1"/>
  <c r="AN184" i="11"/>
  <c r="AM184" i="11"/>
  <c r="AM183" i="11" s="1"/>
  <c r="AM182" i="11" s="1"/>
  <c r="AL184" i="11"/>
  <c r="AK184" i="11"/>
  <c r="AJ184" i="11"/>
  <c r="AJ183" i="11" s="1"/>
  <c r="AJ182" i="11" s="1"/>
  <c r="AI184" i="11"/>
  <c r="AH184" i="11"/>
  <c r="AG184" i="11"/>
  <c r="AG183" i="11" s="1"/>
  <c r="AG182" i="11" s="1"/>
  <c r="AP183" i="11"/>
  <c r="AP182" i="11" s="1"/>
  <c r="AN183" i="11"/>
  <c r="AN182" i="11" s="1"/>
  <c r="AL183" i="11"/>
  <c r="AL182" i="11" s="1"/>
  <c r="AK183" i="11"/>
  <c r="AI183" i="11"/>
  <c r="AH183" i="11"/>
  <c r="AK182" i="11"/>
  <c r="AI182" i="11"/>
  <c r="AH182" i="11"/>
  <c r="AQ181" i="11"/>
  <c r="AQ180" i="11"/>
  <c r="AQ179" i="11"/>
  <c r="AQ178" i="11"/>
  <c r="AQ177" i="11"/>
  <c r="AQ176" i="11"/>
  <c r="AQ175" i="11"/>
  <c r="AQ174" i="11"/>
  <c r="AQ173" i="11"/>
  <c r="AQ172" i="11"/>
  <c r="AQ171" i="11"/>
  <c r="AQ170" i="11"/>
  <c r="AQ169" i="11"/>
  <c r="AQ168" i="11"/>
  <c r="AQ167" i="11"/>
  <c r="AQ166" i="11"/>
  <c r="AQ165" i="11"/>
  <c r="AQ164" i="11"/>
  <c r="AP163" i="11"/>
  <c r="AO163" i="11"/>
  <c r="AN163" i="11"/>
  <c r="AM163" i="11"/>
  <c r="AL163" i="11"/>
  <c r="AK163" i="11"/>
  <c r="AJ163" i="11"/>
  <c r="AI163" i="11"/>
  <c r="AH163" i="11"/>
  <c r="AG163" i="11"/>
  <c r="AQ162" i="11"/>
  <c r="AQ151" i="11"/>
  <c r="AQ150" i="11"/>
  <c r="AQ149" i="11"/>
  <c r="AP148" i="11"/>
  <c r="AP147" i="11" s="1"/>
  <c r="AP145" i="11" s="1"/>
  <c r="AO148" i="11"/>
  <c r="AO147" i="11" s="1"/>
  <c r="AO145" i="11" s="1"/>
  <c r="AN148" i="11"/>
  <c r="AM148" i="11"/>
  <c r="AL148" i="11"/>
  <c r="AL147" i="11" s="1"/>
  <c r="AL145" i="11" s="1"/>
  <c r="AL144" i="11" s="1"/>
  <c r="AK148" i="11"/>
  <c r="AK147" i="11" s="1"/>
  <c r="AK145" i="11" s="1"/>
  <c r="AJ148" i="11"/>
  <c r="AJ147" i="11" s="1"/>
  <c r="AJ145" i="11" s="1"/>
  <c r="AJ144" i="11" s="1"/>
  <c r="AI148" i="11"/>
  <c r="AI147" i="11" s="1"/>
  <c r="AI145" i="11" s="1"/>
  <c r="AI144" i="11" s="1"/>
  <c r="AH148" i="11"/>
  <c r="AG148" i="11"/>
  <c r="AG147" i="11" s="1"/>
  <c r="AG145" i="11" s="1"/>
  <c r="AN147" i="11"/>
  <c r="AN145" i="11" s="1"/>
  <c r="AM147" i="11"/>
  <c r="AH147" i="11"/>
  <c r="AQ146" i="11"/>
  <c r="AQ143" i="11"/>
  <c r="AP142" i="11"/>
  <c r="AO142" i="11"/>
  <c r="AN142" i="11"/>
  <c r="AM142" i="11"/>
  <c r="AL142" i="11"/>
  <c r="AK142" i="11"/>
  <c r="AJ142" i="11"/>
  <c r="AI142" i="11"/>
  <c r="AH142" i="11"/>
  <c r="AG142" i="11"/>
  <c r="AQ141" i="11"/>
  <c r="AQ140" i="11"/>
  <c r="AQ139" i="11"/>
  <c r="AQ138" i="11"/>
  <c r="AP137" i="11"/>
  <c r="AP136" i="11" s="1"/>
  <c r="AO137" i="11"/>
  <c r="AO136" i="11" s="1"/>
  <c r="AN137" i="11"/>
  <c r="AM137" i="11"/>
  <c r="AL137" i="11"/>
  <c r="AL136" i="11" s="1"/>
  <c r="AK137" i="11"/>
  <c r="AJ137" i="11"/>
  <c r="AI137" i="11"/>
  <c r="AI136" i="11" s="1"/>
  <c r="AH137" i="11"/>
  <c r="AG137" i="11"/>
  <c r="AG136" i="11" s="1"/>
  <c r="AN136" i="11"/>
  <c r="AK136" i="11"/>
  <c r="AH136" i="11"/>
  <c r="AQ135" i="11"/>
  <c r="AQ134" i="11"/>
  <c r="AQ133" i="11"/>
  <c r="AQ132" i="11"/>
  <c r="AQ131" i="11"/>
  <c r="AP130" i="11"/>
  <c r="AO130" i="11"/>
  <c r="AN130" i="11"/>
  <c r="AM130" i="11"/>
  <c r="AL130" i="11"/>
  <c r="AK130" i="11"/>
  <c r="AJ130" i="11"/>
  <c r="AI130" i="11"/>
  <c r="AH130" i="11"/>
  <c r="AG130" i="11"/>
  <c r="AQ129" i="11"/>
  <c r="AQ128" i="11"/>
  <c r="AQ127" i="11"/>
  <c r="AQ126" i="11"/>
  <c r="AP125" i="11"/>
  <c r="AO125" i="11"/>
  <c r="AN125" i="11"/>
  <c r="AM125" i="11"/>
  <c r="AL125" i="11"/>
  <c r="AK125" i="11"/>
  <c r="AJ125" i="11"/>
  <c r="AI125" i="11"/>
  <c r="AH125" i="11"/>
  <c r="AG125" i="11"/>
  <c r="AQ124" i="11"/>
  <c r="AQ123" i="11"/>
  <c r="AQ122" i="11"/>
  <c r="AP121" i="11"/>
  <c r="AO121" i="11"/>
  <c r="AN121" i="11"/>
  <c r="AM121" i="11"/>
  <c r="AL121" i="11"/>
  <c r="AK121" i="11"/>
  <c r="AJ121" i="11"/>
  <c r="AI121" i="11"/>
  <c r="AH121" i="11"/>
  <c r="AG121" i="11"/>
  <c r="AQ120" i="11"/>
  <c r="AQ119" i="11"/>
  <c r="AQ118" i="11"/>
  <c r="AQ117" i="11"/>
  <c r="AQ116" i="11"/>
  <c r="AQ115" i="11"/>
  <c r="AP114" i="11"/>
  <c r="AO114" i="11"/>
  <c r="AN114" i="11"/>
  <c r="AM114" i="11"/>
  <c r="AL114" i="11"/>
  <c r="AK114" i="11"/>
  <c r="AJ114" i="11"/>
  <c r="AI114" i="11"/>
  <c r="AH114" i="11"/>
  <c r="AG114" i="11"/>
  <c r="AQ113" i="11"/>
  <c r="AQ112" i="11"/>
  <c r="AQ111" i="11"/>
  <c r="AQ110" i="11"/>
  <c r="AP109" i="11"/>
  <c r="AO109" i="11"/>
  <c r="AN109" i="11"/>
  <c r="AM109" i="11"/>
  <c r="AL109" i="11"/>
  <c r="AK109" i="11"/>
  <c r="AJ109" i="11"/>
  <c r="AI109" i="11"/>
  <c r="AH109" i="11"/>
  <c r="AG109" i="11"/>
  <c r="AQ108" i="11"/>
  <c r="AQ107" i="11"/>
  <c r="AQ106" i="11"/>
  <c r="AQ105" i="11"/>
  <c r="AQ104" i="11"/>
  <c r="AQ103" i="11"/>
  <c r="AP102" i="11"/>
  <c r="AO102" i="11"/>
  <c r="AN102" i="11"/>
  <c r="AM102" i="11"/>
  <c r="AL102" i="11"/>
  <c r="AK102" i="11"/>
  <c r="AJ102" i="11"/>
  <c r="AI102" i="11"/>
  <c r="AH102" i="11"/>
  <c r="AG102" i="11"/>
  <c r="AQ101" i="11"/>
  <c r="AQ100" i="11"/>
  <c r="AQ99" i="11"/>
  <c r="AP98" i="11"/>
  <c r="AO98" i="11"/>
  <c r="AN98" i="11"/>
  <c r="AM98" i="11"/>
  <c r="AL98" i="11"/>
  <c r="AK98" i="11"/>
  <c r="AJ98" i="11"/>
  <c r="AI98" i="11"/>
  <c r="AH98" i="11"/>
  <c r="AG98" i="11"/>
  <c r="AQ97" i="11"/>
  <c r="AQ96" i="11"/>
  <c r="AQ95" i="11"/>
  <c r="AQ94" i="11"/>
  <c r="AQ93" i="11"/>
  <c r="AQ92" i="11"/>
  <c r="AP91" i="11"/>
  <c r="AO91" i="11"/>
  <c r="AN91" i="11"/>
  <c r="AM91" i="11"/>
  <c r="AL91" i="11"/>
  <c r="AK91" i="11"/>
  <c r="AJ91" i="11"/>
  <c r="AI91" i="11"/>
  <c r="AH91" i="11"/>
  <c r="AG91" i="11"/>
  <c r="AQ90" i="11"/>
  <c r="AQ89" i="11"/>
  <c r="AP88" i="11"/>
  <c r="AO88" i="11"/>
  <c r="AN88" i="11"/>
  <c r="AM88" i="11"/>
  <c r="AL88" i="11"/>
  <c r="AK88" i="11"/>
  <c r="AJ88" i="11"/>
  <c r="AI88" i="11"/>
  <c r="AH88" i="11"/>
  <c r="AG88" i="11"/>
  <c r="AQ87" i="11"/>
  <c r="AQ86" i="11"/>
  <c r="AQ85" i="11"/>
  <c r="AQ84" i="11"/>
  <c r="AQ83" i="11"/>
  <c r="AP82" i="11"/>
  <c r="AO82" i="11"/>
  <c r="AN82" i="11"/>
  <c r="AM82" i="11"/>
  <c r="AL82" i="11"/>
  <c r="AK82" i="11"/>
  <c r="AJ82" i="11"/>
  <c r="AI82" i="11"/>
  <c r="AH82" i="11"/>
  <c r="AG82" i="11"/>
  <c r="AQ80" i="11"/>
  <c r="AQ79" i="11"/>
  <c r="AQ78" i="11"/>
  <c r="AQ77" i="11"/>
  <c r="AP76" i="11"/>
  <c r="AP70" i="11" s="1"/>
  <c r="AO76" i="11"/>
  <c r="AN76" i="11"/>
  <c r="AN70" i="11" s="1"/>
  <c r="AM76" i="11"/>
  <c r="AM70" i="11" s="1"/>
  <c r="AL76" i="11"/>
  <c r="AL70" i="11" s="1"/>
  <c r="AK76" i="11"/>
  <c r="AK70" i="11" s="1"/>
  <c r="AJ76" i="11"/>
  <c r="AI76" i="11"/>
  <c r="AI70" i="11" s="1"/>
  <c r="AH76" i="11"/>
  <c r="AH70" i="11" s="1"/>
  <c r="AG76" i="11"/>
  <c r="AG70" i="11" s="1"/>
  <c r="AQ75" i="11"/>
  <c r="AQ74" i="11"/>
  <c r="AQ73" i="11"/>
  <c r="AQ72" i="11"/>
  <c r="AQ71" i="11"/>
  <c r="AO70" i="11"/>
  <c r="AJ70" i="11"/>
  <c r="AQ69" i="11"/>
  <c r="AQ68" i="11"/>
  <c r="AQ67" i="11"/>
  <c r="AQ66" i="11"/>
  <c r="AQ65" i="11"/>
  <c r="AP64" i="11"/>
  <c r="AO64" i="11"/>
  <c r="AN64" i="11"/>
  <c r="AM64" i="11"/>
  <c r="AL64" i="11"/>
  <c r="AK64" i="11"/>
  <c r="AJ64" i="11"/>
  <c r="AI64" i="11"/>
  <c r="AH64" i="11"/>
  <c r="AG64" i="11"/>
  <c r="AQ63" i="11"/>
  <c r="AQ62" i="11"/>
  <c r="AQ61" i="11"/>
  <c r="AQ60" i="11"/>
  <c r="AP59" i="11"/>
  <c r="AO59" i="11"/>
  <c r="AN59" i="11"/>
  <c r="AM59" i="11"/>
  <c r="AL59" i="11"/>
  <c r="AK59" i="11"/>
  <c r="AJ59" i="11"/>
  <c r="AI59" i="11"/>
  <c r="AH59" i="11"/>
  <c r="AG59" i="11"/>
  <c r="AQ58" i="11"/>
  <c r="AQ57" i="11"/>
  <c r="AP56" i="11"/>
  <c r="AO56" i="11"/>
  <c r="AN56" i="11"/>
  <c r="AM56" i="11"/>
  <c r="AL56" i="11"/>
  <c r="AK56" i="11"/>
  <c r="AJ56" i="11"/>
  <c r="AI56" i="11"/>
  <c r="AH56" i="11"/>
  <c r="AG56" i="11"/>
  <c r="AQ55" i="11"/>
  <c r="AP54" i="11"/>
  <c r="AO54" i="11"/>
  <c r="AN54" i="11"/>
  <c r="AM54" i="11"/>
  <c r="AL54" i="11"/>
  <c r="AK54" i="11"/>
  <c r="AJ54" i="11"/>
  <c r="AI54" i="11"/>
  <c r="AH54" i="11"/>
  <c r="AG54" i="11"/>
  <c r="AQ53" i="11"/>
  <c r="AQ52" i="11"/>
  <c r="AQ51" i="11"/>
  <c r="AP50" i="11"/>
  <c r="AO50" i="11"/>
  <c r="AN50" i="11"/>
  <c r="AM50" i="11"/>
  <c r="AK50" i="11"/>
  <c r="AJ50" i="11"/>
  <c r="AI50" i="11"/>
  <c r="AH50" i="11"/>
  <c r="AG50" i="11"/>
  <c r="AQ49" i="11"/>
  <c r="AQ48" i="11"/>
  <c r="AQ47" i="11"/>
  <c r="AQ46" i="11"/>
  <c r="AQ45" i="11"/>
  <c r="AP44" i="11"/>
  <c r="AO44" i="11"/>
  <c r="AN44" i="11"/>
  <c r="AM44" i="11"/>
  <c r="AL44" i="11"/>
  <c r="AK44" i="11"/>
  <c r="AJ44" i="11"/>
  <c r="AI44" i="11"/>
  <c r="AH44" i="11"/>
  <c r="AG44" i="11"/>
  <c r="AQ43" i="11"/>
  <c r="AQ42" i="11"/>
  <c r="AQ41" i="11"/>
  <c r="AQ40" i="11"/>
  <c r="AP39" i="11"/>
  <c r="AO39" i="11"/>
  <c r="AN39" i="11"/>
  <c r="AM39" i="11"/>
  <c r="AL39" i="11"/>
  <c r="AK39" i="11"/>
  <c r="AJ39" i="11"/>
  <c r="AI39" i="11"/>
  <c r="AH39" i="11"/>
  <c r="AG39" i="11"/>
  <c r="AQ38" i="11"/>
  <c r="AP37" i="11"/>
  <c r="AO37" i="11"/>
  <c r="AN37" i="11"/>
  <c r="AM37" i="11"/>
  <c r="AL37" i="11"/>
  <c r="AK37" i="11"/>
  <c r="AJ37" i="11"/>
  <c r="AI37" i="11"/>
  <c r="AH37" i="11"/>
  <c r="AG37" i="11"/>
  <c r="AQ36" i="11"/>
  <c r="AQ35" i="11"/>
  <c r="AQ34" i="11"/>
  <c r="AP33" i="11"/>
  <c r="AO33" i="11"/>
  <c r="AN33" i="11"/>
  <c r="AL33" i="11"/>
  <c r="AK33" i="11"/>
  <c r="AJ33" i="11"/>
  <c r="AI33" i="11"/>
  <c r="AH33" i="11"/>
  <c r="AG33" i="11"/>
  <c r="AQ32" i="11"/>
  <c r="AQ31" i="11"/>
  <c r="AQ30" i="11"/>
  <c r="AP29" i="11"/>
  <c r="AO29" i="11"/>
  <c r="AO28" i="11" s="1"/>
  <c r="AN29" i="11"/>
  <c r="AM29" i="11"/>
  <c r="AL29" i="11"/>
  <c r="AK29" i="11"/>
  <c r="AJ29" i="11"/>
  <c r="AI29" i="11"/>
  <c r="AH29" i="11"/>
  <c r="AG29" i="11"/>
  <c r="AQ27" i="11"/>
  <c r="AQ26" i="11"/>
  <c r="AQ25" i="11"/>
  <c r="AQ24" i="11"/>
  <c r="AQ23" i="11"/>
  <c r="AQ22" i="11"/>
  <c r="AQ21" i="11"/>
  <c r="AQ20" i="11"/>
  <c r="AP19" i="11"/>
  <c r="AO19" i="11"/>
  <c r="AN19" i="11"/>
  <c r="AN8" i="11" s="1"/>
  <c r="AM19" i="11"/>
  <c r="AL19" i="11"/>
  <c r="AK19" i="11"/>
  <c r="AJ19" i="11"/>
  <c r="AI19" i="11"/>
  <c r="AH19" i="11"/>
  <c r="AG19" i="11"/>
  <c r="AQ18" i="11"/>
  <c r="AQ17" i="11"/>
  <c r="AQ16" i="11"/>
  <c r="AQ15" i="11"/>
  <c r="AQ14" i="11"/>
  <c r="AQ13" i="11"/>
  <c r="AQ12" i="11"/>
  <c r="AQ11" i="11"/>
  <c r="AQ10" i="11"/>
  <c r="AP9" i="11"/>
  <c r="AO9" i="11"/>
  <c r="AN9" i="11"/>
  <c r="AM9" i="11"/>
  <c r="AM8" i="11" s="1"/>
  <c r="AL9" i="11"/>
  <c r="AL8" i="11" s="1"/>
  <c r="AK9" i="11"/>
  <c r="AJ9" i="11"/>
  <c r="AJ8" i="11" s="1"/>
  <c r="AI9" i="11"/>
  <c r="AI8" i="11" s="1"/>
  <c r="AH9" i="11"/>
  <c r="AG9" i="11"/>
  <c r="AN144" i="11" l="1"/>
  <c r="AG144" i="11"/>
  <c r="AO144" i="11"/>
  <c r="AP144" i="11"/>
  <c r="AK144" i="11"/>
  <c r="AQ148" i="11"/>
  <c r="AQ147" i="11" s="1"/>
  <c r="AQ163" i="11"/>
  <c r="AH145" i="11"/>
  <c r="AH144" i="11" s="1"/>
  <c r="AM145" i="11"/>
  <c r="AM144" i="11" s="1"/>
  <c r="AJ136" i="11"/>
  <c r="AM136" i="11"/>
  <c r="AO81" i="11"/>
  <c r="AN81" i="11"/>
  <c r="AJ81" i="11"/>
  <c r="AM81" i="11"/>
  <c r="AP81" i="11"/>
  <c r="AG81" i="11"/>
  <c r="AH81" i="11"/>
  <c r="AK81" i="11"/>
  <c r="AL81" i="11"/>
  <c r="AI81" i="11"/>
  <c r="AQ64" i="11"/>
  <c r="AK28" i="11"/>
  <c r="AN28" i="11"/>
  <c r="AN7" i="11" s="1"/>
  <c r="AN6" i="11" s="1"/>
  <c r="AN5" i="11" s="1"/>
  <c r="AG28" i="11"/>
  <c r="AI28" i="11"/>
  <c r="AH28" i="11"/>
  <c r="AP28" i="11"/>
  <c r="AJ28" i="11"/>
  <c r="AO8" i="11"/>
  <c r="AO7" i="11" s="1"/>
  <c r="AO6" i="11" s="1"/>
  <c r="AO5" i="11" s="1"/>
  <c r="AG8" i="11"/>
  <c r="AH8" i="11"/>
  <c r="AP8" i="11"/>
  <c r="AK8" i="11"/>
  <c r="AL50" i="11"/>
  <c r="AL28" i="11" s="1"/>
  <c r="AM33" i="11"/>
  <c r="AM28" i="11" s="1"/>
  <c r="AJ7" i="11" l="1"/>
  <c r="AJ6" i="11" s="1"/>
  <c r="AJ5" i="11" s="1"/>
  <c r="AM7" i="11"/>
  <c r="AM6" i="11" s="1"/>
  <c r="AM5" i="11" s="1"/>
  <c r="AI7" i="11"/>
  <c r="AI6" i="11" s="1"/>
  <c r="AI5" i="11" s="1"/>
  <c r="AK7" i="11"/>
  <c r="AK6" i="11" s="1"/>
  <c r="AK5" i="11" s="1"/>
  <c r="AG7" i="11"/>
  <c r="AG6" i="11" s="1"/>
  <c r="AG5" i="11" s="1"/>
  <c r="AP7" i="11"/>
  <c r="AP6" i="11" s="1"/>
  <c r="AP5" i="11" s="1"/>
  <c r="AH7" i="11"/>
  <c r="AH6" i="11" s="1"/>
  <c r="AH5" i="11" s="1"/>
  <c r="AL7" i="11"/>
  <c r="AL6" i="11" s="1"/>
  <c r="AL5" i="11" s="1"/>
  <c r="P191" i="11" l="1"/>
  <c r="G191" i="11"/>
  <c r="L191" i="11" s="1"/>
  <c r="P190" i="11"/>
  <c r="G190" i="11"/>
  <c r="L190" i="11" s="1"/>
  <c r="P189" i="11"/>
  <c r="G189" i="11"/>
  <c r="L189" i="11" s="1"/>
  <c r="J188" i="11"/>
  <c r="I188" i="11"/>
  <c r="I183" i="11" s="1"/>
  <c r="I182" i="11" s="1"/>
  <c r="H188" i="11"/>
  <c r="H183" i="11" s="1"/>
  <c r="H182" i="11" s="1"/>
  <c r="F188" i="11"/>
  <c r="F183" i="11" s="1"/>
  <c r="F182" i="11" s="1"/>
  <c r="E188" i="11"/>
  <c r="D188" i="11"/>
  <c r="AC187" i="11"/>
  <c r="P187" i="11"/>
  <c r="G187" i="11"/>
  <c r="K187" i="11" s="1"/>
  <c r="AC186" i="11"/>
  <c r="P186" i="11"/>
  <c r="G186" i="11"/>
  <c r="L186" i="11" s="1"/>
  <c r="AC185" i="11"/>
  <c r="P185" i="11"/>
  <c r="G185" i="11"/>
  <c r="K185" i="11" s="1"/>
  <c r="AB184" i="11"/>
  <c r="AA184" i="11"/>
  <c r="AA183" i="11" s="1"/>
  <c r="AA182" i="11" s="1"/>
  <c r="Z184" i="11"/>
  <c r="Z183" i="11" s="1"/>
  <c r="Z182" i="11" s="1"/>
  <c r="Y184" i="11"/>
  <c r="Y183" i="11" s="1"/>
  <c r="Y182" i="11" s="1"/>
  <c r="X184" i="11"/>
  <c r="X183" i="11" s="1"/>
  <c r="X182" i="11" s="1"/>
  <c r="W184" i="11"/>
  <c r="V184" i="11"/>
  <c r="U184" i="11"/>
  <c r="T184" i="11"/>
  <c r="S184" i="11"/>
  <c r="R184" i="11"/>
  <c r="Q184" i="11"/>
  <c r="Q183" i="11" s="1"/>
  <c r="J184" i="11"/>
  <c r="I184" i="11"/>
  <c r="H184" i="11"/>
  <c r="F184" i="11"/>
  <c r="E184" i="11"/>
  <c r="P184" i="11" s="1"/>
  <c r="D184" i="11"/>
  <c r="AB183" i="11"/>
  <c r="AB182" i="11" s="1"/>
  <c r="W183" i="11"/>
  <c r="V183" i="11"/>
  <c r="V182" i="11" s="1"/>
  <c r="U183" i="11"/>
  <c r="U182" i="11" s="1"/>
  <c r="T183" i="11"/>
  <c r="T182" i="11" s="1"/>
  <c r="S183" i="11"/>
  <c r="S182" i="11" s="1"/>
  <c r="W182" i="11"/>
  <c r="AC181" i="11"/>
  <c r="P181" i="11"/>
  <c r="G181" i="11"/>
  <c r="K180" i="11" s="1"/>
  <c r="AC180" i="11"/>
  <c r="P180" i="11"/>
  <c r="L180" i="11"/>
  <c r="G180" i="11"/>
  <c r="K179" i="11" s="1"/>
  <c r="AC179" i="11"/>
  <c r="P179" i="11"/>
  <c r="G179" i="11"/>
  <c r="K178" i="11" s="1"/>
  <c r="AC178" i="11"/>
  <c r="P178" i="11"/>
  <c r="G178" i="11"/>
  <c r="L178" i="11" s="1"/>
  <c r="AC177" i="11"/>
  <c r="P177" i="11"/>
  <c r="G177" i="11"/>
  <c r="K176" i="11" s="1"/>
  <c r="AC176" i="11"/>
  <c r="P176" i="11"/>
  <c r="G176" i="11"/>
  <c r="K175" i="11" s="1"/>
  <c r="AC175" i="11"/>
  <c r="P175" i="11"/>
  <c r="G175" i="11"/>
  <c r="K174" i="11" s="1"/>
  <c r="AC174" i="11"/>
  <c r="P174" i="11"/>
  <c r="G174" i="11"/>
  <c r="L174" i="11" s="1"/>
  <c r="AC173" i="11"/>
  <c r="P173" i="11"/>
  <c r="G173" i="11"/>
  <c r="K172" i="11" s="1"/>
  <c r="AC172" i="11"/>
  <c r="P172" i="11"/>
  <c r="L172" i="11"/>
  <c r="G172" i="11"/>
  <c r="K171" i="11" s="1"/>
  <c r="AC171" i="11"/>
  <c r="P171" i="11"/>
  <c r="G171" i="11"/>
  <c r="K170" i="11" s="1"/>
  <c r="AC170" i="11"/>
  <c r="P170" i="11"/>
  <c r="G170" i="11"/>
  <c r="L170" i="11" s="1"/>
  <c r="AC169" i="11"/>
  <c r="P169" i="11"/>
  <c r="G169" i="11"/>
  <c r="J169" i="11" s="1"/>
  <c r="AC168" i="11"/>
  <c r="P168" i="11"/>
  <c r="G168" i="11"/>
  <c r="AC167" i="11"/>
  <c r="P167" i="11"/>
  <c r="G167" i="11"/>
  <c r="L167" i="11" s="1"/>
  <c r="AC166" i="11"/>
  <c r="P166" i="11"/>
  <c r="K166" i="11"/>
  <c r="G166" i="11"/>
  <c r="K165" i="11" s="1"/>
  <c r="AC165" i="11"/>
  <c r="P165" i="11"/>
  <c r="G165" i="11"/>
  <c r="L165" i="11" s="1"/>
  <c r="AC164" i="11"/>
  <c r="P164" i="11"/>
  <c r="G164" i="11"/>
  <c r="AB163" i="11"/>
  <c r="AA163" i="11"/>
  <c r="Z163" i="11"/>
  <c r="Y163" i="11"/>
  <c r="X163" i="11"/>
  <c r="W163" i="11"/>
  <c r="V163" i="11"/>
  <c r="U163" i="11"/>
  <c r="T163" i="11"/>
  <c r="S163" i="11"/>
  <c r="R163" i="11"/>
  <c r="Q163" i="11"/>
  <c r="I163" i="11"/>
  <c r="H163" i="11"/>
  <c r="F163" i="11"/>
  <c r="E163" i="11"/>
  <c r="D163" i="11"/>
  <c r="AC162" i="11"/>
  <c r="P162" i="11"/>
  <c r="G162" i="11"/>
  <c r="L162" i="11" s="1"/>
  <c r="P160" i="11"/>
  <c r="G160" i="11"/>
  <c r="K160" i="11" s="1"/>
  <c r="P159" i="11"/>
  <c r="G159" i="11"/>
  <c r="P158" i="11"/>
  <c r="G158" i="11"/>
  <c r="L158" i="11" s="1"/>
  <c r="P157" i="11"/>
  <c r="G157" i="11"/>
  <c r="L157" i="11" s="1"/>
  <c r="P156" i="11"/>
  <c r="G156" i="11"/>
  <c r="K156" i="11" s="1"/>
  <c r="P155" i="11"/>
  <c r="G155" i="11"/>
  <c r="L155" i="11" s="1"/>
  <c r="P154" i="11"/>
  <c r="G154" i="11"/>
  <c r="L154" i="11" s="1"/>
  <c r="P153" i="11"/>
  <c r="G153" i="11"/>
  <c r="L153" i="11" s="1"/>
  <c r="P152" i="11"/>
  <c r="G152" i="11"/>
  <c r="K152" i="11" s="1"/>
  <c r="AC151" i="11"/>
  <c r="P151" i="11"/>
  <c r="G151" i="11"/>
  <c r="L151" i="11" s="1"/>
  <c r="AC150" i="11"/>
  <c r="P150" i="11"/>
  <c r="G150" i="11"/>
  <c r="K150" i="11" s="1"/>
  <c r="AC149" i="11"/>
  <c r="P149" i="11"/>
  <c r="G149" i="11"/>
  <c r="L149" i="11" s="1"/>
  <c r="F149" i="11"/>
  <c r="AC148" i="11"/>
  <c r="AB148" i="11"/>
  <c r="AB147" i="11" s="1"/>
  <c r="AB145" i="11" s="1"/>
  <c r="AA148" i="11"/>
  <c r="AA147" i="11" s="1"/>
  <c r="AA145" i="11" s="1"/>
  <c r="Z148" i="11"/>
  <c r="Y148" i="11"/>
  <c r="X148" i="11"/>
  <c r="W148" i="11"/>
  <c r="V148" i="11"/>
  <c r="U148" i="11"/>
  <c r="U147" i="11" s="1"/>
  <c r="T148" i="11"/>
  <c r="S148" i="11"/>
  <c r="S147" i="11" s="1"/>
  <c r="S145" i="11" s="1"/>
  <c r="R148" i="11"/>
  <c r="Q148" i="11"/>
  <c r="J148" i="11"/>
  <c r="I148" i="11"/>
  <c r="H148" i="11"/>
  <c r="H145" i="11" s="1"/>
  <c r="F148" i="11"/>
  <c r="F145" i="11" s="1"/>
  <c r="E148" i="11"/>
  <c r="E147" i="11" s="1"/>
  <c r="D148" i="11"/>
  <c r="Z147" i="11"/>
  <c r="Z145" i="11" s="1"/>
  <c r="Y147" i="11"/>
  <c r="X147" i="11"/>
  <c r="X145" i="11" s="1"/>
  <c r="W147" i="11"/>
  <c r="V147" i="11"/>
  <c r="V145" i="11" s="1"/>
  <c r="T147" i="11"/>
  <c r="T145" i="11" s="1"/>
  <c r="R147" i="11"/>
  <c r="R145" i="11" s="1"/>
  <c r="Q147" i="11"/>
  <c r="I147" i="11"/>
  <c r="H147" i="11"/>
  <c r="F147" i="11"/>
  <c r="D147" i="11"/>
  <c r="AC146" i="11"/>
  <c r="P146" i="11"/>
  <c r="L146" i="11"/>
  <c r="Y145" i="11"/>
  <c r="Y144" i="11" s="1"/>
  <c r="Q145" i="11"/>
  <c r="I145" i="11"/>
  <c r="AC143" i="11"/>
  <c r="P143" i="11"/>
  <c r="G143" i="11"/>
  <c r="AB142" i="11"/>
  <c r="AA142" i="11"/>
  <c r="Z142" i="11"/>
  <c r="Y142" i="11"/>
  <c r="X142" i="11"/>
  <c r="W142" i="11"/>
  <c r="V142" i="11"/>
  <c r="U142" i="11"/>
  <c r="U136" i="11" s="1"/>
  <c r="T142" i="11"/>
  <c r="T136" i="11" s="1"/>
  <c r="S142" i="11"/>
  <c r="R142" i="11"/>
  <c r="Q142" i="11"/>
  <c r="J142" i="11"/>
  <c r="I142" i="11"/>
  <c r="H142" i="11"/>
  <c r="F142" i="11"/>
  <c r="E142" i="11"/>
  <c r="P142" i="11" s="1"/>
  <c r="D142" i="11"/>
  <c r="AC141" i="11"/>
  <c r="P141" i="11"/>
  <c r="G141" i="11"/>
  <c r="L141" i="11" s="1"/>
  <c r="AC140" i="11"/>
  <c r="P140" i="11"/>
  <c r="L140" i="11"/>
  <c r="G140" i="11"/>
  <c r="K140" i="11" s="1"/>
  <c r="AC139" i="11"/>
  <c r="P139" i="11"/>
  <c r="G139" i="11"/>
  <c r="K139" i="11" s="1"/>
  <c r="AB138" i="11"/>
  <c r="P138" i="11"/>
  <c r="L138" i="11"/>
  <c r="G138" i="11"/>
  <c r="K138" i="11" s="1"/>
  <c r="AA137" i="11"/>
  <c r="Z137" i="11"/>
  <c r="Y137" i="11"/>
  <c r="X137" i="11"/>
  <c r="X136" i="11" s="1"/>
  <c r="W137" i="11"/>
  <c r="V137" i="11"/>
  <c r="U137" i="11"/>
  <c r="T137" i="11"/>
  <c r="S137" i="11"/>
  <c r="R137" i="11"/>
  <c r="Q137" i="11"/>
  <c r="Q136" i="11" s="1"/>
  <c r="P137" i="11"/>
  <c r="J137" i="11"/>
  <c r="I137" i="11"/>
  <c r="H137" i="11"/>
  <c r="H136" i="11" s="1"/>
  <c r="F137" i="11"/>
  <c r="E137" i="11"/>
  <c r="D137" i="11"/>
  <c r="AA136" i="11"/>
  <c r="Y136" i="11"/>
  <c r="V136" i="11"/>
  <c r="S136" i="11"/>
  <c r="J136" i="11"/>
  <c r="F136" i="11"/>
  <c r="E136" i="11"/>
  <c r="P136" i="11" s="1"/>
  <c r="AC135" i="11"/>
  <c r="P135" i="11"/>
  <c r="G135" i="11"/>
  <c r="K135" i="11" s="1"/>
  <c r="AC134" i="11"/>
  <c r="P134" i="11"/>
  <c r="G134" i="11"/>
  <c r="K134" i="11" s="1"/>
  <c r="AC133" i="11"/>
  <c r="P133" i="11"/>
  <c r="G133" i="11"/>
  <c r="AC132" i="11"/>
  <c r="P132" i="11"/>
  <c r="G132" i="11"/>
  <c r="L132" i="11" s="1"/>
  <c r="AC131" i="11"/>
  <c r="V131" i="11"/>
  <c r="V130" i="11" s="1"/>
  <c r="P131" i="11"/>
  <c r="G131" i="11"/>
  <c r="AB130" i="11"/>
  <c r="AA130" i="11"/>
  <c r="Z130" i="11"/>
  <c r="Y130" i="11"/>
  <c r="X130" i="11"/>
  <c r="W130" i="11"/>
  <c r="U130" i="11"/>
  <c r="T130" i="11"/>
  <c r="S130" i="11"/>
  <c r="R130" i="11"/>
  <c r="Q130" i="11"/>
  <c r="J130" i="11"/>
  <c r="I130" i="11"/>
  <c r="H130" i="11"/>
  <c r="F130" i="11"/>
  <c r="E130" i="11"/>
  <c r="P130" i="11" s="1"/>
  <c r="D130" i="11"/>
  <c r="G130" i="11" s="1"/>
  <c r="L130" i="11" s="1"/>
  <c r="AC129" i="11"/>
  <c r="P129" i="11"/>
  <c r="G129" i="11"/>
  <c r="L129" i="11" s="1"/>
  <c r="AC128" i="11"/>
  <c r="P128" i="11"/>
  <c r="G128" i="11"/>
  <c r="L128" i="11" s="1"/>
  <c r="AC127" i="11"/>
  <c r="P127" i="11"/>
  <c r="G127" i="11"/>
  <c r="K127" i="11" s="1"/>
  <c r="AC126" i="11"/>
  <c r="P126" i="11"/>
  <c r="G126" i="11"/>
  <c r="AB125" i="11"/>
  <c r="AA125" i="11"/>
  <c r="Z125" i="11"/>
  <c r="Y125" i="11"/>
  <c r="X125" i="11"/>
  <c r="W125" i="11"/>
  <c r="V125" i="11"/>
  <c r="U125" i="11"/>
  <c r="T125" i="11"/>
  <c r="S125" i="11"/>
  <c r="R125" i="11"/>
  <c r="Q125" i="11"/>
  <c r="J125" i="11"/>
  <c r="I125" i="11"/>
  <c r="H125" i="11"/>
  <c r="F125" i="11"/>
  <c r="E125" i="11"/>
  <c r="P125" i="11" s="1"/>
  <c r="D125" i="11"/>
  <c r="G125" i="11" s="1"/>
  <c r="L125" i="11" s="1"/>
  <c r="AC124" i="11"/>
  <c r="P124" i="11"/>
  <c r="G124" i="11"/>
  <c r="K124" i="11" s="1"/>
  <c r="AC123" i="11"/>
  <c r="P123" i="11"/>
  <c r="G123" i="11"/>
  <c r="L123" i="11" s="1"/>
  <c r="AC122" i="11"/>
  <c r="P122" i="11"/>
  <c r="G122" i="11"/>
  <c r="K122" i="11" s="1"/>
  <c r="AB121" i="11"/>
  <c r="AA121" i="11"/>
  <c r="Z121" i="11"/>
  <c r="Y121" i="11"/>
  <c r="X121" i="11"/>
  <c r="W121" i="11"/>
  <c r="V121" i="11"/>
  <c r="U121" i="11"/>
  <c r="T121" i="11"/>
  <c r="S121" i="11"/>
  <c r="R121" i="11"/>
  <c r="Q121" i="11"/>
  <c r="J121" i="11"/>
  <c r="I121" i="11"/>
  <c r="H121" i="11"/>
  <c r="F121" i="11"/>
  <c r="E121" i="11"/>
  <c r="P121" i="11" s="1"/>
  <c r="D121" i="11"/>
  <c r="G121" i="11" s="1"/>
  <c r="L121" i="11" s="1"/>
  <c r="AC120" i="11"/>
  <c r="P120" i="11"/>
  <c r="G120" i="11"/>
  <c r="AC119" i="11"/>
  <c r="P119" i="11"/>
  <c r="G119" i="11"/>
  <c r="L119" i="11" s="1"/>
  <c r="AC118" i="11"/>
  <c r="P118" i="11"/>
  <c r="G118" i="11"/>
  <c r="K118" i="11" s="1"/>
  <c r="AC117" i="11"/>
  <c r="P117" i="11"/>
  <c r="G117" i="11"/>
  <c r="K117" i="11" s="1"/>
  <c r="AC116" i="11"/>
  <c r="P116" i="11"/>
  <c r="G116" i="11"/>
  <c r="AC115" i="11"/>
  <c r="P115" i="11"/>
  <c r="G115" i="11"/>
  <c r="L115" i="11" s="1"/>
  <c r="AB114" i="11"/>
  <c r="AA114" i="11"/>
  <c r="Z114" i="11"/>
  <c r="Y114" i="11"/>
  <c r="X114" i="11"/>
  <c r="W114" i="11"/>
  <c r="V114" i="11"/>
  <c r="U114" i="11"/>
  <c r="T114" i="11"/>
  <c r="S114" i="11"/>
  <c r="R114" i="11"/>
  <c r="Q114" i="11"/>
  <c r="P114" i="11"/>
  <c r="J114" i="11"/>
  <c r="I114" i="11"/>
  <c r="H114" i="11"/>
  <c r="F114" i="11"/>
  <c r="E114" i="11"/>
  <c r="D114" i="11"/>
  <c r="G114" i="11" s="1"/>
  <c r="AC113" i="11"/>
  <c r="P113" i="11"/>
  <c r="G113" i="11"/>
  <c r="L113" i="11" s="1"/>
  <c r="AC112" i="11"/>
  <c r="P112" i="11"/>
  <c r="G112" i="11"/>
  <c r="K112" i="11" s="1"/>
  <c r="AC111" i="11"/>
  <c r="P111" i="11"/>
  <c r="G111" i="11"/>
  <c r="AC110" i="11"/>
  <c r="P110" i="11"/>
  <c r="G110" i="11"/>
  <c r="L110" i="11" s="1"/>
  <c r="AB109" i="11"/>
  <c r="AA109" i="11"/>
  <c r="Z109" i="11"/>
  <c r="Y109" i="11"/>
  <c r="X109" i="11"/>
  <c r="W109" i="11"/>
  <c r="V109" i="11"/>
  <c r="U109" i="11"/>
  <c r="T109" i="11"/>
  <c r="S109" i="11"/>
  <c r="R109" i="11"/>
  <c r="Q109" i="11"/>
  <c r="J109" i="11"/>
  <c r="I109" i="11"/>
  <c r="H109" i="11"/>
  <c r="G109" i="11"/>
  <c r="F109" i="11"/>
  <c r="E109" i="11"/>
  <c r="P109" i="11" s="1"/>
  <c r="D109" i="11"/>
  <c r="AC108" i="11"/>
  <c r="P108" i="11"/>
  <c r="G108" i="11"/>
  <c r="L108" i="11" s="1"/>
  <c r="AC107" i="11"/>
  <c r="P107" i="11"/>
  <c r="G107" i="11"/>
  <c r="K107" i="11" s="1"/>
  <c r="AC106" i="11"/>
  <c r="P106" i="11"/>
  <c r="G106" i="11"/>
  <c r="AC105" i="11"/>
  <c r="P105" i="11"/>
  <c r="G105" i="11"/>
  <c r="K105" i="11" s="1"/>
  <c r="AC104" i="11"/>
  <c r="P104" i="11"/>
  <c r="G104" i="11"/>
  <c r="K104" i="11" s="1"/>
  <c r="AC103" i="11"/>
  <c r="P103" i="11"/>
  <c r="G103" i="11"/>
  <c r="K103" i="11" s="1"/>
  <c r="AB102" i="11"/>
  <c r="AA102" i="11"/>
  <c r="Z102" i="11"/>
  <c r="Y102" i="11"/>
  <c r="X102" i="11"/>
  <c r="W102" i="11"/>
  <c r="V102" i="11"/>
  <c r="U102" i="11"/>
  <c r="T102" i="11"/>
  <c r="S102" i="11"/>
  <c r="R102" i="11"/>
  <c r="Q102" i="11"/>
  <c r="J102" i="11"/>
  <c r="I102" i="11"/>
  <c r="H102" i="11"/>
  <c r="F102" i="11"/>
  <c r="E102" i="11"/>
  <c r="P102" i="11" s="1"/>
  <c r="D102" i="11"/>
  <c r="G102" i="11" s="1"/>
  <c r="L102" i="11" s="1"/>
  <c r="AC101" i="11"/>
  <c r="P101" i="11"/>
  <c r="G101" i="11"/>
  <c r="AC100" i="11"/>
  <c r="P100" i="11"/>
  <c r="G100" i="11"/>
  <c r="L100" i="11" s="1"/>
  <c r="AC99" i="11"/>
  <c r="P99" i="11"/>
  <c r="L99" i="11"/>
  <c r="K99" i="11"/>
  <c r="G99" i="11"/>
  <c r="AB98" i="11"/>
  <c r="AA98" i="11"/>
  <c r="Z98" i="11"/>
  <c r="Y98" i="11"/>
  <c r="X98" i="11"/>
  <c r="W98" i="11"/>
  <c r="V98" i="11"/>
  <c r="U98" i="11"/>
  <c r="T98" i="11"/>
  <c r="S98" i="11"/>
  <c r="R98" i="11"/>
  <c r="Q98" i="11"/>
  <c r="P98" i="11"/>
  <c r="J98" i="11"/>
  <c r="I98" i="11"/>
  <c r="H98" i="11"/>
  <c r="F98" i="11"/>
  <c r="E98" i="11"/>
  <c r="D98" i="11"/>
  <c r="G98" i="11" s="1"/>
  <c r="L98" i="11" s="1"/>
  <c r="AC97" i="11"/>
  <c r="P97" i="11"/>
  <c r="G97" i="11"/>
  <c r="K97" i="11" s="1"/>
  <c r="AC96" i="11"/>
  <c r="P96" i="11"/>
  <c r="G96" i="11"/>
  <c r="AC95" i="11"/>
  <c r="P95" i="11"/>
  <c r="G95" i="11"/>
  <c r="K95" i="11" s="1"/>
  <c r="AC94" i="11"/>
  <c r="P94" i="11"/>
  <c r="G94" i="11"/>
  <c r="L94" i="11" s="1"/>
  <c r="AC93" i="11"/>
  <c r="P93" i="11"/>
  <c r="G93" i="11"/>
  <c r="K93" i="11" s="1"/>
  <c r="AC92" i="11"/>
  <c r="P92" i="11"/>
  <c r="G92" i="11"/>
  <c r="AB91" i="11"/>
  <c r="AA91" i="11"/>
  <c r="Z91" i="11"/>
  <c r="Z81" i="11" s="1"/>
  <c r="Y91" i="11"/>
  <c r="X91" i="11"/>
  <c r="W91" i="11"/>
  <c r="V91" i="11"/>
  <c r="U91" i="11"/>
  <c r="T91" i="11"/>
  <c r="S91" i="11"/>
  <c r="R91" i="11"/>
  <c r="AC91" i="11" s="1"/>
  <c r="Q91" i="11"/>
  <c r="J91" i="11"/>
  <c r="I91" i="11"/>
  <c r="H91" i="11"/>
  <c r="F91" i="11"/>
  <c r="E91" i="11"/>
  <c r="P91" i="11" s="1"/>
  <c r="D91" i="11"/>
  <c r="AC90" i="11"/>
  <c r="P90" i="11"/>
  <c r="G90" i="11"/>
  <c r="L90" i="11" s="1"/>
  <c r="AC89" i="11"/>
  <c r="P89" i="11"/>
  <c r="L89" i="11"/>
  <c r="K89" i="11"/>
  <c r="G89" i="11"/>
  <c r="AB88" i="11"/>
  <c r="AA88" i="11"/>
  <c r="Z88" i="11"/>
  <c r="Y88" i="11"/>
  <c r="X88" i="11"/>
  <c r="W88" i="11"/>
  <c r="V88" i="11"/>
  <c r="V81" i="11" s="1"/>
  <c r="U88" i="11"/>
  <c r="T88" i="11"/>
  <c r="S88" i="11"/>
  <c r="R88" i="11"/>
  <c r="Q88" i="11"/>
  <c r="P88" i="11"/>
  <c r="J88" i="11"/>
  <c r="I88" i="11"/>
  <c r="H88" i="11"/>
  <c r="E88" i="11"/>
  <c r="D88" i="11"/>
  <c r="AC87" i="11"/>
  <c r="P87" i="11"/>
  <c r="G87" i="11"/>
  <c r="K87" i="11" s="1"/>
  <c r="AC86" i="11"/>
  <c r="P86" i="11"/>
  <c r="G86" i="11"/>
  <c r="L86" i="11" s="1"/>
  <c r="AC85" i="11"/>
  <c r="P85" i="11"/>
  <c r="G85" i="11"/>
  <c r="K85" i="11" s="1"/>
  <c r="AC84" i="11"/>
  <c r="P84" i="11"/>
  <c r="G84" i="11"/>
  <c r="K84" i="11" s="1"/>
  <c r="AC83" i="11"/>
  <c r="P83" i="11"/>
  <c r="G83" i="11"/>
  <c r="L83" i="11" s="1"/>
  <c r="AB82" i="11"/>
  <c r="AA82" i="11"/>
  <c r="Z82" i="11"/>
  <c r="Y82" i="11"/>
  <c r="X82" i="11"/>
  <c r="W82" i="11"/>
  <c r="V82" i="11"/>
  <c r="U82" i="11"/>
  <c r="T82" i="11"/>
  <c r="T81" i="11" s="1"/>
  <c r="S82" i="11"/>
  <c r="R82" i="11"/>
  <c r="Q82" i="11"/>
  <c r="J82" i="11"/>
  <c r="I82" i="11"/>
  <c r="H82" i="11"/>
  <c r="F82" i="11"/>
  <c r="E82" i="11"/>
  <c r="G82" i="11" s="1"/>
  <c r="L82" i="11" s="1"/>
  <c r="D82" i="11"/>
  <c r="AC80" i="11"/>
  <c r="P80" i="11"/>
  <c r="G80" i="11"/>
  <c r="K80" i="11" s="1"/>
  <c r="AC79" i="11"/>
  <c r="P79" i="11"/>
  <c r="K79" i="11"/>
  <c r="G79" i="11"/>
  <c r="L79" i="11" s="1"/>
  <c r="AC78" i="11"/>
  <c r="P78" i="11"/>
  <c r="G78" i="11"/>
  <c r="L78" i="11" s="1"/>
  <c r="AC77" i="11"/>
  <c r="P77" i="11"/>
  <c r="G77" i="11"/>
  <c r="K77" i="11" s="1"/>
  <c r="AB76" i="11"/>
  <c r="AA76" i="11"/>
  <c r="AA70" i="11" s="1"/>
  <c r="Z76" i="11"/>
  <c r="Y76" i="11"/>
  <c r="X76" i="11"/>
  <c r="X70" i="11" s="1"/>
  <c r="W76" i="11"/>
  <c r="W70" i="11" s="1"/>
  <c r="V76" i="11"/>
  <c r="V70" i="11" s="1"/>
  <c r="U76" i="11"/>
  <c r="T76" i="11"/>
  <c r="S76" i="11"/>
  <c r="S70" i="11" s="1"/>
  <c r="R76" i="11"/>
  <c r="Q76" i="11"/>
  <c r="J76" i="11"/>
  <c r="J70" i="11" s="1"/>
  <c r="I76" i="11"/>
  <c r="I70" i="11" s="1"/>
  <c r="H76" i="11"/>
  <c r="H70" i="11" s="1"/>
  <c r="F76" i="11"/>
  <c r="F70" i="11" s="1"/>
  <c r="E76" i="11"/>
  <c r="P76" i="11" s="1"/>
  <c r="D76" i="11"/>
  <c r="AC75" i="11"/>
  <c r="P75" i="11"/>
  <c r="L75" i="11"/>
  <c r="G75" i="11"/>
  <c r="K75" i="11" s="1"/>
  <c r="AC74" i="11"/>
  <c r="P74" i="11"/>
  <c r="K74" i="11"/>
  <c r="G74" i="11"/>
  <c r="L74" i="11" s="1"/>
  <c r="AC73" i="11"/>
  <c r="P73" i="11"/>
  <c r="L73" i="11"/>
  <c r="K73" i="11"/>
  <c r="G73" i="11"/>
  <c r="AC72" i="11"/>
  <c r="P72" i="11"/>
  <c r="G72" i="11"/>
  <c r="K72" i="11" s="1"/>
  <c r="AC71" i="11"/>
  <c r="P71" i="11"/>
  <c r="G71" i="11"/>
  <c r="K71" i="11" s="1"/>
  <c r="AB70" i="11"/>
  <c r="Z70" i="11"/>
  <c r="Y70" i="11"/>
  <c r="U70" i="11"/>
  <c r="T70" i="11"/>
  <c r="R70" i="11"/>
  <c r="Q70" i="11"/>
  <c r="E70" i="11"/>
  <c r="P70" i="11" s="1"/>
  <c r="AC69" i="11"/>
  <c r="P69" i="11"/>
  <c r="G69" i="11"/>
  <c r="K69" i="11" s="1"/>
  <c r="AC68" i="11"/>
  <c r="P68" i="11"/>
  <c r="G68" i="11"/>
  <c r="K68" i="11" s="1"/>
  <c r="AC67" i="11"/>
  <c r="P67" i="11"/>
  <c r="G67" i="11"/>
  <c r="K67" i="11" s="1"/>
  <c r="AC66" i="11"/>
  <c r="P66" i="11"/>
  <c r="K66" i="11"/>
  <c r="G66" i="11"/>
  <c r="AD65" i="11"/>
  <c r="AC65" i="11"/>
  <c r="P65" i="11"/>
  <c r="G65" i="11"/>
  <c r="K65" i="11" s="1"/>
  <c r="AD64" i="11"/>
  <c r="AB64" i="11"/>
  <c r="AA64" i="11"/>
  <c r="Z64" i="11"/>
  <c r="Y64" i="11"/>
  <c r="X64" i="11"/>
  <c r="W64" i="11"/>
  <c r="V64" i="11"/>
  <c r="U64" i="11"/>
  <c r="T64" i="11"/>
  <c r="S64" i="11"/>
  <c r="R64" i="11"/>
  <c r="L64" i="11"/>
  <c r="J64" i="11"/>
  <c r="I64" i="11"/>
  <c r="H64" i="11"/>
  <c r="G64" i="11"/>
  <c r="F64" i="11"/>
  <c r="E64" i="11"/>
  <c r="P64" i="11" s="1"/>
  <c r="D64" i="11"/>
  <c r="AC63" i="11"/>
  <c r="P63" i="11"/>
  <c r="G63" i="11"/>
  <c r="L63" i="11" s="1"/>
  <c r="AC62" i="11"/>
  <c r="P62" i="11"/>
  <c r="G62" i="11"/>
  <c r="L62" i="11" s="1"/>
  <c r="AC61" i="11"/>
  <c r="P61" i="11"/>
  <c r="G61" i="11"/>
  <c r="K61" i="11" s="1"/>
  <c r="AC60" i="11"/>
  <c r="P60" i="11"/>
  <c r="G60" i="11"/>
  <c r="K60" i="11" s="1"/>
  <c r="AB59" i="11"/>
  <c r="AA59" i="11"/>
  <c r="Z59" i="11"/>
  <c r="Y59" i="11"/>
  <c r="X59" i="11"/>
  <c r="W59" i="11"/>
  <c r="V59" i="11"/>
  <c r="U59" i="11"/>
  <c r="T59" i="11"/>
  <c r="S59" i="11"/>
  <c r="R59" i="11"/>
  <c r="Q59" i="11"/>
  <c r="J59" i="11"/>
  <c r="I59" i="11"/>
  <c r="H59" i="11"/>
  <c r="F59" i="11"/>
  <c r="E59" i="11"/>
  <c r="P59" i="11" s="1"/>
  <c r="D59" i="11"/>
  <c r="AC58" i="11"/>
  <c r="P58" i="11"/>
  <c r="G58" i="11"/>
  <c r="K58" i="11" s="1"/>
  <c r="AC57" i="11"/>
  <c r="P57" i="11"/>
  <c r="G57" i="11"/>
  <c r="L57" i="11" s="1"/>
  <c r="AB56" i="11"/>
  <c r="AA56" i="11"/>
  <c r="Z56" i="11"/>
  <c r="Y56" i="11"/>
  <c r="X56" i="11"/>
  <c r="W56" i="11"/>
  <c r="V56" i="11"/>
  <c r="U56" i="11"/>
  <c r="T56" i="11"/>
  <c r="S56" i="11"/>
  <c r="R56" i="11"/>
  <c r="Q56" i="11"/>
  <c r="P56" i="11"/>
  <c r="J56" i="11"/>
  <c r="I56" i="11"/>
  <c r="H56" i="11"/>
  <c r="D56" i="11"/>
  <c r="G56" i="11" s="1"/>
  <c r="AC55" i="11"/>
  <c r="P55" i="11"/>
  <c r="G55" i="11"/>
  <c r="K55" i="11" s="1"/>
  <c r="K54" i="11" s="1"/>
  <c r="AB54" i="11"/>
  <c r="AA54" i="11"/>
  <c r="Z54" i="11"/>
  <c r="Y54" i="11"/>
  <c r="X54" i="11"/>
  <c r="W54" i="11"/>
  <c r="V54" i="11"/>
  <c r="U54" i="11"/>
  <c r="T54" i="11"/>
  <c r="S54" i="11"/>
  <c r="R54" i="11"/>
  <c r="Q54" i="11"/>
  <c r="J54" i="11"/>
  <c r="I54" i="11"/>
  <c r="H54" i="11"/>
  <c r="G54" i="11"/>
  <c r="F54" i="11"/>
  <c r="E54" i="11"/>
  <c r="P54" i="11" s="1"/>
  <c r="D54" i="11"/>
  <c r="AC53" i="11"/>
  <c r="P53" i="11"/>
  <c r="G53" i="11"/>
  <c r="L53" i="11" s="1"/>
  <c r="AC52" i="11"/>
  <c r="P52" i="11"/>
  <c r="G52" i="11"/>
  <c r="L52" i="11" s="1"/>
  <c r="X51" i="11"/>
  <c r="X50" i="11" s="1"/>
  <c r="P51" i="11"/>
  <c r="G51" i="11"/>
  <c r="K51" i="11" s="1"/>
  <c r="AB50" i="11"/>
  <c r="AA50" i="11"/>
  <c r="Z50" i="11"/>
  <c r="Y50" i="11"/>
  <c r="W50" i="11"/>
  <c r="V50" i="11"/>
  <c r="U50" i="11"/>
  <c r="T50" i="11"/>
  <c r="S50" i="11"/>
  <c r="R50" i="11"/>
  <c r="Q50" i="11"/>
  <c r="J50" i="11"/>
  <c r="I50" i="11"/>
  <c r="H50" i="11"/>
  <c r="F50" i="11"/>
  <c r="E50" i="11"/>
  <c r="P50" i="11" s="1"/>
  <c r="D50" i="11"/>
  <c r="AC49" i="11"/>
  <c r="P49" i="11"/>
  <c r="K49" i="11"/>
  <c r="G49" i="11"/>
  <c r="L49" i="11" s="1"/>
  <c r="AC48" i="11"/>
  <c r="P48" i="11"/>
  <c r="G48" i="11"/>
  <c r="K48" i="11" s="1"/>
  <c r="AC47" i="11"/>
  <c r="P47" i="11"/>
  <c r="G47" i="11"/>
  <c r="L47" i="11" s="1"/>
  <c r="AC46" i="11"/>
  <c r="P46" i="11"/>
  <c r="G46" i="11"/>
  <c r="K46" i="11" s="1"/>
  <c r="AC45" i="11"/>
  <c r="P45" i="11"/>
  <c r="G45" i="11"/>
  <c r="L45" i="11" s="1"/>
  <c r="AB44" i="11"/>
  <c r="AA44" i="11"/>
  <c r="Z44" i="11"/>
  <c r="Y44" i="11"/>
  <c r="X44" i="11"/>
  <c r="W44" i="11"/>
  <c r="V44" i="11"/>
  <c r="U44" i="11"/>
  <c r="T44" i="11"/>
  <c r="S44" i="11"/>
  <c r="R44" i="11"/>
  <c r="Q44" i="11"/>
  <c r="J44" i="11"/>
  <c r="I44" i="11"/>
  <c r="H44" i="11"/>
  <c r="F44" i="11"/>
  <c r="E44" i="11"/>
  <c r="G44" i="11" s="1"/>
  <c r="L44" i="11" s="1"/>
  <c r="D44" i="11"/>
  <c r="AC43" i="11"/>
  <c r="P43" i="11"/>
  <c r="G43" i="11"/>
  <c r="K43" i="11" s="1"/>
  <c r="AC42" i="11"/>
  <c r="P42" i="11"/>
  <c r="G42" i="11"/>
  <c r="L42" i="11" s="1"/>
  <c r="AC41" i="11"/>
  <c r="P41" i="11"/>
  <c r="G41" i="11"/>
  <c r="L41" i="11" s="1"/>
  <c r="AC40" i="11"/>
  <c r="P40" i="11"/>
  <c r="K40" i="11"/>
  <c r="G40" i="11"/>
  <c r="L40" i="11" s="1"/>
  <c r="AB39" i="11"/>
  <c r="AA39" i="11"/>
  <c r="Z39" i="11"/>
  <c r="Y39" i="11"/>
  <c r="X39" i="11"/>
  <c r="W39" i="11"/>
  <c r="V39" i="11"/>
  <c r="U39" i="11"/>
  <c r="T39" i="11"/>
  <c r="S39" i="11"/>
  <c r="R39" i="11"/>
  <c r="Q39" i="11"/>
  <c r="J39" i="11"/>
  <c r="I39" i="11"/>
  <c r="H39" i="11"/>
  <c r="F39" i="11"/>
  <c r="E39" i="11"/>
  <c r="D39" i="11"/>
  <c r="AC38" i="11"/>
  <c r="P38" i="11"/>
  <c r="G38" i="11"/>
  <c r="L38" i="11" s="1"/>
  <c r="AB37" i="11"/>
  <c r="AA37" i="11"/>
  <c r="Z37" i="11"/>
  <c r="Y37" i="11"/>
  <c r="X37" i="11"/>
  <c r="W37" i="11"/>
  <c r="V37" i="11"/>
  <c r="U37" i="11"/>
  <c r="T37" i="11"/>
  <c r="S37" i="11"/>
  <c r="R37" i="11"/>
  <c r="Q37" i="11"/>
  <c r="AC37" i="11" s="1"/>
  <c r="J37" i="11"/>
  <c r="I37" i="11"/>
  <c r="H37" i="11"/>
  <c r="F37" i="11"/>
  <c r="E37" i="11"/>
  <c r="P37" i="11" s="1"/>
  <c r="D37" i="11"/>
  <c r="Y36" i="11"/>
  <c r="AC36" i="11" s="1"/>
  <c r="P36" i="11"/>
  <c r="G36" i="11"/>
  <c r="L36" i="11" s="1"/>
  <c r="AC35" i="11"/>
  <c r="Y35" i="11"/>
  <c r="P35" i="11"/>
  <c r="G35" i="11"/>
  <c r="L35" i="11" s="1"/>
  <c r="Y34" i="11"/>
  <c r="Y33" i="11" s="1"/>
  <c r="Y28" i="11" s="1"/>
  <c r="P34" i="11"/>
  <c r="G34" i="11"/>
  <c r="L34" i="11" s="1"/>
  <c r="AB33" i="11"/>
  <c r="AA33" i="11"/>
  <c r="Z33" i="11"/>
  <c r="X33" i="11"/>
  <c r="W33" i="11"/>
  <c r="V33" i="11"/>
  <c r="U33" i="11"/>
  <c r="T33" i="11"/>
  <c r="S33" i="11"/>
  <c r="R33" i="11"/>
  <c r="Q33" i="11"/>
  <c r="J33" i="11"/>
  <c r="I33" i="11"/>
  <c r="H33" i="11"/>
  <c r="F33" i="11"/>
  <c r="E33" i="11"/>
  <c r="P33" i="11" s="1"/>
  <c r="D33" i="11"/>
  <c r="G33" i="11" s="1"/>
  <c r="AC32" i="11"/>
  <c r="P32" i="11"/>
  <c r="G32" i="11"/>
  <c r="K32" i="11" s="1"/>
  <c r="AC31" i="11"/>
  <c r="P31" i="11"/>
  <c r="G31" i="11"/>
  <c r="L31" i="11" s="1"/>
  <c r="AC30" i="11"/>
  <c r="P30" i="11"/>
  <c r="G30" i="11"/>
  <c r="L30" i="11" s="1"/>
  <c r="AB29" i="11"/>
  <c r="AA29" i="11"/>
  <c r="Z29" i="11"/>
  <c r="Y29" i="11"/>
  <c r="X29" i="11"/>
  <c r="W29" i="11"/>
  <c r="V29" i="11"/>
  <c r="U29" i="11"/>
  <c r="T29" i="11"/>
  <c r="S29" i="11"/>
  <c r="S28" i="11" s="1"/>
  <c r="R29" i="11"/>
  <c r="Q29" i="11"/>
  <c r="AC29" i="11" s="1"/>
  <c r="P29" i="11"/>
  <c r="J29" i="11"/>
  <c r="I29" i="11"/>
  <c r="H29" i="11"/>
  <c r="H28" i="11" s="1"/>
  <c r="D29" i="11"/>
  <c r="G29" i="11" s="1"/>
  <c r="K29" i="11" s="1"/>
  <c r="AA28" i="11"/>
  <c r="F28" i="11"/>
  <c r="AC27" i="11"/>
  <c r="P27" i="11"/>
  <c r="G27" i="11"/>
  <c r="K27" i="11" s="1"/>
  <c r="AC26" i="11"/>
  <c r="P26" i="11"/>
  <c r="G26" i="11"/>
  <c r="L26" i="11" s="1"/>
  <c r="AC25" i="11"/>
  <c r="P25" i="11"/>
  <c r="G25" i="11"/>
  <c r="L25" i="11" s="1"/>
  <c r="AC24" i="11"/>
  <c r="P24" i="11"/>
  <c r="G24" i="11"/>
  <c r="K24" i="11" s="1"/>
  <c r="AC23" i="11"/>
  <c r="P23" i="11"/>
  <c r="G23" i="11"/>
  <c r="K23" i="11" s="1"/>
  <c r="AC22" i="11"/>
  <c r="P22" i="11"/>
  <c r="G22" i="11"/>
  <c r="L22" i="11" s="1"/>
  <c r="AC21" i="11"/>
  <c r="P21" i="11"/>
  <c r="G21" i="11"/>
  <c r="L21" i="11" s="1"/>
  <c r="AC20" i="11"/>
  <c r="P20" i="11"/>
  <c r="G20" i="11"/>
  <c r="L20" i="11" s="1"/>
  <c r="AB19" i="11"/>
  <c r="AB8" i="11" s="1"/>
  <c r="AA19" i="11"/>
  <c r="Z19" i="11"/>
  <c r="Y19" i="11"/>
  <c r="X19" i="11"/>
  <c r="W19" i="11"/>
  <c r="V19" i="11"/>
  <c r="U19" i="11"/>
  <c r="U8" i="11" s="1"/>
  <c r="T19" i="11"/>
  <c r="S19" i="11"/>
  <c r="R19" i="11"/>
  <c r="Q19" i="11"/>
  <c r="J19" i="11"/>
  <c r="I19" i="11"/>
  <c r="H19" i="11"/>
  <c r="F19" i="11"/>
  <c r="E19" i="11"/>
  <c r="P19" i="11" s="1"/>
  <c r="D19" i="11"/>
  <c r="AC18" i="11"/>
  <c r="P18" i="11"/>
  <c r="G18" i="11"/>
  <c r="K18" i="11" s="1"/>
  <c r="AC17" i="11"/>
  <c r="P17" i="11"/>
  <c r="G17" i="11"/>
  <c r="L17" i="11" s="1"/>
  <c r="AC16" i="11"/>
  <c r="P16" i="11"/>
  <c r="G16" i="11"/>
  <c r="L16" i="11" s="1"/>
  <c r="AC15" i="11"/>
  <c r="P15" i="11"/>
  <c r="G15" i="11"/>
  <c r="K15" i="11" s="1"/>
  <c r="AC14" i="11"/>
  <c r="P14" i="11"/>
  <c r="G14" i="11"/>
  <c r="K14" i="11" s="1"/>
  <c r="AC13" i="11"/>
  <c r="P13" i="11"/>
  <c r="G13" i="11"/>
  <c r="L13" i="11" s="1"/>
  <c r="AC12" i="11"/>
  <c r="P12" i="11"/>
  <c r="G12" i="11"/>
  <c r="L12" i="11" s="1"/>
  <c r="AC11" i="11"/>
  <c r="P11" i="11"/>
  <c r="G11" i="11"/>
  <c r="K11" i="11" s="1"/>
  <c r="AC10" i="11"/>
  <c r="P10" i="11"/>
  <c r="G10" i="11"/>
  <c r="K10" i="11" s="1"/>
  <c r="AB9" i="11"/>
  <c r="AA9" i="11"/>
  <c r="AA8" i="11" s="1"/>
  <c r="Z9" i="11"/>
  <c r="Y9" i="11"/>
  <c r="X9" i="11"/>
  <c r="W9" i="11"/>
  <c r="V9" i="11"/>
  <c r="U9" i="11"/>
  <c r="T9" i="11"/>
  <c r="S9" i="11"/>
  <c r="R9" i="11"/>
  <c r="Q9" i="11"/>
  <c r="J9" i="11"/>
  <c r="I9" i="11"/>
  <c r="I8" i="11" s="1"/>
  <c r="H9" i="11"/>
  <c r="F9" i="11"/>
  <c r="E9" i="11"/>
  <c r="P9" i="11" s="1"/>
  <c r="D9" i="11"/>
  <c r="Y8" i="11"/>
  <c r="X8" i="11"/>
  <c r="W8" i="11"/>
  <c r="T8" i="11"/>
  <c r="D8" i="11"/>
  <c r="V144" i="11" l="1"/>
  <c r="K64" i="11"/>
  <c r="K154" i="11"/>
  <c r="K121" i="11"/>
  <c r="K129" i="11"/>
  <c r="L55" i="11"/>
  <c r="L58" i="11"/>
  <c r="L95" i="11"/>
  <c r="K113" i="11"/>
  <c r="K115" i="11"/>
  <c r="L117" i="11"/>
  <c r="L124" i="11"/>
  <c r="K45" i="11"/>
  <c r="K41" i="11"/>
  <c r="L48" i="11"/>
  <c r="L176" i="11"/>
  <c r="L10" i="11"/>
  <c r="L24" i="11"/>
  <c r="L46" i="11"/>
  <c r="K123" i="11"/>
  <c r="L150" i="11"/>
  <c r="K164" i="11"/>
  <c r="L11" i="11"/>
  <c r="K86" i="11"/>
  <c r="L118" i="11"/>
  <c r="L156" i="11"/>
  <c r="D183" i="11"/>
  <c r="D182" i="11" s="1"/>
  <c r="AA144" i="11"/>
  <c r="Q182" i="11"/>
  <c r="S144" i="11"/>
  <c r="AB144" i="11"/>
  <c r="T144" i="11"/>
  <c r="K119" i="11"/>
  <c r="F8" i="11"/>
  <c r="F7" i="11" s="1"/>
  <c r="F6" i="11" s="1"/>
  <c r="F5" i="11" s="1"/>
  <c r="S8" i="11"/>
  <c r="K53" i="11"/>
  <c r="L77" i="11"/>
  <c r="H81" i="11"/>
  <c r="L97" i="11"/>
  <c r="L105" i="11"/>
  <c r="AC114" i="11"/>
  <c r="D136" i="11"/>
  <c r="G136" i="11" s="1"/>
  <c r="I144" i="11"/>
  <c r="D145" i="11"/>
  <c r="D144" i="11" s="1"/>
  <c r="E183" i="11"/>
  <c r="P183" i="11" s="1"/>
  <c r="K190" i="11"/>
  <c r="L15" i="11"/>
  <c r="H8" i="11"/>
  <c r="H7" i="11" s="1"/>
  <c r="V8" i="11"/>
  <c r="L27" i="11"/>
  <c r="U28" i="11"/>
  <c r="U7" i="11" s="1"/>
  <c r="U6" i="11" s="1"/>
  <c r="L32" i="11"/>
  <c r="K35" i="11"/>
  <c r="E28" i="11"/>
  <c r="L43" i="11"/>
  <c r="L61" i="11"/>
  <c r="K63" i="11"/>
  <c r="K83" i="11"/>
  <c r="L85" i="11"/>
  <c r="X81" i="11"/>
  <c r="K94" i="11"/>
  <c r="L104" i="11"/>
  <c r="K108" i="11"/>
  <c r="AC109" i="11"/>
  <c r="K128" i="11"/>
  <c r="K132" i="11"/>
  <c r="L136" i="11"/>
  <c r="L139" i="11"/>
  <c r="U145" i="11"/>
  <c r="U144" i="11" s="1"/>
  <c r="W145" i="11"/>
  <c r="W144" i="11" s="1"/>
  <c r="L166" i="11"/>
  <c r="AC39" i="11"/>
  <c r="Z28" i="11"/>
  <c r="AC50" i="11"/>
  <c r="P148" i="11"/>
  <c r="P147" i="11" s="1"/>
  <c r="AC9" i="11"/>
  <c r="I28" i="11"/>
  <c r="G50" i="11"/>
  <c r="L50" i="11" s="1"/>
  <c r="K52" i="11"/>
  <c r="G59" i="11"/>
  <c r="L59" i="11" s="1"/>
  <c r="AC64" i="11"/>
  <c r="L72" i="11"/>
  <c r="G76" i="11"/>
  <c r="L76" i="11" s="1"/>
  <c r="K78" i="11"/>
  <c r="K76" i="11" s="1"/>
  <c r="I81" i="11"/>
  <c r="W81" i="11"/>
  <c r="K100" i="11"/>
  <c r="K110" i="11"/>
  <c r="L112" i="11"/>
  <c r="L122" i="11"/>
  <c r="AC130" i="11"/>
  <c r="G137" i="11"/>
  <c r="L137" i="11" s="1"/>
  <c r="K141" i="11"/>
  <c r="K137" i="11" s="1"/>
  <c r="I136" i="11"/>
  <c r="W136" i="11"/>
  <c r="X144" i="11"/>
  <c r="H144" i="11"/>
  <c r="K153" i="11"/>
  <c r="K155" i="11"/>
  <c r="K162" i="11"/>
  <c r="K173" i="11"/>
  <c r="K177" i="11"/>
  <c r="K181" i="11"/>
  <c r="L187" i="11"/>
  <c r="T28" i="11"/>
  <c r="T7" i="11" s="1"/>
  <c r="T6" i="11" s="1"/>
  <c r="E145" i="11"/>
  <c r="L18" i="11"/>
  <c r="L23" i="11"/>
  <c r="J28" i="11"/>
  <c r="W28" i="11"/>
  <c r="K39" i="11"/>
  <c r="AC44" i="11"/>
  <c r="AC56" i="11"/>
  <c r="F81" i="11"/>
  <c r="L109" i="11"/>
  <c r="K151" i="11"/>
  <c r="L173" i="11"/>
  <c r="L177" i="11"/>
  <c r="L181" i="11"/>
  <c r="G184" i="11"/>
  <c r="L184" i="11" s="1"/>
  <c r="G19" i="11"/>
  <c r="L19" i="11" s="1"/>
  <c r="AC51" i="11"/>
  <c r="AC82" i="11"/>
  <c r="X28" i="11"/>
  <c r="X7" i="11" s="1"/>
  <c r="X6" i="11" s="1"/>
  <c r="AC33" i="11"/>
  <c r="V28" i="11"/>
  <c r="V7" i="11" s="1"/>
  <c r="V6" i="11" s="1"/>
  <c r="V5" i="11" s="1"/>
  <c r="K38" i="11"/>
  <c r="K37" i="11" s="1"/>
  <c r="K42" i="11"/>
  <c r="L54" i="11"/>
  <c r="G88" i="11"/>
  <c r="L88" i="11" s="1"/>
  <c r="K90" i="11"/>
  <c r="K88" i="11" s="1"/>
  <c r="L103" i="11"/>
  <c r="L135" i="11"/>
  <c r="K169" i="11"/>
  <c r="F144" i="11"/>
  <c r="AB28" i="11"/>
  <c r="R28" i="11"/>
  <c r="AC98" i="11"/>
  <c r="L114" i="11"/>
  <c r="AC184" i="11"/>
  <c r="AC183" i="11" s="1"/>
  <c r="E8" i="11"/>
  <c r="P8" i="11" s="1"/>
  <c r="L14" i="11"/>
  <c r="R8" i="11"/>
  <c r="Z8" i="11"/>
  <c r="Z7" i="11" s="1"/>
  <c r="Z6" i="11" s="1"/>
  <c r="L51" i="11"/>
  <c r="L56" i="11"/>
  <c r="K62" i="11"/>
  <c r="K59" i="11" s="1"/>
  <c r="R81" i="11"/>
  <c r="AB81" i="11"/>
  <c r="L107" i="11"/>
  <c r="AC121" i="11"/>
  <c r="L127" i="11"/>
  <c r="Z136" i="11"/>
  <c r="J183" i="11"/>
  <c r="J182" i="11" s="1"/>
  <c r="G188" i="11"/>
  <c r="AA7" i="11"/>
  <c r="AA6" i="11" s="1"/>
  <c r="AA5" i="11" s="1"/>
  <c r="AC70" i="11"/>
  <c r="W7" i="11"/>
  <c r="W6" i="11" s="1"/>
  <c r="W5" i="11" s="1"/>
  <c r="AB7" i="11"/>
  <c r="H6" i="11"/>
  <c r="H5" i="11" s="1"/>
  <c r="L33" i="11"/>
  <c r="E7" i="11"/>
  <c r="P28" i="11"/>
  <c r="L143" i="11"/>
  <c r="K143" i="11"/>
  <c r="K142" i="11" s="1"/>
  <c r="AC145" i="11"/>
  <c r="G9" i="11"/>
  <c r="K13" i="11"/>
  <c r="K17" i="11"/>
  <c r="K22" i="11"/>
  <c r="K26" i="11"/>
  <c r="K31" i="11"/>
  <c r="AC34" i="11"/>
  <c r="P82" i="11"/>
  <c r="S81" i="11"/>
  <c r="S7" i="11" s="1"/>
  <c r="S6" i="11" s="1"/>
  <c r="S5" i="11" s="1"/>
  <c r="AA81" i="11"/>
  <c r="L93" i="11"/>
  <c r="L120" i="11"/>
  <c r="K120" i="11"/>
  <c r="AC125" i="11"/>
  <c r="G148" i="11"/>
  <c r="P163" i="11"/>
  <c r="K167" i="11"/>
  <c r="L168" i="11"/>
  <c r="K168" i="11"/>
  <c r="Q8" i="11"/>
  <c r="AC19" i="11"/>
  <c r="L29" i="11"/>
  <c r="L131" i="11"/>
  <c r="K131" i="11"/>
  <c r="Z144" i="11"/>
  <c r="Z5" i="11" s="1"/>
  <c r="K12" i="11"/>
  <c r="K16" i="11"/>
  <c r="K21" i="11"/>
  <c r="K25" i="11"/>
  <c r="K30" i="11"/>
  <c r="K36" i="11"/>
  <c r="K47" i="11"/>
  <c r="K44" i="11" s="1"/>
  <c r="K57" i="11"/>
  <c r="K56" i="11" s="1"/>
  <c r="L60" i="11"/>
  <c r="D70" i="11"/>
  <c r="E81" i="11"/>
  <c r="P81" i="11" s="1"/>
  <c r="U81" i="11"/>
  <c r="K133" i="11"/>
  <c r="L133" i="11"/>
  <c r="AC138" i="11"/>
  <c r="AB137" i="11"/>
  <c r="AB136" i="11" s="1"/>
  <c r="P39" i="11"/>
  <c r="P44" i="11"/>
  <c r="G39" i="11"/>
  <c r="L39" i="11" s="1"/>
  <c r="G91" i="11"/>
  <c r="L91" i="11" s="1"/>
  <c r="AC102" i="11"/>
  <c r="J8" i="11"/>
  <c r="D28" i="11"/>
  <c r="G37" i="11"/>
  <c r="L37" i="11" s="1"/>
  <c r="K70" i="11"/>
  <c r="AC76" i="11"/>
  <c r="L92" i="11"/>
  <c r="K92" i="11"/>
  <c r="L126" i="11"/>
  <c r="K126" i="11"/>
  <c r="K125" i="11" s="1"/>
  <c r="L159" i="11"/>
  <c r="K159" i="11"/>
  <c r="AC163" i="11"/>
  <c r="J163" i="11"/>
  <c r="J145" i="11" s="1"/>
  <c r="L169" i="11"/>
  <c r="D81" i="11"/>
  <c r="G81" i="11" s="1"/>
  <c r="K20" i="11"/>
  <c r="K34" i="11"/>
  <c r="K33" i="11" s="1"/>
  <c r="AC59" i="11"/>
  <c r="L71" i="11"/>
  <c r="L84" i="11"/>
  <c r="AC142" i="11"/>
  <c r="R136" i="11"/>
  <c r="AC147" i="11"/>
  <c r="AC54" i="11"/>
  <c r="Q28" i="11"/>
  <c r="J81" i="11"/>
  <c r="L81" i="11" s="1"/>
  <c r="L106" i="11"/>
  <c r="K106" i="11"/>
  <c r="L111" i="11"/>
  <c r="K111" i="11"/>
  <c r="L116" i="11"/>
  <c r="K116" i="11"/>
  <c r="AC88" i="11"/>
  <c r="Q81" i="11"/>
  <c r="Y81" i="11"/>
  <c r="Y7" i="11" s="1"/>
  <c r="Y6" i="11" s="1"/>
  <c r="Y5" i="11" s="1"/>
  <c r="L96" i="11"/>
  <c r="K96" i="11"/>
  <c r="L101" i="11"/>
  <c r="K101" i="11"/>
  <c r="L134" i="11"/>
  <c r="G142" i="11"/>
  <c r="L142" i="11" s="1"/>
  <c r="Q144" i="11"/>
  <c r="J147" i="11"/>
  <c r="P145" i="11"/>
  <c r="G163" i="11"/>
  <c r="L164" i="11"/>
  <c r="R183" i="11"/>
  <c r="R182" i="11" s="1"/>
  <c r="R144" i="11" s="1"/>
  <c r="L152" i="11"/>
  <c r="K157" i="11"/>
  <c r="L160" i="11"/>
  <c r="L185" i="11"/>
  <c r="K158" i="11"/>
  <c r="K186" i="11"/>
  <c r="K184" i="11" s="1"/>
  <c r="K189" i="11"/>
  <c r="K191" i="11"/>
  <c r="L171" i="11"/>
  <c r="L175" i="11"/>
  <c r="L179" i="11"/>
  <c r="T5" i="11" l="1"/>
  <c r="K109" i="11"/>
  <c r="K50" i="11"/>
  <c r="K136" i="11"/>
  <c r="K82" i="11"/>
  <c r="E182" i="11"/>
  <c r="U5" i="11"/>
  <c r="K149" i="11"/>
  <c r="K148" i="11" s="1"/>
  <c r="K145" i="11" s="1"/>
  <c r="K163" i="11"/>
  <c r="G183" i="11"/>
  <c r="X5" i="11"/>
  <c r="AC28" i="11"/>
  <c r="K98" i="11"/>
  <c r="G70" i="11"/>
  <c r="L70" i="11" s="1"/>
  <c r="I7" i="11"/>
  <c r="I6" i="11" s="1"/>
  <c r="I5" i="11" s="1"/>
  <c r="K114" i="11"/>
  <c r="L188" i="11"/>
  <c r="K9" i="11"/>
  <c r="K28" i="11"/>
  <c r="R7" i="11"/>
  <c r="R6" i="11" s="1"/>
  <c r="R5" i="11" s="1"/>
  <c r="K102" i="11"/>
  <c r="J144" i="11"/>
  <c r="K188" i="11"/>
  <c r="K183" i="11" s="1"/>
  <c r="K182" i="11" s="1"/>
  <c r="L163" i="11"/>
  <c r="G28" i="11"/>
  <c r="L28" i="11" s="1"/>
  <c r="D7" i="11"/>
  <c r="D6" i="11" s="1"/>
  <c r="D5" i="11" s="1"/>
  <c r="J7" i="11"/>
  <c r="G145" i="11"/>
  <c r="G147" i="11"/>
  <c r="L9" i="11"/>
  <c r="G8" i="11"/>
  <c r="P7" i="11"/>
  <c r="E6" i="11"/>
  <c r="AC182" i="11"/>
  <c r="AC144" i="11" s="1"/>
  <c r="AC137" i="11"/>
  <c r="AC136" i="11"/>
  <c r="AC8" i="11"/>
  <c r="Q7" i="11"/>
  <c r="K19" i="11"/>
  <c r="K8" i="11" s="1"/>
  <c r="AC81" i="11"/>
  <c r="AB6" i="11"/>
  <c r="AB5" i="11" s="1"/>
  <c r="K91" i="11"/>
  <c r="L148" i="11"/>
  <c r="L147" i="11" s="1"/>
  <c r="K130" i="11"/>
  <c r="K147" i="11" l="1"/>
  <c r="P182" i="11"/>
  <c r="E144" i="11"/>
  <c r="P144" i="11" s="1"/>
  <c r="G182" i="11"/>
  <c r="L182" i="11" s="1"/>
  <c r="L183" i="11"/>
  <c r="G7" i="11"/>
  <c r="G6" i="11" s="1"/>
  <c r="L8" i="11"/>
  <c r="P6" i="11"/>
  <c r="L145" i="11"/>
  <c r="K144" i="11"/>
  <c r="J6" i="11"/>
  <c r="Q6" i="11"/>
  <c r="AC7" i="11"/>
  <c r="K81" i="11"/>
  <c r="K7" i="11" s="1"/>
  <c r="K6" i="11" s="1"/>
  <c r="E5" i="11" l="1"/>
  <c r="P5" i="11" s="1"/>
  <c r="K5" i="11"/>
  <c r="G144" i="11"/>
  <c r="L144" i="11" s="1"/>
  <c r="L7" i="11"/>
  <c r="AC6" i="11"/>
  <c r="Q5" i="11"/>
  <c r="L6" i="11"/>
  <c r="J5" i="11"/>
  <c r="G5" i="11" l="1"/>
  <c r="L5" i="11"/>
  <c r="AC5" i="11"/>
  <c r="U410" i="10" l="1"/>
  <c r="V410" i="10"/>
  <c r="U409" i="10"/>
  <c r="V409" i="10"/>
  <c r="D407" i="10"/>
  <c r="D403" i="10"/>
  <c r="J403" i="10" s="1"/>
  <c r="U382" i="10"/>
  <c r="U380" i="10"/>
  <c r="U379" i="10"/>
  <c r="U374" i="10"/>
  <c r="U372" i="10"/>
  <c r="U371" i="10"/>
  <c r="U366" i="10"/>
  <c r="U364" i="10"/>
  <c r="U363" i="10"/>
  <c r="U358" i="10"/>
  <c r="U356" i="10"/>
  <c r="U350" i="10"/>
  <c r="U348" i="10"/>
  <c r="U347" i="10"/>
  <c r="U342" i="10"/>
  <c r="U340" i="10"/>
  <c r="U339" i="10"/>
  <c r="U334" i="10"/>
  <c r="U332" i="10"/>
  <c r="U331" i="10"/>
  <c r="U326" i="10"/>
  <c r="U324" i="10"/>
  <c r="U318" i="10"/>
  <c r="U316" i="10"/>
  <c r="U315" i="10"/>
  <c r="U309" i="10"/>
  <c r="U307" i="10"/>
  <c r="U306" i="10"/>
  <c r="U301" i="10"/>
  <c r="U299" i="10"/>
  <c r="U298" i="10"/>
  <c r="D294" i="10"/>
  <c r="J294" i="10" s="1"/>
  <c r="U292" i="10"/>
  <c r="U290" i="10"/>
  <c r="D284" i="10"/>
  <c r="U263" i="10"/>
  <c r="U262" i="10"/>
  <c r="U255" i="10"/>
  <c r="U247" i="10"/>
  <c r="U241" i="10"/>
  <c r="U239" i="10"/>
  <c r="U238" i="10"/>
  <c r="U231" i="10"/>
  <c r="U228" i="10"/>
  <c r="D227" i="10"/>
  <c r="J227" i="10" s="1"/>
  <c r="U222" i="10"/>
  <c r="U221" i="10"/>
  <c r="U219" i="10"/>
  <c r="U218" i="10"/>
  <c r="U214" i="10"/>
  <c r="U210" i="10"/>
  <c r="U209" i="10"/>
  <c r="V207" i="10"/>
  <c r="V206" i="10"/>
  <c r="U202" i="10"/>
  <c r="U201" i="10"/>
  <c r="V199" i="10"/>
  <c r="V198" i="10"/>
  <c r="D194" i="10"/>
  <c r="J194" i="10" s="1"/>
  <c r="D192" i="10"/>
  <c r="J192" i="10" s="1"/>
  <c r="U191" i="10"/>
  <c r="D190" i="10"/>
  <c r="J190" i="10" s="1"/>
  <c r="D187" i="10"/>
  <c r="J187" i="10" s="1"/>
  <c r="V186" i="10"/>
  <c r="D184" i="10"/>
  <c r="J184" i="10" s="1"/>
  <c r="D181" i="10"/>
  <c r="J181" i="10" s="1"/>
  <c r="V180" i="10"/>
  <c r="U176" i="10"/>
  <c r="D175" i="10"/>
  <c r="J175" i="10" s="1"/>
  <c r="D172" i="10"/>
  <c r="J172" i="10" s="1"/>
  <c r="V170" i="10"/>
  <c r="V167" i="10"/>
  <c r="D166" i="10"/>
  <c r="J166" i="10" s="1"/>
  <c r="U165" i="10"/>
  <c r="D164" i="10"/>
  <c r="J164" i="10" s="1"/>
  <c r="V160" i="10"/>
  <c r="D158" i="10"/>
  <c r="J158" i="10" s="1"/>
  <c r="V155" i="10"/>
  <c r="D154" i="10"/>
  <c r="J154" i="10" s="1"/>
  <c r="V153" i="10"/>
  <c r="U147" i="10"/>
  <c r="V146" i="10"/>
  <c r="V145" i="10"/>
  <c r="U144" i="10"/>
  <c r="V141" i="10"/>
  <c r="V138" i="10"/>
  <c r="U137" i="10"/>
  <c r="D136" i="10"/>
  <c r="J136" i="10" s="1"/>
  <c r="U135" i="10"/>
  <c r="U132" i="10"/>
  <c r="D130" i="10"/>
  <c r="J130" i="10" s="1"/>
  <c r="U129" i="10"/>
  <c r="V128" i="10"/>
  <c r="U125" i="10"/>
  <c r="D121" i="10"/>
  <c r="J121" i="10" s="1"/>
  <c r="V120" i="10"/>
  <c r="D116" i="10"/>
  <c r="J116" i="10" s="1"/>
  <c r="U114" i="10"/>
  <c r="U111" i="10"/>
  <c r="V108" i="10"/>
  <c r="U107" i="10"/>
  <c r="U106" i="10"/>
  <c r="U103" i="10"/>
  <c r="D102" i="10"/>
  <c r="V101" i="10"/>
  <c r="U99" i="10"/>
  <c r="U98" i="10"/>
  <c r="V96" i="10"/>
  <c r="U95" i="10"/>
  <c r="U94" i="10"/>
  <c r="U93" i="10"/>
  <c r="U92" i="10"/>
  <c r="U88" i="10"/>
  <c r="U87" i="10"/>
  <c r="U86" i="10"/>
  <c r="U85" i="10"/>
  <c r="U84" i="10"/>
  <c r="U79" i="10"/>
  <c r="U77" i="10"/>
  <c r="U76" i="10"/>
  <c r="U75" i="10"/>
  <c r="D72" i="10"/>
  <c r="J72" i="10" s="1"/>
  <c r="V70" i="10"/>
  <c r="U68" i="10"/>
  <c r="U67" i="10"/>
  <c r="D66" i="10"/>
  <c r="J66" i="10" s="1"/>
  <c r="U65" i="10"/>
  <c r="D61" i="10"/>
  <c r="J61" i="10" s="1"/>
  <c r="U60" i="10"/>
  <c r="D59" i="10"/>
  <c r="J59" i="10" s="1"/>
  <c r="D57" i="10"/>
  <c r="J57" i="10" s="1"/>
  <c r="U56" i="10"/>
  <c r="U55" i="10"/>
  <c r="D53" i="10"/>
  <c r="J53" i="10" s="1"/>
  <c r="V49" i="10"/>
  <c r="D47" i="10"/>
  <c r="J47" i="10" s="1"/>
  <c r="U46" i="10"/>
  <c r="U45" i="10"/>
  <c r="D42" i="10"/>
  <c r="J42" i="10" s="1"/>
  <c r="D40" i="10"/>
  <c r="J40" i="10" s="1"/>
  <c r="D36" i="10"/>
  <c r="J36" i="10" s="1"/>
  <c r="U35" i="10"/>
  <c r="U34" i="10"/>
  <c r="U33" i="10"/>
  <c r="D32" i="10"/>
  <c r="J32" i="10" s="1"/>
  <c r="D28" i="10"/>
  <c r="J28" i="10" s="1"/>
  <c r="U26" i="10"/>
  <c r="U23" i="10"/>
  <c r="D22" i="10"/>
  <c r="U14" i="10"/>
  <c r="U13" i="10"/>
  <c r="V12" i="10"/>
  <c r="S32" i="10" l="1"/>
  <c r="M32" i="10"/>
  <c r="M28" i="10"/>
  <c r="S28" i="10"/>
  <c r="S59" i="10"/>
  <c r="M59" i="10"/>
  <c r="S72" i="10"/>
  <c r="M72" i="10"/>
  <c r="S181" i="10"/>
  <c r="M181" i="10"/>
  <c r="S184" i="10"/>
  <c r="M184" i="10"/>
  <c r="M47" i="10"/>
  <c r="S47" i="10"/>
  <c r="S61" i="10"/>
  <c r="M61" i="10"/>
  <c r="D82" i="10"/>
  <c r="J82" i="10" s="1"/>
  <c r="J102" i="10"/>
  <c r="S136" i="10"/>
  <c r="M136" i="10"/>
  <c r="S294" i="10"/>
  <c r="M294" i="10"/>
  <c r="S403" i="10"/>
  <c r="M403" i="10"/>
  <c r="S121" i="10"/>
  <c r="M121" i="10"/>
  <c r="S154" i="10"/>
  <c r="M154" i="10"/>
  <c r="M187" i="10"/>
  <c r="S187" i="10"/>
  <c r="D406" i="10"/>
  <c r="J406" i="10" s="1"/>
  <c r="J407" i="10"/>
  <c r="U407" i="10" s="1"/>
  <c r="S166" i="10"/>
  <c r="M166" i="10"/>
  <c r="S53" i="10"/>
  <c r="M53" i="10"/>
  <c r="S66" i="10"/>
  <c r="M66" i="10"/>
  <c r="S172" i="10"/>
  <c r="M172" i="10"/>
  <c r="S190" i="10"/>
  <c r="M190" i="10"/>
  <c r="S116" i="10"/>
  <c r="M116" i="10"/>
  <c r="D20" i="10"/>
  <c r="J20" i="10" s="1"/>
  <c r="J22" i="10"/>
  <c r="U22" i="10" s="1"/>
  <c r="S36" i="10"/>
  <c r="M36" i="10"/>
  <c r="S158" i="10"/>
  <c r="M158" i="10"/>
  <c r="S175" i="10"/>
  <c r="M175" i="10"/>
  <c r="M227" i="10"/>
  <c r="S227" i="10"/>
  <c r="S40" i="10"/>
  <c r="M40" i="10"/>
  <c r="V40" i="10" s="1"/>
  <c r="S192" i="10"/>
  <c r="M192" i="10"/>
  <c r="S42" i="10"/>
  <c r="M42" i="10"/>
  <c r="S57" i="10"/>
  <c r="M57" i="10"/>
  <c r="S130" i="10"/>
  <c r="M130" i="10"/>
  <c r="S164" i="10"/>
  <c r="M164" i="10"/>
  <c r="S194" i="10"/>
  <c r="M194" i="10"/>
  <c r="D280" i="10"/>
  <c r="J284" i="10"/>
  <c r="U198" i="10"/>
  <c r="U181" i="10"/>
  <c r="U319" i="10"/>
  <c r="U250" i="10"/>
  <c r="U149" i="10"/>
  <c r="V247" i="10"/>
  <c r="V375" i="10"/>
  <c r="V79" i="10"/>
  <c r="V84" i="10"/>
  <c r="U355" i="10"/>
  <c r="U109" i="10"/>
  <c r="V263" i="10"/>
  <c r="U32" i="10"/>
  <c r="V54" i="10"/>
  <c r="V98" i="10"/>
  <c r="V239" i="10"/>
  <c r="V347" i="10"/>
  <c r="U8" i="10"/>
  <c r="U351" i="10"/>
  <c r="V132" i="10"/>
  <c r="U153" i="10"/>
  <c r="V212" i="10"/>
  <c r="U383" i="10"/>
  <c r="U124" i="10"/>
  <c r="U232" i="10"/>
  <c r="V298" i="10"/>
  <c r="V343" i="10"/>
  <c r="V372" i="10"/>
  <c r="V379" i="10"/>
  <c r="V8" i="10"/>
  <c r="V26" i="10"/>
  <c r="U49" i="10"/>
  <c r="V99" i="10"/>
  <c r="V293" i="10"/>
  <c r="U44" i="10"/>
  <c r="V193" i="10"/>
  <c r="V329" i="10"/>
  <c r="U412" i="10"/>
  <c r="U30" i="10"/>
  <c r="V103" i="10"/>
  <c r="U193" i="10"/>
  <c r="U223" i="10"/>
  <c r="U248" i="10"/>
  <c r="U264" i="10"/>
  <c r="V310" i="10"/>
  <c r="V331" i="10"/>
  <c r="U349" i="10"/>
  <c r="V356" i="10"/>
  <c r="V377" i="10"/>
  <c r="U100" i="10"/>
  <c r="U141" i="10"/>
  <c r="U217" i="10"/>
  <c r="U43" i="10"/>
  <c r="U54" i="10"/>
  <c r="U291" i="10"/>
  <c r="U293" i="10"/>
  <c r="V327" i="10"/>
  <c r="U335" i="10"/>
  <c r="V363" i="10"/>
  <c r="U381" i="10"/>
  <c r="V93" i="10"/>
  <c r="U110" i="10"/>
  <c r="V125" i="10"/>
  <c r="U160" i="10"/>
  <c r="U178" i="10"/>
  <c r="U180" i="10"/>
  <c r="U190" i="10"/>
  <c r="U308" i="10"/>
  <c r="U310" i="10"/>
  <c r="V315" i="10"/>
  <c r="U333" i="10"/>
  <c r="V340" i="10"/>
  <c r="V361" i="10"/>
  <c r="U19" i="10"/>
  <c r="U24" i="10"/>
  <c r="V44" i="10"/>
  <c r="V51" i="10"/>
  <c r="U148" i="10"/>
  <c r="U158" i="10"/>
  <c r="U189" i="10"/>
  <c r="V202" i="10"/>
  <c r="V214" i="10"/>
  <c r="U234" i="10"/>
  <c r="U323" i="10"/>
  <c r="V359" i="10"/>
  <c r="U367" i="10"/>
  <c r="U120" i="10"/>
  <c r="U168" i="10"/>
  <c r="U170" i="10"/>
  <c r="U365" i="10"/>
  <c r="D31" i="10"/>
  <c r="V149" i="10"/>
  <c r="V217" i="10"/>
  <c r="V231" i="10"/>
  <c r="U254" i="10"/>
  <c r="U317" i="10"/>
  <c r="V324" i="10"/>
  <c r="V345" i="10"/>
  <c r="U16" i="10"/>
  <c r="V21" i="10"/>
  <c r="U38" i="10"/>
  <c r="U47" i="10"/>
  <c r="V63" i="10"/>
  <c r="U64" i="10"/>
  <c r="V73" i="10"/>
  <c r="U74" i="10"/>
  <c r="V88" i="10"/>
  <c r="V90" i="10"/>
  <c r="U91" i="10"/>
  <c r="V100" i="10"/>
  <c r="V105" i="10"/>
  <c r="V109" i="10"/>
  <c r="U116" i="10"/>
  <c r="V137" i="10"/>
  <c r="U140" i="10"/>
  <c r="U164" i="10"/>
  <c r="V177" i="10"/>
  <c r="U200" i="10"/>
  <c r="V210" i="10"/>
  <c r="U225" i="10"/>
  <c r="V242" i="10"/>
  <c r="V255" i="10"/>
  <c r="V285" i="10"/>
  <c r="V287" i="10"/>
  <c r="V289" i="10"/>
  <c r="V302" i="10"/>
  <c r="V304" i="10"/>
  <c r="V306" i="10"/>
  <c r="U411" i="10"/>
  <c r="V408" i="10"/>
  <c r="U12" i="10"/>
  <c r="U59" i="10"/>
  <c r="U108" i="10"/>
  <c r="U130" i="10"/>
  <c r="U136" i="10"/>
  <c r="U187" i="10"/>
  <c r="U256" i="10"/>
  <c r="U258" i="10"/>
  <c r="V33" i="10"/>
  <c r="U53" i="10"/>
  <c r="V65" i="10"/>
  <c r="U70" i="10"/>
  <c r="V75" i="10"/>
  <c r="U83" i="10"/>
  <c r="V92" i="10"/>
  <c r="U96" i="10"/>
  <c r="V114" i="10"/>
  <c r="U145" i="10"/>
  <c r="U166" i="10"/>
  <c r="U186" i="10"/>
  <c r="U206" i="10"/>
  <c r="U230" i="10"/>
  <c r="V234" i="10"/>
  <c r="U240" i="10"/>
  <c r="U246" i="10"/>
  <c r="V250" i="10"/>
  <c r="V299" i="10"/>
  <c r="U325" i="10"/>
  <c r="U327" i="10"/>
  <c r="U341" i="10"/>
  <c r="U343" i="10"/>
  <c r="U357" i="10"/>
  <c r="U359" i="10"/>
  <c r="U373" i="10"/>
  <c r="U375" i="10"/>
  <c r="V412" i="10"/>
  <c r="U52" i="10"/>
  <c r="V85" i="10"/>
  <c r="U105" i="10"/>
  <c r="U156" i="10"/>
  <c r="V162" i="10"/>
  <c r="U192" i="10"/>
  <c r="U208" i="10"/>
  <c r="U224" i="10"/>
  <c r="V238" i="10"/>
  <c r="U242" i="10"/>
  <c r="U285" i="10"/>
  <c r="V296" i="10"/>
  <c r="U300" i="10"/>
  <c r="U302" i="10"/>
  <c r="V319" i="10"/>
  <c r="V335" i="10"/>
  <c r="V337" i="10"/>
  <c r="V339" i="10"/>
  <c r="V351" i="10"/>
  <c r="V355" i="10"/>
  <c r="V367" i="10"/>
  <c r="V371" i="10"/>
  <c r="V383" i="10"/>
  <c r="U289" i="10"/>
  <c r="U21" i="10"/>
  <c r="U36" i="10"/>
  <c r="V81" i="10"/>
  <c r="V140" i="10"/>
  <c r="D157" i="10"/>
  <c r="J157" i="10" s="1"/>
  <c r="V183" i="10"/>
  <c r="V222" i="10"/>
  <c r="V225" i="10"/>
  <c r="V316" i="10"/>
  <c r="V332" i="10"/>
  <c r="V348" i="10"/>
  <c r="V364" i="10"/>
  <c r="V380" i="10"/>
  <c r="V29" i="10"/>
  <c r="U57" i="10"/>
  <c r="U66" i="10"/>
  <c r="V111" i="10"/>
  <c r="V173" i="10"/>
  <c r="V204" i="10"/>
  <c r="V219" i="10"/>
  <c r="V258" i="10"/>
  <c r="V260" i="10"/>
  <c r="V262" i="10"/>
  <c r="V290" i="10"/>
  <c r="V307" i="10"/>
  <c r="U15" i="10"/>
  <c r="U9" i="10"/>
  <c r="V17" i="10"/>
  <c r="U17" i="10"/>
  <c r="V38" i="10"/>
  <c r="U48" i="10"/>
  <c r="V48" i="10"/>
  <c r="V14" i="10"/>
  <c r="U25" i="10"/>
  <c r="V25" i="10"/>
  <c r="V16" i="10"/>
  <c r="V27" i="10"/>
  <c r="U27" i="10"/>
  <c r="V50" i="10"/>
  <c r="U50" i="10"/>
  <c r="V18" i="10"/>
  <c r="U37" i="10"/>
  <c r="V11" i="10"/>
  <c r="V10" i="10"/>
  <c r="U11" i="10"/>
  <c r="V39" i="10"/>
  <c r="U39" i="10"/>
  <c r="V15" i="10"/>
  <c r="V57" i="10"/>
  <c r="V69" i="10"/>
  <c r="V78" i="10"/>
  <c r="V87" i="10"/>
  <c r="V95" i="10"/>
  <c r="U194" i="10"/>
  <c r="U195" i="10"/>
  <c r="V195" i="10"/>
  <c r="U211" i="10"/>
  <c r="V211" i="10"/>
  <c r="V261" i="10"/>
  <c r="U261" i="10"/>
  <c r="U336" i="10"/>
  <c r="V336" i="10"/>
  <c r="U10" i="10"/>
  <c r="U18" i="10"/>
  <c r="V24" i="10"/>
  <c r="U29" i="10"/>
  <c r="V35" i="10"/>
  <c r="U41" i="10"/>
  <c r="V46" i="10"/>
  <c r="U51" i="10"/>
  <c r="V56" i="10"/>
  <c r="U63" i="10"/>
  <c r="V68" i="10"/>
  <c r="U73" i="10"/>
  <c r="V77" i="10"/>
  <c r="U81" i="10"/>
  <c r="V86" i="10"/>
  <c r="U90" i="10"/>
  <c r="V94" i="10"/>
  <c r="U104" i="10"/>
  <c r="V107" i="10"/>
  <c r="V110" i="10"/>
  <c r="V112" i="10"/>
  <c r="U117" i="10"/>
  <c r="U123" i="10"/>
  <c r="U142" i="10"/>
  <c r="V142" i="10"/>
  <c r="U159" i="10"/>
  <c r="U171" i="10"/>
  <c r="V171" i="10"/>
  <c r="U182" i="10"/>
  <c r="V13" i="10"/>
  <c r="V34" i="10"/>
  <c r="V45" i="10"/>
  <c r="V55" i="10"/>
  <c r="U62" i="10"/>
  <c r="U71" i="10"/>
  <c r="U72" i="10"/>
  <c r="V76" i="10"/>
  <c r="U80" i="10"/>
  <c r="U89" i="10"/>
  <c r="U97" i="10"/>
  <c r="U113" i="10"/>
  <c r="V115" i="10"/>
  <c r="V123" i="10"/>
  <c r="V135" i="10"/>
  <c r="V151" i="10"/>
  <c r="V62" i="10"/>
  <c r="V71" i="10"/>
  <c r="V80" i="10"/>
  <c r="V89" i="10"/>
  <c r="V97" i="10"/>
  <c r="V106" i="10"/>
  <c r="V113" i="10"/>
  <c r="U139" i="10"/>
  <c r="U161" i="10"/>
  <c r="V161" i="10"/>
  <c r="U179" i="10"/>
  <c r="V196" i="10"/>
  <c r="V216" i="10"/>
  <c r="U216" i="10"/>
  <c r="V19" i="10"/>
  <c r="V43" i="10"/>
  <c r="V52" i="10"/>
  <c r="U58" i="10"/>
  <c r="V64" i="10"/>
  <c r="U69" i="10"/>
  <c r="V74" i="10"/>
  <c r="U78" i="10"/>
  <c r="V91" i="10"/>
  <c r="U101" i="10"/>
  <c r="U112" i="10"/>
  <c r="U122" i="10"/>
  <c r="V134" i="10"/>
  <c r="U134" i="10"/>
  <c r="V144" i="10"/>
  <c r="V147" i="10"/>
  <c r="V163" i="10"/>
  <c r="U163" i="10"/>
  <c r="V165" i="10"/>
  <c r="V176" i="10"/>
  <c r="U203" i="10"/>
  <c r="V203" i="10"/>
  <c r="U249" i="10"/>
  <c r="V249" i="10"/>
  <c r="V314" i="10"/>
  <c r="V174" i="10"/>
  <c r="U174" i="10"/>
  <c r="U185" i="10"/>
  <c r="V226" i="10"/>
  <c r="U226" i="10"/>
  <c r="V104" i="10"/>
  <c r="U115" i="10"/>
  <c r="D119" i="10"/>
  <c r="J119" i="10" s="1"/>
  <c r="V124" i="10"/>
  <c r="U131" i="10"/>
  <c r="V143" i="10"/>
  <c r="U143" i="10"/>
  <c r="V148" i="10"/>
  <c r="U150" i="10"/>
  <c r="V150" i="10"/>
  <c r="V188" i="10"/>
  <c r="V129" i="10"/>
  <c r="U133" i="10"/>
  <c r="V133" i="10"/>
  <c r="V152" i="10"/>
  <c r="U152" i="10"/>
  <c r="U169" i="10"/>
  <c r="V169" i="10"/>
  <c r="V297" i="10"/>
  <c r="U297" i="10"/>
  <c r="U128" i="10"/>
  <c r="U138" i="10"/>
  <c r="U146" i="10"/>
  <c r="U155" i="10"/>
  <c r="V156" i="10"/>
  <c r="U167" i="10"/>
  <c r="V168" i="10"/>
  <c r="U177" i="10"/>
  <c r="V178" i="10"/>
  <c r="U188" i="10"/>
  <c r="V189" i="10"/>
  <c r="U199" i="10"/>
  <c r="V200" i="10"/>
  <c r="U207" i="10"/>
  <c r="V208" i="10"/>
  <c r="V224" i="10"/>
  <c r="V229" i="10"/>
  <c r="U229" i="10"/>
  <c r="U233" i="10"/>
  <c r="U235" i="10"/>
  <c r="V235" i="10"/>
  <c r="U251" i="10"/>
  <c r="V251" i="10"/>
  <c r="V321" i="10"/>
  <c r="V323" i="10"/>
  <c r="U376" i="10"/>
  <c r="V376" i="10"/>
  <c r="U403" i="10"/>
  <c r="U404" i="10"/>
  <c r="U237" i="10"/>
  <c r="U243" i="10"/>
  <c r="V243" i="10"/>
  <c r="V253" i="10"/>
  <c r="U253" i="10"/>
  <c r="U352" i="10"/>
  <c r="V352" i="10"/>
  <c r="U197" i="10"/>
  <c r="V201" i="10"/>
  <c r="U205" i="10"/>
  <c r="V209" i="10"/>
  <c r="U213" i="10"/>
  <c r="V215" i="10"/>
  <c r="V237" i="10"/>
  <c r="U245" i="10"/>
  <c r="U311" i="10"/>
  <c r="V311" i="10"/>
  <c r="U328" i="10"/>
  <c r="V328" i="10"/>
  <c r="U151" i="10"/>
  <c r="U162" i="10"/>
  <c r="U173" i="10"/>
  <c r="U183" i="10"/>
  <c r="U196" i="10"/>
  <c r="V197" i="10"/>
  <c r="U204" i="10"/>
  <c r="V205" i="10"/>
  <c r="U212" i="10"/>
  <c r="V213" i="10"/>
  <c r="V218" i="10"/>
  <c r="V221" i="10"/>
  <c r="V245" i="10"/>
  <c r="U265" i="10"/>
  <c r="V265" i="10"/>
  <c r="V313" i="10"/>
  <c r="U313" i="10"/>
  <c r="U368" i="10"/>
  <c r="V368" i="10"/>
  <c r="V230" i="10"/>
  <c r="V236" i="10"/>
  <c r="U236" i="10"/>
  <c r="V252" i="10"/>
  <c r="V254" i="10"/>
  <c r="U303" i="10"/>
  <c r="V303" i="10"/>
  <c r="U320" i="10"/>
  <c r="V320" i="10"/>
  <c r="U344" i="10"/>
  <c r="V344" i="10"/>
  <c r="V353" i="10"/>
  <c r="V233" i="10"/>
  <c r="U244" i="10"/>
  <c r="U257" i="10"/>
  <c r="V257" i="10"/>
  <c r="U286" i="10"/>
  <c r="V305" i="10"/>
  <c r="U305" i="10"/>
  <c r="V322" i="10"/>
  <c r="U322" i="10"/>
  <c r="U215" i="10"/>
  <c r="V220" i="10"/>
  <c r="U220" i="10"/>
  <c r="V241" i="10"/>
  <c r="V244" i="10"/>
  <c r="V246" i="10"/>
  <c r="U259" i="10"/>
  <c r="V259" i="10"/>
  <c r="V288" i="10"/>
  <c r="U288" i="10"/>
  <c r="U295" i="10"/>
  <c r="V312" i="10"/>
  <c r="U360" i="10"/>
  <c r="V360" i="10"/>
  <c r="V369" i="10"/>
  <c r="V223" i="10"/>
  <c r="V232" i="10"/>
  <c r="V240" i="10"/>
  <c r="V248" i="10"/>
  <c r="V256" i="10"/>
  <c r="V264" i="10"/>
  <c r="V291" i="10"/>
  <c r="V300" i="10"/>
  <c r="V308" i="10"/>
  <c r="V317" i="10"/>
  <c r="V325" i="10"/>
  <c r="V333" i="10"/>
  <c r="V341" i="10"/>
  <c r="V349" i="10"/>
  <c r="V357" i="10"/>
  <c r="V365" i="10"/>
  <c r="V373" i="10"/>
  <c r="V381" i="10"/>
  <c r="V292" i="10"/>
  <c r="V301" i="10"/>
  <c r="V309" i="10"/>
  <c r="U314" i="10"/>
  <c r="V318" i="10"/>
  <c r="V326" i="10"/>
  <c r="U330" i="10"/>
  <c r="V334" i="10"/>
  <c r="U338" i="10"/>
  <c r="V342" i="10"/>
  <c r="U346" i="10"/>
  <c r="V350" i="10"/>
  <c r="U354" i="10"/>
  <c r="V358" i="10"/>
  <c r="U362" i="10"/>
  <c r="V366" i="10"/>
  <c r="U370" i="10"/>
  <c r="V374" i="10"/>
  <c r="U378" i="10"/>
  <c r="V382" i="10"/>
  <c r="V411" i="10"/>
  <c r="U252" i="10"/>
  <c r="U260" i="10"/>
  <c r="U287" i="10"/>
  <c r="U296" i="10"/>
  <c r="U304" i="10"/>
  <c r="U312" i="10"/>
  <c r="U321" i="10"/>
  <c r="U329" i="10"/>
  <c r="V330" i="10"/>
  <c r="U337" i="10"/>
  <c r="V338" i="10"/>
  <c r="U345" i="10"/>
  <c r="V346" i="10"/>
  <c r="U353" i="10"/>
  <c r="V354" i="10"/>
  <c r="U361" i="10"/>
  <c r="V362" i="10"/>
  <c r="U369" i="10"/>
  <c r="V370" i="10"/>
  <c r="U377" i="10"/>
  <c r="V378" i="10"/>
  <c r="U408" i="10"/>
  <c r="M119" i="10" l="1"/>
  <c r="S119" i="10"/>
  <c r="S407" i="10"/>
  <c r="M407" i="10"/>
  <c r="S406" i="10"/>
  <c r="M406" i="10"/>
  <c r="S284" i="10"/>
  <c r="M284" i="10"/>
  <c r="S22" i="10"/>
  <c r="M22" i="10"/>
  <c r="D279" i="10"/>
  <c r="J279" i="10" s="1"/>
  <c r="J280" i="10"/>
  <c r="S20" i="10"/>
  <c r="M20" i="10"/>
  <c r="S157" i="10"/>
  <c r="M157" i="10"/>
  <c r="D7" i="10"/>
  <c r="J7" i="10" s="1"/>
  <c r="J31" i="10"/>
  <c r="S102" i="10"/>
  <c r="M102" i="10"/>
  <c r="S82" i="10"/>
  <c r="M82" i="10"/>
  <c r="V41" i="10"/>
  <c r="U121" i="10"/>
  <c r="V187" i="10"/>
  <c r="V130" i="10"/>
  <c r="V192" i="10"/>
  <c r="V60" i="10"/>
  <c r="V131" i="10"/>
  <c r="U20" i="10"/>
  <c r="V154" i="10"/>
  <c r="V59" i="10"/>
  <c r="V164" i="10"/>
  <c r="V116" i="10"/>
  <c r="V184" i="10"/>
  <c r="V166" i="10"/>
  <c r="U154" i="10"/>
  <c r="V28" i="10"/>
  <c r="V404" i="10"/>
  <c r="V136" i="10"/>
  <c r="V32" i="10"/>
  <c r="V30" i="10"/>
  <c r="V61" i="10"/>
  <c r="V47" i="10"/>
  <c r="V72" i="10"/>
  <c r="U40" i="10"/>
  <c r="V294" i="10"/>
  <c r="V295" i="10"/>
  <c r="V185" i="10"/>
  <c r="V159" i="10"/>
  <c r="V9" i="10"/>
  <c r="V58" i="10"/>
  <c r="V181" i="10"/>
  <c r="V182" i="10"/>
  <c r="V122" i="10"/>
  <c r="V83" i="10"/>
  <c r="V37" i="10"/>
  <c r="V36" i="10"/>
  <c r="V139" i="10"/>
  <c r="V179" i="10"/>
  <c r="V286" i="10"/>
  <c r="V175" i="10"/>
  <c r="U184" i="10"/>
  <c r="U175" i="10"/>
  <c r="V194" i="10"/>
  <c r="U61" i="10"/>
  <c r="V53" i="10"/>
  <c r="V172" i="10"/>
  <c r="U42" i="10"/>
  <c r="V227" i="10"/>
  <c r="V228" i="10"/>
  <c r="V403" i="10"/>
  <c r="D118" i="10"/>
  <c r="J118" i="10" s="1"/>
  <c r="U119" i="10"/>
  <c r="V117" i="10"/>
  <c r="V67" i="10"/>
  <c r="V66" i="10"/>
  <c r="V23" i="10"/>
  <c r="U294" i="10"/>
  <c r="U227" i="10"/>
  <c r="U284" i="10"/>
  <c r="V190" i="10"/>
  <c r="V191" i="10"/>
  <c r="U172" i="10"/>
  <c r="U28" i="10"/>
  <c r="U102" i="10"/>
  <c r="S280" i="10" l="1"/>
  <c r="M280" i="10"/>
  <c r="S279" i="10"/>
  <c r="M279" i="10"/>
  <c r="M31" i="10"/>
  <c r="S31" i="10"/>
  <c r="S118" i="10"/>
  <c r="M118" i="10"/>
  <c r="M7" i="10"/>
  <c r="S7" i="10"/>
  <c r="V407" i="10"/>
  <c r="U7" i="10"/>
  <c r="V102" i="10"/>
  <c r="V31" i="10"/>
  <c r="V284" i="10"/>
  <c r="V22" i="10"/>
  <c r="V82" i="10"/>
  <c r="V42" i="10"/>
  <c r="V121" i="10"/>
  <c r="U82" i="10"/>
  <c r="V406" i="10"/>
  <c r="U406" i="10"/>
  <c r="D6" i="10"/>
  <c r="J6" i="10" s="1"/>
  <c r="V280" i="10"/>
  <c r="U280" i="10"/>
  <c r="U31" i="10"/>
  <c r="U157" i="10"/>
  <c r="V157" i="10"/>
  <c r="V158" i="10"/>
  <c r="S6" i="10" l="1"/>
  <c r="M6" i="10"/>
  <c r="D5" i="10"/>
  <c r="J5" i="10" s="1"/>
  <c r="V118" i="10"/>
  <c r="V119" i="10"/>
  <c r="U118" i="10"/>
  <c r="V20" i="10"/>
  <c r="V279" i="10"/>
  <c r="U279" i="10"/>
  <c r="S5" i="10" l="1"/>
  <c r="M5" i="10"/>
  <c r="U6" i="10"/>
  <c r="U5" i="10"/>
  <c r="V7" i="10"/>
  <c r="V6" i="10" l="1"/>
  <c r="V5" i="10"/>
  <c r="D188" i="7" l="1"/>
  <c r="D184" i="7"/>
  <c r="D163" i="7"/>
  <c r="F149" i="7"/>
  <c r="L146" i="7"/>
  <c r="D142" i="7"/>
  <c r="D137" i="7"/>
  <c r="D130" i="7"/>
  <c r="D125" i="7"/>
  <c r="D121" i="7"/>
  <c r="D114" i="7"/>
  <c r="D109" i="7"/>
  <c r="D102" i="7"/>
  <c r="D98" i="7"/>
  <c r="D91" i="7"/>
  <c r="D88" i="7"/>
  <c r="D82" i="7"/>
  <c r="D76" i="7"/>
  <c r="L64" i="7"/>
  <c r="D64" i="7"/>
  <c r="D59" i="7"/>
  <c r="D56" i="7"/>
  <c r="D54" i="7"/>
  <c r="D50" i="7"/>
  <c r="D44" i="7"/>
  <c r="D39" i="7"/>
  <c r="D37" i="7"/>
  <c r="D33" i="7"/>
  <c r="D29" i="7"/>
  <c r="D19" i="7"/>
  <c r="G13" i="7"/>
  <c r="D9" i="7"/>
  <c r="D147" i="7" l="1"/>
  <c r="D70" i="7"/>
  <c r="G70" i="7"/>
  <c r="G7" i="7" s="1"/>
  <c r="G6" i="7" s="1"/>
  <c r="G5" i="7" s="1"/>
  <c r="AQ88" i="11"/>
  <c r="AQ91" i="11"/>
  <c r="AQ125" i="11"/>
  <c r="AQ19" i="11"/>
  <c r="AQ50" i="11"/>
  <c r="AQ109" i="11"/>
  <c r="AQ184" i="11"/>
  <c r="AQ59" i="11"/>
  <c r="AQ142" i="11"/>
  <c r="AQ54" i="11"/>
  <c r="AQ130" i="11"/>
  <c r="AQ188" i="11"/>
  <c r="AQ121" i="11"/>
  <c r="AQ29" i="11"/>
  <c r="AQ114" i="11"/>
  <c r="AQ56" i="11"/>
  <c r="AQ33" i="11"/>
  <c r="AQ39" i="11"/>
  <c r="AQ98" i="11"/>
  <c r="AQ37" i="11"/>
  <c r="AQ102" i="11"/>
  <c r="AQ137" i="11"/>
  <c r="AS9" i="11"/>
  <c r="AQ9" i="11"/>
  <c r="AQ44" i="11"/>
  <c r="AQ82" i="11"/>
  <c r="L16" i="7"/>
  <c r="L27" i="7"/>
  <c r="L42" i="7"/>
  <c r="L45" i="7"/>
  <c r="L79" i="7"/>
  <c r="L83" i="7"/>
  <c r="L104" i="7"/>
  <c r="L135" i="7"/>
  <c r="L139" i="7"/>
  <c r="L156" i="7"/>
  <c r="L43" i="7"/>
  <c r="L143" i="7"/>
  <c r="L10" i="7"/>
  <c r="L18" i="7"/>
  <c r="L58" i="7"/>
  <c r="L92" i="7"/>
  <c r="L120" i="7"/>
  <c r="L123" i="7"/>
  <c r="L126" i="7"/>
  <c r="L11" i="7"/>
  <c r="L22" i="7"/>
  <c r="L48" i="7"/>
  <c r="L51" i="7"/>
  <c r="L62" i="7"/>
  <c r="L71" i="7"/>
  <c r="L86" i="7"/>
  <c r="L90" i="7"/>
  <c r="L93" i="7"/>
  <c r="L110" i="7"/>
  <c r="L127" i="7"/>
  <c r="L151" i="7"/>
  <c r="L159" i="7"/>
  <c r="L164" i="7"/>
  <c r="L57" i="7"/>
  <c r="L12" i="7"/>
  <c r="L23" i="7"/>
  <c r="L49" i="7"/>
  <c r="L52" i="7"/>
  <c r="L55" i="7"/>
  <c r="L94" i="7"/>
  <c r="L108" i="7"/>
  <c r="L111" i="7"/>
  <c r="L128" i="7"/>
  <c r="L131" i="7"/>
  <c r="L152" i="7"/>
  <c r="L160" i="7"/>
  <c r="L173" i="7"/>
  <c r="L122" i="7"/>
  <c r="L13" i="7"/>
  <c r="L24" i="7"/>
  <c r="L73" i="7"/>
  <c r="L115" i="7"/>
  <c r="L129" i="7"/>
  <c r="L132" i="7"/>
  <c r="L153" i="7"/>
  <c r="L162" i="7"/>
  <c r="L166" i="7"/>
  <c r="L174" i="7"/>
  <c r="L181" i="7"/>
  <c r="L105" i="7"/>
  <c r="L25" i="7"/>
  <c r="L34" i="7"/>
  <c r="L74" i="7"/>
  <c r="L99" i="7"/>
  <c r="L116" i="7"/>
  <c r="L133" i="7"/>
  <c r="L154" i="7"/>
  <c r="L167" i="7"/>
  <c r="L175" i="7"/>
  <c r="L26" i="7"/>
  <c r="L32" i="7"/>
  <c r="L35" i="7"/>
  <c r="L38" i="7"/>
  <c r="L75" i="7"/>
  <c r="L97" i="7"/>
  <c r="L103" i="7"/>
  <c r="L117" i="7"/>
  <c r="L134" i="7"/>
  <c r="L138" i="7"/>
  <c r="L155" i="7"/>
  <c r="L168" i="7"/>
  <c r="L176" i="7"/>
  <c r="L77" i="7"/>
  <c r="L163" i="7"/>
  <c r="D8" i="7"/>
  <c r="D136" i="7"/>
  <c r="L54" i="7"/>
  <c r="L63" i="7"/>
  <c r="L30" i="7"/>
  <c r="L17" i="7"/>
  <c r="D145" i="7"/>
  <c r="L179" i="7"/>
  <c r="L36" i="7"/>
  <c r="L40" i="7"/>
  <c r="L112" i="7"/>
  <c r="L171" i="7"/>
  <c r="L177" i="7"/>
  <c r="L29" i="7"/>
  <c r="L14" i="7"/>
  <c r="L84" i="7"/>
  <c r="D28" i="7"/>
  <c r="L96" i="7"/>
  <c r="L60" i="7"/>
  <c r="L106" i="7"/>
  <c r="L124" i="7"/>
  <c r="L180" i="7"/>
  <c r="L172" i="7"/>
  <c r="D183" i="7"/>
  <c r="L46" i="7"/>
  <c r="L76" i="7"/>
  <c r="L140" i="7"/>
  <c r="L100" i="7"/>
  <c r="L118" i="7"/>
  <c r="L20" i="7"/>
  <c r="L149" i="7"/>
  <c r="L157" i="7"/>
  <c r="L31" i="7"/>
  <c r="L85" i="7"/>
  <c r="L89" i="7"/>
  <c r="L95" i="7"/>
  <c r="L101" i="7"/>
  <c r="L107" i="7"/>
  <c r="L119" i="7"/>
  <c r="L158" i="7"/>
  <c r="D81" i="7"/>
  <c r="L61" i="7"/>
  <c r="L72" i="7"/>
  <c r="L113" i="7"/>
  <c r="L141" i="7"/>
  <c r="L150" i="7"/>
  <c r="L178" i="7"/>
  <c r="L15" i="7"/>
  <c r="L41" i="7"/>
  <c r="L78" i="7"/>
  <c r="L170" i="7"/>
  <c r="L21" i="7"/>
  <c r="L53" i="7"/>
  <c r="L47" i="7"/>
  <c r="L165" i="7"/>
  <c r="AQ183" i="11" l="1"/>
  <c r="AQ182" i="11" s="1"/>
  <c r="D182" i="7"/>
  <c r="AQ28" i="11"/>
  <c r="AQ70" i="11"/>
  <c r="L169" i="7"/>
  <c r="AQ136" i="11"/>
  <c r="AQ76" i="11"/>
  <c r="AS8" i="11"/>
  <c r="AQ8" i="11"/>
  <c r="AQ81" i="11"/>
  <c r="L59" i="7"/>
  <c r="L37" i="7"/>
  <c r="L39" i="7"/>
  <c r="L137" i="7"/>
  <c r="L142" i="7"/>
  <c r="L56" i="7"/>
  <c r="L82" i="7"/>
  <c r="L70" i="7"/>
  <c r="L19" i="7"/>
  <c r="L102" i="7"/>
  <c r="L88" i="7"/>
  <c r="L91" i="7"/>
  <c r="L121" i="7"/>
  <c r="L33" i="7"/>
  <c r="L44" i="7"/>
  <c r="L50" i="7"/>
  <c r="L109" i="7"/>
  <c r="L98" i="7"/>
  <c r="L114" i="7"/>
  <c r="L130" i="7"/>
  <c r="L125" i="7"/>
  <c r="L148" i="7"/>
  <c r="L147" i="7" s="1"/>
  <c r="L81" i="7"/>
  <c r="D7" i="7"/>
  <c r="L9" i="7"/>
  <c r="L28" i="7"/>
  <c r="D6" i="7" l="1"/>
  <c r="D144" i="7"/>
  <c r="D5" i="7" s="1"/>
  <c r="AQ145" i="11"/>
  <c r="AQ144" i="11" s="1"/>
  <c r="L136" i="7"/>
  <c r="L145" i="7"/>
  <c r="L8" i="7"/>
  <c r="AS7" i="11" l="1"/>
  <c r="AQ7" i="11"/>
  <c r="AS5" i="11"/>
  <c r="L144" i="7"/>
  <c r="L7" i="7"/>
  <c r="AS6" i="11" l="1"/>
  <c r="AQ6" i="11"/>
  <c r="AQ5" i="11" s="1"/>
  <c r="L6" i="7"/>
  <c r="L5" i="7"/>
  <c r="P374" i="8"/>
  <c r="N374" i="8"/>
  <c r="I374" i="8"/>
  <c r="P373" i="8"/>
  <c r="N373" i="8"/>
  <c r="I373" i="8"/>
  <c r="Q373" i="8" s="1"/>
  <c r="R372" i="8"/>
  <c r="Q372" i="8"/>
  <c r="P372" i="8"/>
  <c r="O372" i="8"/>
  <c r="N372" i="8"/>
  <c r="K372" i="8"/>
  <c r="Q371" i="8"/>
  <c r="P371" i="8"/>
  <c r="P369" i="8" s="1"/>
  <c r="P368" i="8" s="1"/>
  <c r="O371" i="8"/>
  <c r="N371" i="8"/>
  <c r="K371" i="8"/>
  <c r="R371" i="8" s="1"/>
  <c r="P370" i="8"/>
  <c r="O370" i="8"/>
  <c r="N370" i="8"/>
  <c r="N369" i="8" s="1"/>
  <c r="N368" i="8" s="1"/>
  <c r="K370" i="8"/>
  <c r="I370" i="8"/>
  <c r="R370" i="8" s="1"/>
  <c r="M369" i="8"/>
  <c r="M368" i="8" s="1"/>
  <c r="L369" i="8"/>
  <c r="J369" i="8"/>
  <c r="H369" i="8"/>
  <c r="G369" i="8"/>
  <c r="F369" i="8"/>
  <c r="E369" i="8"/>
  <c r="D369" i="8"/>
  <c r="C369" i="8"/>
  <c r="L368" i="8"/>
  <c r="J368" i="8"/>
  <c r="H368" i="8"/>
  <c r="G368" i="8"/>
  <c r="F368" i="8"/>
  <c r="E368" i="8"/>
  <c r="D368" i="8"/>
  <c r="C368" i="8"/>
  <c r="P367" i="8"/>
  <c r="N367" i="8"/>
  <c r="N366" i="8" s="1"/>
  <c r="K367" i="8"/>
  <c r="K366" i="8" s="1"/>
  <c r="I367" i="8"/>
  <c r="R367" i="8" s="1"/>
  <c r="P366" i="8"/>
  <c r="M366" i="8"/>
  <c r="L366" i="8"/>
  <c r="J366" i="8"/>
  <c r="H366" i="8"/>
  <c r="G366" i="8"/>
  <c r="F366" i="8"/>
  <c r="E366" i="8"/>
  <c r="D366" i="8"/>
  <c r="C366" i="8"/>
  <c r="P365" i="8"/>
  <c r="N365" i="8"/>
  <c r="I365" i="8"/>
  <c r="P364" i="8"/>
  <c r="N364" i="8"/>
  <c r="I364" i="8"/>
  <c r="Q364" i="8" s="1"/>
  <c r="R363" i="8"/>
  <c r="Q363" i="8"/>
  <c r="P363" i="8"/>
  <c r="O363" i="8"/>
  <c r="N363" i="8"/>
  <c r="I363" i="8"/>
  <c r="K363" i="8" s="1"/>
  <c r="Q362" i="8"/>
  <c r="P362" i="8"/>
  <c r="N362" i="8"/>
  <c r="I362" i="8"/>
  <c r="O362" i="8" s="1"/>
  <c r="Q361" i="8"/>
  <c r="P361" i="8"/>
  <c r="O361" i="8"/>
  <c r="N361" i="8"/>
  <c r="K361" i="8"/>
  <c r="I361" i="8"/>
  <c r="R361" i="8" s="1"/>
  <c r="P360" i="8"/>
  <c r="O360" i="8"/>
  <c r="N360" i="8"/>
  <c r="I360" i="8"/>
  <c r="K360" i="8" s="1"/>
  <c r="P359" i="8"/>
  <c r="O359" i="8"/>
  <c r="N359" i="8"/>
  <c r="K359" i="8"/>
  <c r="I359" i="8"/>
  <c r="R359" i="8" s="1"/>
  <c r="P358" i="8"/>
  <c r="N358" i="8"/>
  <c r="K358" i="8"/>
  <c r="I358" i="8"/>
  <c r="P357" i="8"/>
  <c r="N357" i="8"/>
  <c r="I357" i="8"/>
  <c r="P356" i="8"/>
  <c r="N356" i="8"/>
  <c r="I356" i="8"/>
  <c r="Q356" i="8" s="1"/>
  <c r="R355" i="8"/>
  <c r="Q355" i="8"/>
  <c r="P355" i="8"/>
  <c r="O355" i="8"/>
  <c r="N355" i="8"/>
  <c r="I355" i="8"/>
  <c r="K355" i="8" s="1"/>
  <c r="Q354" i="8"/>
  <c r="P354" i="8"/>
  <c r="N354" i="8"/>
  <c r="I354" i="8"/>
  <c r="O354" i="8" s="1"/>
  <c r="Q353" i="8"/>
  <c r="P353" i="8"/>
  <c r="O353" i="8"/>
  <c r="N353" i="8"/>
  <c r="K353" i="8"/>
  <c r="I353" i="8"/>
  <c r="R353" i="8" s="1"/>
  <c r="P352" i="8"/>
  <c r="O352" i="8"/>
  <c r="N352" i="8"/>
  <c r="I352" i="8"/>
  <c r="K352" i="8" s="1"/>
  <c r="P351" i="8"/>
  <c r="O351" i="8"/>
  <c r="N351" i="8"/>
  <c r="K351" i="8"/>
  <c r="I351" i="8"/>
  <c r="R351" i="8" s="1"/>
  <c r="P350" i="8"/>
  <c r="N350" i="8"/>
  <c r="K350" i="8"/>
  <c r="I350" i="8"/>
  <c r="R350" i="8" s="1"/>
  <c r="P349" i="8"/>
  <c r="N349" i="8"/>
  <c r="I349" i="8"/>
  <c r="P348" i="8"/>
  <c r="N348" i="8"/>
  <c r="I348" i="8"/>
  <c r="Q348" i="8" s="1"/>
  <c r="Q347" i="8"/>
  <c r="P347" i="8"/>
  <c r="O347" i="8"/>
  <c r="N347" i="8"/>
  <c r="I347" i="8"/>
  <c r="K347" i="8" s="1"/>
  <c r="R347" i="8" s="1"/>
  <c r="Q346" i="8"/>
  <c r="P346" i="8"/>
  <c r="N346" i="8"/>
  <c r="I346" i="8"/>
  <c r="O346" i="8" s="1"/>
  <c r="Q345" i="8"/>
  <c r="P345" i="8"/>
  <c r="O345" i="8"/>
  <c r="N345" i="8"/>
  <c r="K345" i="8"/>
  <c r="I345" i="8"/>
  <c r="R345" i="8" s="1"/>
  <c r="P344" i="8"/>
  <c r="O344" i="8"/>
  <c r="N344" i="8"/>
  <c r="I344" i="8"/>
  <c r="K344" i="8" s="1"/>
  <c r="P343" i="8"/>
  <c r="O343" i="8"/>
  <c r="N343" i="8"/>
  <c r="K343" i="8"/>
  <c r="I343" i="8"/>
  <c r="R343" i="8" s="1"/>
  <c r="P342" i="8"/>
  <c r="N342" i="8"/>
  <c r="K342" i="8"/>
  <c r="I342" i="8"/>
  <c r="R342" i="8" s="1"/>
  <c r="P341" i="8"/>
  <c r="N341" i="8"/>
  <c r="I341" i="8"/>
  <c r="P340" i="8"/>
  <c r="N340" i="8"/>
  <c r="I340" i="8"/>
  <c r="Q340" i="8" s="1"/>
  <c r="R339" i="8"/>
  <c r="Q339" i="8"/>
  <c r="P339" i="8"/>
  <c r="O339" i="8"/>
  <c r="N339" i="8"/>
  <c r="I339" i="8"/>
  <c r="K339" i="8" s="1"/>
  <c r="Q338" i="8"/>
  <c r="P338" i="8"/>
  <c r="N338" i="8"/>
  <c r="I338" i="8"/>
  <c r="O338" i="8" s="1"/>
  <c r="Q337" i="8"/>
  <c r="P337" i="8"/>
  <c r="O337" i="8"/>
  <c r="N337" i="8"/>
  <c r="K337" i="8"/>
  <c r="I337" i="8"/>
  <c r="R337" i="8" s="1"/>
  <c r="P336" i="8"/>
  <c r="O336" i="8"/>
  <c r="N336" i="8"/>
  <c r="I336" i="8"/>
  <c r="K336" i="8" s="1"/>
  <c r="P335" i="8"/>
  <c r="O335" i="8"/>
  <c r="N335" i="8"/>
  <c r="K335" i="8"/>
  <c r="I335" i="8"/>
  <c r="R335" i="8" s="1"/>
  <c r="P334" i="8"/>
  <c r="N334" i="8"/>
  <c r="K334" i="8"/>
  <c r="I334" i="8"/>
  <c r="P333" i="8"/>
  <c r="N333" i="8"/>
  <c r="I333" i="8"/>
  <c r="P332" i="8"/>
  <c r="N332" i="8"/>
  <c r="I332" i="8"/>
  <c r="Q332" i="8" s="1"/>
  <c r="Q331" i="8"/>
  <c r="P331" i="8"/>
  <c r="O331" i="8"/>
  <c r="N331" i="8"/>
  <c r="I331" i="8"/>
  <c r="K331" i="8" s="1"/>
  <c r="R331" i="8" s="1"/>
  <c r="Q330" i="8"/>
  <c r="P330" i="8"/>
  <c r="N330" i="8"/>
  <c r="I330" i="8"/>
  <c r="O330" i="8" s="1"/>
  <c r="Q329" i="8"/>
  <c r="P329" i="8"/>
  <c r="O329" i="8"/>
  <c r="N329" i="8"/>
  <c r="K329" i="8"/>
  <c r="I329" i="8"/>
  <c r="R329" i="8" s="1"/>
  <c r="P328" i="8"/>
  <c r="O328" i="8"/>
  <c r="N328" i="8"/>
  <c r="I328" i="8"/>
  <c r="K328" i="8" s="1"/>
  <c r="P327" i="8"/>
  <c r="O327" i="8"/>
  <c r="N327" i="8"/>
  <c r="K327" i="8"/>
  <c r="I327" i="8"/>
  <c r="R327" i="8" s="1"/>
  <c r="P326" i="8"/>
  <c r="N326" i="8"/>
  <c r="K326" i="8"/>
  <c r="I326" i="8"/>
  <c r="P325" i="8"/>
  <c r="N325" i="8"/>
  <c r="I325" i="8"/>
  <c r="P324" i="8"/>
  <c r="N324" i="8"/>
  <c r="I324" i="8"/>
  <c r="Q324" i="8" s="1"/>
  <c r="R323" i="8"/>
  <c r="Q323" i="8"/>
  <c r="P323" i="8"/>
  <c r="O323" i="8"/>
  <c r="N323" i="8"/>
  <c r="I323" i="8"/>
  <c r="K323" i="8" s="1"/>
  <c r="Q322" i="8"/>
  <c r="P322" i="8"/>
  <c r="N322" i="8"/>
  <c r="I322" i="8"/>
  <c r="O322" i="8" s="1"/>
  <c r="Q321" i="8"/>
  <c r="P321" i="8"/>
  <c r="O321" i="8"/>
  <c r="N321" i="8"/>
  <c r="K321" i="8"/>
  <c r="I321" i="8"/>
  <c r="R321" i="8" s="1"/>
  <c r="P320" i="8"/>
  <c r="O320" i="8"/>
  <c r="N320" i="8"/>
  <c r="I320" i="8"/>
  <c r="K320" i="8" s="1"/>
  <c r="P319" i="8"/>
  <c r="O319" i="8"/>
  <c r="N319" i="8"/>
  <c r="K319" i="8"/>
  <c r="I319" i="8"/>
  <c r="R319" i="8" s="1"/>
  <c r="P318" i="8"/>
  <c r="N318" i="8"/>
  <c r="K318" i="8"/>
  <c r="I318" i="8"/>
  <c r="P317" i="8"/>
  <c r="N317" i="8"/>
  <c r="I317" i="8"/>
  <c r="P316" i="8"/>
  <c r="N316" i="8"/>
  <c r="I316" i="8"/>
  <c r="Q316" i="8" s="1"/>
  <c r="R315" i="8"/>
  <c r="Q315" i="8"/>
  <c r="P315" i="8"/>
  <c r="O315" i="8"/>
  <c r="N315" i="8"/>
  <c r="I315" i="8"/>
  <c r="K315" i="8" s="1"/>
  <c r="Q314" i="8"/>
  <c r="P314" i="8"/>
  <c r="N314" i="8"/>
  <c r="I314" i="8"/>
  <c r="O314" i="8" s="1"/>
  <c r="Q313" i="8"/>
  <c r="P313" i="8"/>
  <c r="O313" i="8"/>
  <c r="N313" i="8"/>
  <c r="K313" i="8"/>
  <c r="I313" i="8"/>
  <c r="R313" i="8" s="1"/>
  <c r="P312" i="8"/>
  <c r="O312" i="8"/>
  <c r="N312" i="8"/>
  <c r="I312" i="8"/>
  <c r="K312" i="8" s="1"/>
  <c r="P311" i="8"/>
  <c r="O311" i="8"/>
  <c r="N311" i="8"/>
  <c r="K311" i="8"/>
  <c r="I311" i="8"/>
  <c r="R311" i="8" s="1"/>
  <c r="P310" i="8"/>
  <c r="N310" i="8"/>
  <c r="K310" i="8"/>
  <c r="I310" i="8"/>
  <c r="R310" i="8" s="1"/>
  <c r="P309" i="8"/>
  <c r="N309" i="8"/>
  <c r="I309" i="8"/>
  <c r="P308" i="8"/>
  <c r="N308" i="8"/>
  <c r="I308" i="8"/>
  <c r="Q308" i="8" s="1"/>
  <c r="Q307" i="8"/>
  <c r="P307" i="8"/>
  <c r="O307" i="8"/>
  <c r="N307" i="8"/>
  <c r="I307" i="8"/>
  <c r="K307" i="8" s="1"/>
  <c r="R307" i="8" s="1"/>
  <c r="Q306" i="8"/>
  <c r="P306" i="8"/>
  <c r="N306" i="8"/>
  <c r="I306" i="8"/>
  <c r="O306" i="8" s="1"/>
  <c r="Q305" i="8"/>
  <c r="P305" i="8"/>
  <c r="O305" i="8"/>
  <c r="N305" i="8"/>
  <c r="K305" i="8"/>
  <c r="I305" i="8"/>
  <c r="R305" i="8" s="1"/>
  <c r="P304" i="8"/>
  <c r="O304" i="8"/>
  <c r="N304" i="8"/>
  <c r="I304" i="8"/>
  <c r="K304" i="8" s="1"/>
  <c r="P303" i="8"/>
  <c r="O303" i="8"/>
  <c r="N303" i="8"/>
  <c r="K303" i="8"/>
  <c r="I303" i="8"/>
  <c r="R303" i="8" s="1"/>
  <c r="P302" i="8"/>
  <c r="N302" i="8"/>
  <c r="K302" i="8"/>
  <c r="I302" i="8"/>
  <c r="R302" i="8" s="1"/>
  <c r="P301" i="8"/>
  <c r="N301" i="8"/>
  <c r="I301" i="8"/>
  <c r="P300" i="8"/>
  <c r="N300" i="8"/>
  <c r="I300" i="8"/>
  <c r="Q300" i="8" s="1"/>
  <c r="R299" i="8"/>
  <c r="Q299" i="8"/>
  <c r="P299" i="8"/>
  <c r="O299" i="8"/>
  <c r="N299" i="8"/>
  <c r="I299" i="8"/>
  <c r="K299" i="8" s="1"/>
  <c r="Q298" i="8"/>
  <c r="P298" i="8"/>
  <c r="N298" i="8"/>
  <c r="I298" i="8"/>
  <c r="O298" i="8" s="1"/>
  <c r="Q297" i="8"/>
  <c r="P297" i="8"/>
  <c r="O297" i="8"/>
  <c r="N297" i="8"/>
  <c r="K297" i="8"/>
  <c r="I297" i="8"/>
  <c r="R297" i="8" s="1"/>
  <c r="P296" i="8"/>
  <c r="O296" i="8"/>
  <c r="N296" i="8"/>
  <c r="J296" i="8"/>
  <c r="J276" i="8" s="1"/>
  <c r="I296" i="8"/>
  <c r="K296" i="8" s="1"/>
  <c r="P295" i="8"/>
  <c r="O295" i="8"/>
  <c r="N295" i="8"/>
  <c r="I295" i="8"/>
  <c r="K295" i="8" s="1"/>
  <c r="P294" i="8"/>
  <c r="O294" i="8"/>
  <c r="N294" i="8"/>
  <c r="K294" i="8"/>
  <c r="I294" i="8"/>
  <c r="R294" i="8" s="1"/>
  <c r="P293" i="8"/>
  <c r="N293" i="8"/>
  <c r="K293" i="8"/>
  <c r="I293" i="8"/>
  <c r="R293" i="8" s="1"/>
  <c r="P292" i="8"/>
  <c r="N292" i="8"/>
  <c r="I292" i="8"/>
  <c r="P291" i="8"/>
  <c r="N291" i="8"/>
  <c r="I291" i="8"/>
  <c r="Q291" i="8" s="1"/>
  <c r="R290" i="8"/>
  <c r="Q290" i="8"/>
  <c r="P290" i="8"/>
  <c r="O290" i="8"/>
  <c r="N290" i="8"/>
  <c r="I290" i="8"/>
  <c r="K290" i="8" s="1"/>
  <c r="Q289" i="8"/>
  <c r="P289" i="8"/>
  <c r="N289" i="8"/>
  <c r="I289" i="8"/>
  <c r="O289" i="8" s="1"/>
  <c r="Q288" i="8"/>
  <c r="P288" i="8"/>
  <c r="O288" i="8"/>
  <c r="N288" i="8"/>
  <c r="K288" i="8"/>
  <c r="I288" i="8"/>
  <c r="R288" i="8" s="1"/>
  <c r="P287" i="8"/>
  <c r="O287" i="8"/>
  <c r="N287" i="8"/>
  <c r="I287" i="8"/>
  <c r="K287" i="8" s="1"/>
  <c r="P286" i="8"/>
  <c r="O286" i="8"/>
  <c r="N286" i="8"/>
  <c r="K286" i="8"/>
  <c r="I286" i="8"/>
  <c r="R286" i="8" s="1"/>
  <c r="P285" i="8"/>
  <c r="N285" i="8"/>
  <c r="K285" i="8"/>
  <c r="I285" i="8"/>
  <c r="P284" i="8"/>
  <c r="N284" i="8"/>
  <c r="I284" i="8"/>
  <c r="P283" i="8"/>
  <c r="N283" i="8"/>
  <c r="I283" i="8"/>
  <c r="Q283" i="8" s="1"/>
  <c r="R282" i="8"/>
  <c r="Q282" i="8"/>
  <c r="P282" i="8"/>
  <c r="O282" i="8"/>
  <c r="N282" i="8"/>
  <c r="I282" i="8"/>
  <c r="K282" i="8" s="1"/>
  <c r="Q281" i="8"/>
  <c r="P281" i="8"/>
  <c r="N281" i="8"/>
  <c r="I281" i="8"/>
  <c r="O281" i="8" s="1"/>
  <c r="Q280" i="8"/>
  <c r="P280" i="8"/>
  <c r="O280" i="8"/>
  <c r="N280" i="8"/>
  <c r="K280" i="8"/>
  <c r="I280" i="8"/>
  <c r="R280" i="8" s="1"/>
  <c r="P279" i="8"/>
  <c r="O279" i="8"/>
  <c r="N279" i="8"/>
  <c r="I279" i="8"/>
  <c r="K279" i="8" s="1"/>
  <c r="P278" i="8"/>
  <c r="O278" i="8"/>
  <c r="N278" i="8"/>
  <c r="K278" i="8"/>
  <c r="I278" i="8"/>
  <c r="R278" i="8" s="1"/>
  <c r="P277" i="8"/>
  <c r="N277" i="8"/>
  <c r="K277" i="8"/>
  <c r="I277" i="8"/>
  <c r="M276" i="8"/>
  <c r="L276" i="8"/>
  <c r="H276" i="8"/>
  <c r="G276" i="8"/>
  <c r="F276" i="8"/>
  <c r="E276" i="8"/>
  <c r="D276" i="8"/>
  <c r="C276" i="8"/>
  <c r="P275" i="8"/>
  <c r="N275" i="8"/>
  <c r="I275" i="8"/>
  <c r="P274" i="8"/>
  <c r="N274" i="8"/>
  <c r="I274" i="8"/>
  <c r="Q274" i="8" s="1"/>
  <c r="Q273" i="8"/>
  <c r="P273" i="8"/>
  <c r="O273" i="8"/>
  <c r="N273" i="8"/>
  <c r="I273" i="8"/>
  <c r="K273" i="8" s="1"/>
  <c r="R273" i="8" s="1"/>
  <c r="Q272" i="8"/>
  <c r="P272" i="8"/>
  <c r="N272" i="8"/>
  <c r="I272" i="8"/>
  <c r="O272" i="8" s="1"/>
  <c r="Q271" i="8"/>
  <c r="P271" i="8"/>
  <c r="P266" i="8" s="1"/>
  <c r="P265" i="8" s="1"/>
  <c r="P264" i="8" s="1"/>
  <c r="O271" i="8"/>
  <c r="N271" i="8"/>
  <c r="K271" i="8"/>
  <c r="I271" i="8"/>
  <c r="R271" i="8" s="1"/>
  <c r="P270" i="8"/>
  <c r="O270" i="8"/>
  <c r="N270" i="8"/>
  <c r="I270" i="8"/>
  <c r="K270" i="8" s="1"/>
  <c r="Q269" i="8"/>
  <c r="P269" i="8"/>
  <c r="O269" i="8"/>
  <c r="N269" i="8"/>
  <c r="K269" i="8"/>
  <c r="I269" i="8"/>
  <c r="R269" i="8" s="1"/>
  <c r="P268" i="8"/>
  <c r="N268" i="8"/>
  <c r="N266" i="8" s="1"/>
  <c r="N265" i="8" s="1"/>
  <c r="N264" i="8" s="1"/>
  <c r="K268" i="8"/>
  <c r="I268" i="8"/>
  <c r="P267" i="8"/>
  <c r="N267" i="8"/>
  <c r="I267" i="8"/>
  <c r="M266" i="8"/>
  <c r="L266" i="8"/>
  <c r="J266" i="8"/>
  <c r="H266" i="8"/>
  <c r="G266" i="8"/>
  <c r="F266" i="8"/>
  <c r="E266" i="8"/>
  <c r="D266" i="8"/>
  <c r="C266" i="8"/>
  <c r="M265" i="8"/>
  <c r="L265" i="8"/>
  <c r="J265" i="8"/>
  <c r="H265" i="8"/>
  <c r="G265" i="8"/>
  <c r="F265" i="8"/>
  <c r="E265" i="8"/>
  <c r="D265" i="8"/>
  <c r="C265" i="8"/>
  <c r="M264" i="8"/>
  <c r="L264" i="8"/>
  <c r="J264" i="8"/>
  <c r="H264" i="8"/>
  <c r="G264" i="8"/>
  <c r="F264" i="8"/>
  <c r="E264" i="8"/>
  <c r="D264" i="8"/>
  <c r="P263" i="8"/>
  <c r="N263" i="8"/>
  <c r="I263" i="8"/>
  <c r="Q263" i="8" s="1"/>
  <c r="R262" i="8"/>
  <c r="Q262" i="8"/>
  <c r="P262" i="8"/>
  <c r="O262" i="8"/>
  <c r="N262" i="8"/>
  <c r="I262" i="8"/>
  <c r="K262" i="8" s="1"/>
  <c r="Q261" i="8"/>
  <c r="P261" i="8"/>
  <c r="N261" i="8"/>
  <c r="I261" i="8"/>
  <c r="O261" i="8" s="1"/>
  <c r="Q260" i="8"/>
  <c r="P260" i="8"/>
  <c r="O260" i="8"/>
  <c r="N260" i="8"/>
  <c r="K260" i="8"/>
  <c r="R260" i="8" s="1"/>
  <c r="I260" i="8"/>
  <c r="P259" i="8"/>
  <c r="O259" i="8"/>
  <c r="N259" i="8"/>
  <c r="I259" i="8"/>
  <c r="K259" i="8" s="1"/>
  <c r="Q258" i="8"/>
  <c r="P258" i="8"/>
  <c r="O258" i="8"/>
  <c r="N258" i="8"/>
  <c r="K258" i="8"/>
  <c r="I258" i="8"/>
  <c r="R258" i="8" s="1"/>
  <c r="P257" i="8"/>
  <c r="N257" i="8"/>
  <c r="K257" i="8"/>
  <c r="I257" i="8"/>
  <c r="R257" i="8" s="1"/>
  <c r="P256" i="8"/>
  <c r="N256" i="8"/>
  <c r="I256" i="8"/>
  <c r="P255" i="8"/>
  <c r="N255" i="8"/>
  <c r="I255" i="8"/>
  <c r="Q255" i="8" s="1"/>
  <c r="Q254" i="8"/>
  <c r="P254" i="8"/>
  <c r="O254" i="8"/>
  <c r="N254" i="8"/>
  <c r="I254" i="8"/>
  <c r="K254" i="8" s="1"/>
  <c r="R254" i="8" s="1"/>
  <c r="Q253" i="8"/>
  <c r="P253" i="8"/>
  <c r="N253" i="8"/>
  <c r="I253" i="8"/>
  <c r="O253" i="8" s="1"/>
  <c r="Q252" i="8"/>
  <c r="P252" i="8"/>
  <c r="O252" i="8"/>
  <c r="N252" i="8"/>
  <c r="K252" i="8"/>
  <c r="R252" i="8" s="1"/>
  <c r="I252" i="8"/>
  <c r="P251" i="8"/>
  <c r="O251" i="8"/>
  <c r="N251" i="8"/>
  <c r="I251" i="8"/>
  <c r="K251" i="8" s="1"/>
  <c r="Q250" i="8"/>
  <c r="P250" i="8"/>
  <c r="O250" i="8"/>
  <c r="N250" i="8"/>
  <c r="K250" i="8"/>
  <c r="I250" i="8"/>
  <c r="R250" i="8" s="1"/>
  <c r="P249" i="8"/>
  <c r="N249" i="8"/>
  <c r="K249" i="8"/>
  <c r="I249" i="8"/>
  <c r="R249" i="8" s="1"/>
  <c r="P248" i="8"/>
  <c r="N248" i="8"/>
  <c r="I248" i="8"/>
  <c r="P247" i="8"/>
  <c r="N247" i="8"/>
  <c r="I247" i="8"/>
  <c r="Q247" i="8" s="1"/>
  <c r="R246" i="8"/>
  <c r="Q246" i="8"/>
  <c r="P246" i="8"/>
  <c r="O246" i="8"/>
  <c r="N246" i="8"/>
  <c r="I246" i="8"/>
  <c r="K246" i="8" s="1"/>
  <c r="Q245" i="8"/>
  <c r="P245" i="8"/>
  <c r="N245" i="8"/>
  <c r="I245" i="8"/>
  <c r="O245" i="8" s="1"/>
  <c r="Q244" i="8"/>
  <c r="P244" i="8"/>
  <c r="O244" i="8"/>
  <c r="N244" i="8"/>
  <c r="K244" i="8"/>
  <c r="R244" i="8" s="1"/>
  <c r="I244" i="8"/>
  <c r="P243" i="8"/>
  <c r="O243" i="8"/>
  <c r="N243" i="8"/>
  <c r="I243" i="8"/>
  <c r="P242" i="8"/>
  <c r="O242" i="8"/>
  <c r="N242" i="8"/>
  <c r="K242" i="8"/>
  <c r="I242" i="8"/>
  <c r="P241" i="8"/>
  <c r="N241" i="8"/>
  <c r="I241" i="8"/>
  <c r="P240" i="8"/>
  <c r="N240" i="8"/>
  <c r="I240" i="8"/>
  <c r="P239" i="8"/>
  <c r="N239" i="8"/>
  <c r="I239" i="8"/>
  <c r="R238" i="8"/>
  <c r="Q238" i="8"/>
  <c r="P238" i="8"/>
  <c r="O238" i="8"/>
  <c r="N238" i="8"/>
  <c r="I238" i="8"/>
  <c r="K238" i="8" s="1"/>
  <c r="Q237" i="8"/>
  <c r="P237" i="8"/>
  <c r="N237" i="8"/>
  <c r="I237" i="8"/>
  <c r="O237" i="8" s="1"/>
  <c r="Q236" i="8"/>
  <c r="P236" i="8"/>
  <c r="O236" i="8"/>
  <c r="N236" i="8"/>
  <c r="K236" i="8"/>
  <c r="I236" i="8"/>
  <c r="P235" i="8"/>
  <c r="O235" i="8"/>
  <c r="N235" i="8"/>
  <c r="N225" i="8" s="1"/>
  <c r="I235" i="8"/>
  <c r="P234" i="8"/>
  <c r="O234" i="8"/>
  <c r="N234" i="8"/>
  <c r="K234" i="8"/>
  <c r="I234" i="8"/>
  <c r="P233" i="8"/>
  <c r="N233" i="8"/>
  <c r="I233" i="8"/>
  <c r="P232" i="8"/>
  <c r="N232" i="8"/>
  <c r="I232" i="8"/>
  <c r="P231" i="8"/>
  <c r="N231" i="8"/>
  <c r="I231" i="8"/>
  <c r="R230" i="8"/>
  <c r="Q230" i="8"/>
  <c r="P230" i="8"/>
  <c r="O230" i="8"/>
  <c r="N230" i="8"/>
  <c r="I230" i="8"/>
  <c r="K230" i="8" s="1"/>
  <c r="Q229" i="8"/>
  <c r="P229" i="8"/>
  <c r="N229" i="8"/>
  <c r="I229" i="8"/>
  <c r="O229" i="8" s="1"/>
  <c r="Q228" i="8"/>
  <c r="P228" i="8"/>
  <c r="O228" i="8"/>
  <c r="N228" i="8"/>
  <c r="K228" i="8"/>
  <c r="I228" i="8"/>
  <c r="P227" i="8"/>
  <c r="O227" i="8"/>
  <c r="N227" i="8"/>
  <c r="I227" i="8"/>
  <c r="P226" i="8"/>
  <c r="O226" i="8"/>
  <c r="N226" i="8"/>
  <c r="K226" i="8"/>
  <c r="I226" i="8"/>
  <c r="R226" i="8" s="1"/>
  <c r="M225" i="8"/>
  <c r="L225" i="8"/>
  <c r="J225" i="8"/>
  <c r="H225" i="8"/>
  <c r="G225" i="8"/>
  <c r="F225" i="8"/>
  <c r="E225" i="8"/>
  <c r="D225" i="8"/>
  <c r="C225" i="8"/>
  <c r="P224" i="8"/>
  <c r="N224" i="8"/>
  <c r="I224" i="8"/>
  <c r="Q223" i="8"/>
  <c r="P223" i="8"/>
  <c r="N223" i="8"/>
  <c r="I223" i="8"/>
  <c r="P222" i="8"/>
  <c r="N222" i="8"/>
  <c r="I222" i="8"/>
  <c r="R221" i="8"/>
  <c r="Q221" i="8"/>
  <c r="P221" i="8"/>
  <c r="O221" i="8"/>
  <c r="N221" i="8"/>
  <c r="I221" i="8"/>
  <c r="K221" i="8" s="1"/>
  <c r="Q220" i="8"/>
  <c r="P220" i="8"/>
  <c r="N220" i="8"/>
  <c r="I220" i="8"/>
  <c r="K220" i="8" s="1"/>
  <c r="P219" i="8"/>
  <c r="O219" i="8"/>
  <c r="N219" i="8"/>
  <c r="I219" i="8"/>
  <c r="K219" i="8" s="1"/>
  <c r="R218" i="8"/>
  <c r="Q218" i="8"/>
  <c r="P218" i="8"/>
  <c r="O218" i="8"/>
  <c r="N218" i="8"/>
  <c r="K218" i="8"/>
  <c r="I218" i="8"/>
  <c r="Q217" i="8"/>
  <c r="P217" i="8"/>
  <c r="N217" i="8"/>
  <c r="K217" i="8"/>
  <c r="I217" i="8"/>
  <c r="P216" i="8"/>
  <c r="N216" i="8"/>
  <c r="I216" i="8"/>
  <c r="P215" i="8"/>
  <c r="N215" i="8"/>
  <c r="I215" i="8"/>
  <c r="Q215" i="8" s="1"/>
  <c r="Q214" i="8"/>
  <c r="P214" i="8"/>
  <c r="N214" i="8"/>
  <c r="I214" i="8"/>
  <c r="O214" i="8" s="1"/>
  <c r="R213" i="8"/>
  <c r="Q213" i="8"/>
  <c r="P213" i="8"/>
  <c r="N213" i="8"/>
  <c r="K213" i="8"/>
  <c r="I213" i="8"/>
  <c r="O213" i="8" s="1"/>
  <c r="P212" i="8"/>
  <c r="N212" i="8"/>
  <c r="I212" i="8"/>
  <c r="K212" i="8" s="1"/>
  <c r="P211" i="8"/>
  <c r="O211" i="8"/>
  <c r="N211" i="8"/>
  <c r="I211" i="8"/>
  <c r="K211" i="8" s="1"/>
  <c r="R210" i="8"/>
  <c r="Q210" i="8"/>
  <c r="P210" i="8"/>
  <c r="O210" i="8"/>
  <c r="N210" i="8"/>
  <c r="K210" i="8"/>
  <c r="I210" i="8"/>
  <c r="Q209" i="8"/>
  <c r="P209" i="8"/>
  <c r="N209" i="8"/>
  <c r="K209" i="8"/>
  <c r="I209" i="8"/>
  <c r="P208" i="8"/>
  <c r="N208" i="8"/>
  <c r="I208" i="8"/>
  <c r="P207" i="8"/>
  <c r="N207" i="8"/>
  <c r="I207" i="8"/>
  <c r="Q207" i="8" s="1"/>
  <c r="Q206" i="8"/>
  <c r="P206" i="8"/>
  <c r="N206" i="8"/>
  <c r="I206" i="8"/>
  <c r="O206" i="8" s="1"/>
  <c r="Q205" i="8"/>
  <c r="P205" i="8"/>
  <c r="N205" i="8"/>
  <c r="K205" i="8"/>
  <c r="R205" i="8" s="1"/>
  <c r="I205" i="8"/>
  <c r="O205" i="8" s="1"/>
  <c r="P204" i="8"/>
  <c r="N204" i="8"/>
  <c r="I204" i="8"/>
  <c r="K204" i="8" s="1"/>
  <c r="P203" i="8"/>
  <c r="O203" i="8"/>
  <c r="N203" i="8"/>
  <c r="I203" i="8"/>
  <c r="K203" i="8" s="1"/>
  <c r="R202" i="8"/>
  <c r="Q202" i="8"/>
  <c r="P202" i="8"/>
  <c r="O202" i="8"/>
  <c r="N202" i="8"/>
  <c r="K202" i="8"/>
  <c r="I202" i="8"/>
  <c r="Q201" i="8"/>
  <c r="P201" i="8"/>
  <c r="N201" i="8"/>
  <c r="K201" i="8"/>
  <c r="I201" i="8"/>
  <c r="P200" i="8"/>
  <c r="N200" i="8"/>
  <c r="I200" i="8"/>
  <c r="P199" i="8"/>
  <c r="O199" i="8"/>
  <c r="N199" i="8"/>
  <c r="I199" i="8"/>
  <c r="Q199" i="8" s="1"/>
  <c r="R198" i="8"/>
  <c r="Q198" i="8"/>
  <c r="P198" i="8"/>
  <c r="O198" i="8"/>
  <c r="N198" i="8"/>
  <c r="I198" i="8"/>
  <c r="K198" i="8" s="1"/>
  <c r="Q197" i="8"/>
  <c r="P197" i="8"/>
  <c r="N197" i="8"/>
  <c r="K197" i="8"/>
  <c r="R197" i="8" s="1"/>
  <c r="I197" i="8"/>
  <c r="O197" i="8" s="1"/>
  <c r="P196" i="8"/>
  <c r="P192" i="8" s="1"/>
  <c r="N196" i="8"/>
  <c r="I196" i="8"/>
  <c r="K196" i="8" s="1"/>
  <c r="P195" i="8"/>
  <c r="O195" i="8"/>
  <c r="N195" i="8"/>
  <c r="I195" i="8"/>
  <c r="K195" i="8" s="1"/>
  <c r="R194" i="8"/>
  <c r="Q194" i="8"/>
  <c r="P194" i="8"/>
  <c r="O194" i="8"/>
  <c r="N194" i="8"/>
  <c r="K194" i="8"/>
  <c r="I194" i="8"/>
  <c r="Q193" i="8"/>
  <c r="P193" i="8"/>
  <c r="N193" i="8"/>
  <c r="N192" i="8" s="1"/>
  <c r="K193" i="8"/>
  <c r="I193" i="8"/>
  <c r="M192" i="8"/>
  <c r="L192" i="8"/>
  <c r="J192" i="8"/>
  <c r="H192" i="8"/>
  <c r="G192" i="8"/>
  <c r="F192" i="8"/>
  <c r="E192" i="8"/>
  <c r="D192" i="8"/>
  <c r="C192" i="8"/>
  <c r="P191" i="8"/>
  <c r="P190" i="8" s="1"/>
  <c r="N191" i="8"/>
  <c r="I191" i="8"/>
  <c r="N190" i="8"/>
  <c r="M190" i="8"/>
  <c r="L190" i="8"/>
  <c r="J190" i="8"/>
  <c r="H190" i="8"/>
  <c r="G190" i="8"/>
  <c r="F190" i="8"/>
  <c r="E190" i="8"/>
  <c r="D190" i="8"/>
  <c r="C190" i="8"/>
  <c r="P189" i="8"/>
  <c r="P188" i="8" s="1"/>
  <c r="O189" i="8"/>
  <c r="O188" i="8" s="1"/>
  <c r="N189" i="8"/>
  <c r="I189" i="8"/>
  <c r="Q189" i="8" s="1"/>
  <c r="N188" i="8"/>
  <c r="M188" i="8"/>
  <c r="L188" i="8"/>
  <c r="J188" i="8"/>
  <c r="H188" i="8"/>
  <c r="G188" i="8"/>
  <c r="F188" i="8"/>
  <c r="E188" i="8"/>
  <c r="D188" i="8"/>
  <c r="C188" i="8"/>
  <c r="Q187" i="8"/>
  <c r="P187" i="8"/>
  <c r="N187" i="8"/>
  <c r="I187" i="8"/>
  <c r="O187" i="8" s="1"/>
  <c r="Q186" i="8"/>
  <c r="P186" i="8"/>
  <c r="N186" i="8"/>
  <c r="N185" i="8" s="1"/>
  <c r="K186" i="8"/>
  <c r="I186" i="8"/>
  <c r="O186" i="8" s="1"/>
  <c r="P185" i="8"/>
  <c r="M185" i="8"/>
  <c r="L185" i="8"/>
  <c r="J185" i="8"/>
  <c r="I185" i="8"/>
  <c r="H185" i="8"/>
  <c r="G185" i="8"/>
  <c r="F185" i="8"/>
  <c r="E185" i="8"/>
  <c r="D185" i="8"/>
  <c r="C185" i="8"/>
  <c r="P184" i="8"/>
  <c r="N184" i="8"/>
  <c r="I184" i="8"/>
  <c r="K184" i="8" s="1"/>
  <c r="P183" i="8"/>
  <c r="P182" i="8" s="1"/>
  <c r="O183" i="8"/>
  <c r="N183" i="8"/>
  <c r="I183" i="8"/>
  <c r="K183" i="8" s="1"/>
  <c r="N182" i="8"/>
  <c r="M182" i="8"/>
  <c r="L182" i="8"/>
  <c r="J182" i="8"/>
  <c r="H182" i="8"/>
  <c r="G182" i="8"/>
  <c r="F182" i="8"/>
  <c r="F155" i="8" s="1"/>
  <c r="E182" i="8"/>
  <c r="D182" i="8"/>
  <c r="C182" i="8"/>
  <c r="R181" i="8"/>
  <c r="P181" i="8"/>
  <c r="O181" i="8"/>
  <c r="N181" i="8"/>
  <c r="K181" i="8"/>
  <c r="I181" i="8"/>
  <c r="Q181" i="8" s="1"/>
  <c r="Q180" i="8"/>
  <c r="P180" i="8"/>
  <c r="N180" i="8"/>
  <c r="N179" i="8" s="1"/>
  <c r="K180" i="8"/>
  <c r="K179" i="8" s="1"/>
  <c r="I180" i="8"/>
  <c r="P179" i="8"/>
  <c r="M179" i="8"/>
  <c r="L179" i="8"/>
  <c r="J179" i="8"/>
  <c r="H179" i="8"/>
  <c r="G179" i="8"/>
  <c r="F179" i="8"/>
  <c r="E179" i="8"/>
  <c r="D179" i="8"/>
  <c r="C179" i="8"/>
  <c r="P178" i="8"/>
  <c r="N178" i="8"/>
  <c r="I178" i="8"/>
  <c r="P177" i="8"/>
  <c r="N177" i="8"/>
  <c r="I177" i="8"/>
  <c r="Q177" i="8" s="1"/>
  <c r="Q176" i="8"/>
  <c r="P176" i="8"/>
  <c r="O176" i="8"/>
  <c r="N176" i="8"/>
  <c r="N173" i="8" s="1"/>
  <c r="I176" i="8"/>
  <c r="K176" i="8" s="1"/>
  <c r="R176" i="8" s="1"/>
  <c r="Q175" i="8"/>
  <c r="P175" i="8"/>
  <c r="N175" i="8"/>
  <c r="K175" i="8"/>
  <c r="R175" i="8" s="1"/>
  <c r="I175" i="8"/>
  <c r="O175" i="8" s="1"/>
  <c r="P174" i="8"/>
  <c r="P173" i="8" s="1"/>
  <c r="N174" i="8"/>
  <c r="I174" i="8"/>
  <c r="K174" i="8" s="1"/>
  <c r="M173" i="8"/>
  <c r="L173" i="8"/>
  <c r="J173" i="8"/>
  <c r="H173" i="8"/>
  <c r="G173" i="8"/>
  <c r="F173" i="8"/>
  <c r="E173" i="8"/>
  <c r="D173" i="8"/>
  <c r="C173" i="8"/>
  <c r="P172" i="8"/>
  <c r="P170" i="8" s="1"/>
  <c r="O172" i="8"/>
  <c r="N172" i="8"/>
  <c r="I172" i="8"/>
  <c r="K172" i="8" s="1"/>
  <c r="R171" i="8"/>
  <c r="P171" i="8"/>
  <c r="O171" i="8"/>
  <c r="O170" i="8" s="1"/>
  <c r="N171" i="8"/>
  <c r="N170" i="8" s="1"/>
  <c r="K171" i="8"/>
  <c r="K170" i="8" s="1"/>
  <c r="I171" i="8"/>
  <c r="Q171" i="8" s="1"/>
  <c r="M170" i="8"/>
  <c r="M155" i="8" s="1"/>
  <c r="L170" i="8"/>
  <c r="J170" i="8"/>
  <c r="I170" i="8"/>
  <c r="R170" i="8" s="1"/>
  <c r="H170" i="8"/>
  <c r="G170" i="8"/>
  <c r="F170" i="8"/>
  <c r="E170" i="8"/>
  <c r="D170" i="8"/>
  <c r="C170" i="8"/>
  <c r="Q169" i="8"/>
  <c r="P169" i="8"/>
  <c r="N169" i="8"/>
  <c r="K169" i="8"/>
  <c r="I169" i="8"/>
  <c r="P168" i="8"/>
  <c r="N168" i="8"/>
  <c r="I168" i="8"/>
  <c r="P167" i="8"/>
  <c r="O167" i="8"/>
  <c r="N167" i="8"/>
  <c r="I167" i="8"/>
  <c r="Q167" i="8" s="1"/>
  <c r="Q166" i="8"/>
  <c r="P166" i="8"/>
  <c r="O166" i="8"/>
  <c r="N166" i="8"/>
  <c r="I166" i="8"/>
  <c r="K166" i="8" s="1"/>
  <c r="R166" i="8" s="1"/>
  <c r="Q165" i="8"/>
  <c r="P165" i="8"/>
  <c r="O165" i="8"/>
  <c r="N165" i="8"/>
  <c r="N164" i="8" s="1"/>
  <c r="K165" i="8"/>
  <c r="I165" i="8"/>
  <c r="P164" i="8"/>
  <c r="M164" i="8"/>
  <c r="L164" i="8"/>
  <c r="L155" i="8" s="1"/>
  <c r="J164" i="8"/>
  <c r="H164" i="8"/>
  <c r="G164" i="8"/>
  <c r="F164" i="8"/>
  <c r="E164" i="8"/>
  <c r="D164" i="8"/>
  <c r="D155" i="8" s="1"/>
  <c r="C164" i="8"/>
  <c r="P163" i="8"/>
  <c r="P162" i="8" s="1"/>
  <c r="N163" i="8"/>
  <c r="I163" i="8"/>
  <c r="K163" i="8" s="1"/>
  <c r="K162" i="8" s="1"/>
  <c r="N162" i="8"/>
  <c r="M162" i="8"/>
  <c r="L162" i="8"/>
  <c r="J162" i="8"/>
  <c r="H162" i="8"/>
  <c r="H155" i="8" s="1"/>
  <c r="G162" i="8"/>
  <c r="G155" i="8" s="1"/>
  <c r="F162" i="8"/>
  <c r="E162" i="8"/>
  <c r="D162" i="8"/>
  <c r="C162" i="8"/>
  <c r="P161" i="8"/>
  <c r="O161" i="8"/>
  <c r="N161" i="8"/>
  <c r="I161" i="8"/>
  <c r="K161" i="8" s="1"/>
  <c r="R160" i="8"/>
  <c r="P160" i="8"/>
  <c r="O160" i="8"/>
  <c r="N160" i="8"/>
  <c r="N156" i="8" s="1"/>
  <c r="K160" i="8"/>
  <c r="I160" i="8"/>
  <c r="Q160" i="8" s="1"/>
  <c r="Q159" i="8"/>
  <c r="P159" i="8"/>
  <c r="N159" i="8"/>
  <c r="K159" i="8"/>
  <c r="I159" i="8"/>
  <c r="R159" i="8" s="1"/>
  <c r="P158" i="8"/>
  <c r="N158" i="8"/>
  <c r="I158" i="8"/>
  <c r="P157" i="8"/>
  <c r="P156" i="8" s="1"/>
  <c r="P155" i="8" s="1"/>
  <c r="O157" i="8"/>
  <c r="N157" i="8"/>
  <c r="I157" i="8"/>
  <c r="Q157" i="8" s="1"/>
  <c r="M156" i="8"/>
  <c r="L156" i="8"/>
  <c r="J156" i="8"/>
  <c r="H156" i="8"/>
  <c r="G156" i="8"/>
  <c r="F156" i="8"/>
  <c r="E156" i="8"/>
  <c r="D156" i="8"/>
  <c r="C156" i="8"/>
  <c r="J155" i="8"/>
  <c r="R154" i="8"/>
  <c r="Q154" i="8"/>
  <c r="P154" i="8"/>
  <c r="O154" i="8"/>
  <c r="N154" i="8"/>
  <c r="I154" i="8"/>
  <c r="K154" i="8" s="1"/>
  <c r="Q153" i="8"/>
  <c r="P153" i="8"/>
  <c r="O153" i="8"/>
  <c r="N153" i="8"/>
  <c r="N152" i="8" s="1"/>
  <c r="K153" i="8"/>
  <c r="I153" i="8"/>
  <c r="P152" i="8"/>
  <c r="O152" i="8"/>
  <c r="M152" i="8"/>
  <c r="L152" i="8"/>
  <c r="J152" i="8"/>
  <c r="I152" i="8"/>
  <c r="H152" i="8"/>
  <c r="G152" i="8"/>
  <c r="F152" i="8"/>
  <c r="E152" i="8"/>
  <c r="D152" i="8"/>
  <c r="Q152" i="8" s="1"/>
  <c r="C152" i="8"/>
  <c r="P151" i="8"/>
  <c r="N151" i="8"/>
  <c r="I151" i="8"/>
  <c r="K151" i="8" s="1"/>
  <c r="P150" i="8"/>
  <c r="O150" i="8"/>
  <c r="N150" i="8"/>
  <c r="I150" i="8"/>
  <c r="K150" i="8" s="1"/>
  <c r="R149" i="8"/>
  <c r="P149" i="8"/>
  <c r="O149" i="8"/>
  <c r="N149" i="8"/>
  <c r="K149" i="8"/>
  <c r="I149" i="8"/>
  <c r="Q149" i="8" s="1"/>
  <c r="Q148" i="8"/>
  <c r="P148" i="8"/>
  <c r="N148" i="8"/>
  <c r="K148" i="8"/>
  <c r="I148" i="8"/>
  <c r="P147" i="8"/>
  <c r="N147" i="8"/>
  <c r="I147" i="8"/>
  <c r="P146" i="8"/>
  <c r="O146" i="8"/>
  <c r="N146" i="8"/>
  <c r="I146" i="8"/>
  <c r="Q146" i="8" s="1"/>
  <c r="R145" i="8"/>
  <c r="Q145" i="8"/>
  <c r="P145" i="8"/>
  <c r="O145" i="8"/>
  <c r="N145" i="8"/>
  <c r="I145" i="8"/>
  <c r="K145" i="8" s="1"/>
  <c r="Q144" i="8"/>
  <c r="P144" i="8"/>
  <c r="O144" i="8"/>
  <c r="N144" i="8"/>
  <c r="K144" i="8"/>
  <c r="R144" i="8" s="1"/>
  <c r="I144" i="8"/>
  <c r="P143" i="8"/>
  <c r="N143" i="8"/>
  <c r="I143" i="8"/>
  <c r="K143" i="8" s="1"/>
  <c r="P142" i="8"/>
  <c r="O142" i="8"/>
  <c r="N142" i="8"/>
  <c r="I142" i="8"/>
  <c r="K142" i="8" s="1"/>
  <c r="R141" i="8"/>
  <c r="P141" i="8"/>
  <c r="O141" i="8"/>
  <c r="N141" i="8"/>
  <c r="K141" i="8"/>
  <c r="I141" i="8"/>
  <c r="Q141" i="8" s="1"/>
  <c r="Q140" i="8"/>
  <c r="P140" i="8"/>
  <c r="N140" i="8"/>
  <c r="K140" i="8"/>
  <c r="I140" i="8"/>
  <c r="R140" i="8" s="1"/>
  <c r="P139" i="8"/>
  <c r="N139" i="8"/>
  <c r="I139" i="8"/>
  <c r="P138" i="8"/>
  <c r="O138" i="8"/>
  <c r="N138" i="8"/>
  <c r="I138" i="8"/>
  <c r="Q138" i="8" s="1"/>
  <c r="R137" i="8"/>
  <c r="Q137" i="8"/>
  <c r="P137" i="8"/>
  <c r="O137" i="8"/>
  <c r="N137" i="8"/>
  <c r="I137" i="8"/>
  <c r="K137" i="8" s="1"/>
  <c r="Q136" i="8"/>
  <c r="P136" i="8"/>
  <c r="O136" i="8"/>
  <c r="N136" i="8"/>
  <c r="K136" i="8"/>
  <c r="R136" i="8" s="1"/>
  <c r="I136" i="8"/>
  <c r="P135" i="8"/>
  <c r="N135" i="8"/>
  <c r="I135" i="8"/>
  <c r="K135" i="8" s="1"/>
  <c r="M134" i="8"/>
  <c r="L134" i="8"/>
  <c r="J134" i="8"/>
  <c r="H134" i="8"/>
  <c r="G134" i="8"/>
  <c r="F134" i="8"/>
  <c r="E134" i="8"/>
  <c r="D134" i="8"/>
  <c r="C134" i="8"/>
  <c r="P133" i="8"/>
  <c r="O133" i="8"/>
  <c r="N133" i="8"/>
  <c r="I133" i="8"/>
  <c r="K133" i="8" s="1"/>
  <c r="R132" i="8"/>
  <c r="P132" i="8"/>
  <c r="O132" i="8"/>
  <c r="N132" i="8"/>
  <c r="K132" i="8"/>
  <c r="I132" i="8"/>
  <c r="Q132" i="8" s="1"/>
  <c r="Q131" i="8"/>
  <c r="P131" i="8"/>
  <c r="N131" i="8"/>
  <c r="K131" i="8"/>
  <c r="I131" i="8"/>
  <c r="P130" i="8"/>
  <c r="N130" i="8"/>
  <c r="I130" i="8"/>
  <c r="P129" i="8"/>
  <c r="P128" i="8" s="1"/>
  <c r="O129" i="8"/>
  <c r="N129" i="8"/>
  <c r="I129" i="8"/>
  <c r="Q129" i="8" s="1"/>
  <c r="N128" i="8"/>
  <c r="M128" i="8"/>
  <c r="L128" i="8"/>
  <c r="J128" i="8"/>
  <c r="J119" i="8" s="1"/>
  <c r="J118" i="8" s="1"/>
  <c r="H128" i="8"/>
  <c r="G128" i="8"/>
  <c r="F128" i="8"/>
  <c r="F119" i="8" s="1"/>
  <c r="F118" i="8" s="1"/>
  <c r="E128" i="8"/>
  <c r="D128" i="8"/>
  <c r="C128" i="8"/>
  <c r="R127" i="8"/>
  <c r="Q127" i="8"/>
  <c r="P127" i="8"/>
  <c r="O127" i="8"/>
  <c r="N127" i="8"/>
  <c r="I127" i="8"/>
  <c r="K127" i="8" s="1"/>
  <c r="Q126" i="8"/>
  <c r="P126" i="8"/>
  <c r="O126" i="8"/>
  <c r="N126" i="8"/>
  <c r="K126" i="8"/>
  <c r="R126" i="8" s="1"/>
  <c r="I126" i="8"/>
  <c r="P125" i="8"/>
  <c r="N125" i="8"/>
  <c r="I125" i="8"/>
  <c r="K125" i="8" s="1"/>
  <c r="P124" i="8"/>
  <c r="O124" i="8"/>
  <c r="N124" i="8"/>
  <c r="I124" i="8"/>
  <c r="K124" i="8" s="1"/>
  <c r="R123" i="8"/>
  <c r="P123" i="8"/>
  <c r="O123" i="8"/>
  <c r="N123" i="8"/>
  <c r="K123" i="8"/>
  <c r="I123" i="8"/>
  <c r="Q123" i="8" s="1"/>
  <c r="Q122" i="8"/>
  <c r="P122" i="8"/>
  <c r="N122" i="8"/>
  <c r="K122" i="8"/>
  <c r="K121" i="8" s="1"/>
  <c r="I122" i="8"/>
  <c r="P121" i="8"/>
  <c r="M121" i="8"/>
  <c r="M119" i="8" s="1"/>
  <c r="M118" i="8" s="1"/>
  <c r="L121" i="8"/>
  <c r="L119" i="8" s="1"/>
  <c r="L118" i="8" s="1"/>
  <c r="J121" i="8"/>
  <c r="H121" i="8"/>
  <c r="H119" i="8" s="1"/>
  <c r="G121" i="8"/>
  <c r="F121" i="8"/>
  <c r="E121" i="8"/>
  <c r="E119" i="8" s="1"/>
  <c r="D121" i="8"/>
  <c r="D119" i="8" s="1"/>
  <c r="D118" i="8" s="1"/>
  <c r="C121" i="8"/>
  <c r="P120" i="8"/>
  <c r="P119" i="8" s="1"/>
  <c r="N120" i="8"/>
  <c r="I120" i="8"/>
  <c r="G119" i="8"/>
  <c r="C119" i="8"/>
  <c r="P117" i="8"/>
  <c r="P116" i="8" s="1"/>
  <c r="O117" i="8"/>
  <c r="O116" i="8" s="1"/>
  <c r="N117" i="8"/>
  <c r="I117" i="8"/>
  <c r="Q117" i="8" s="1"/>
  <c r="N116" i="8"/>
  <c r="M116" i="8"/>
  <c r="L116" i="8"/>
  <c r="J116" i="8"/>
  <c r="H116" i="8"/>
  <c r="G116" i="8"/>
  <c r="F116" i="8"/>
  <c r="E116" i="8"/>
  <c r="D116" i="8"/>
  <c r="C116" i="8"/>
  <c r="Q115" i="8"/>
  <c r="P115" i="8"/>
  <c r="O115" i="8"/>
  <c r="N115" i="8"/>
  <c r="I115" i="8"/>
  <c r="K115" i="8" s="1"/>
  <c r="R115" i="8" s="1"/>
  <c r="Q114" i="8"/>
  <c r="P114" i="8"/>
  <c r="O114" i="8"/>
  <c r="N114" i="8"/>
  <c r="K114" i="8"/>
  <c r="R114" i="8" s="1"/>
  <c r="I114" i="8"/>
  <c r="P113" i="8"/>
  <c r="N113" i="8"/>
  <c r="I113" i="8"/>
  <c r="K113" i="8" s="1"/>
  <c r="P112" i="8"/>
  <c r="O112" i="8"/>
  <c r="N112" i="8"/>
  <c r="I112" i="8"/>
  <c r="K112" i="8" s="1"/>
  <c r="R111" i="8"/>
  <c r="P111" i="8"/>
  <c r="O111" i="8"/>
  <c r="N111" i="8"/>
  <c r="K111" i="8"/>
  <c r="I111" i="8"/>
  <c r="Q111" i="8" s="1"/>
  <c r="Q110" i="8"/>
  <c r="P110" i="8"/>
  <c r="N110" i="8"/>
  <c r="K110" i="8"/>
  <c r="I110" i="8"/>
  <c r="R110" i="8" s="1"/>
  <c r="P109" i="8"/>
  <c r="N109" i="8"/>
  <c r="I109" i="8"/>
  <c r="P108" i="8"/>
  <c r="O108" i="8"/>
  <c r="N108" i="8"/>
  <c r="I108" i="8"/>
  <c r="Q108" i="8" s="1"/>
  <c r="Q107" i="8"/>
  <c r="P107" i="8"/>
  <c r="O107" i="8"/>
  <c r="N107" i="8"/>
  <c r="I107" i="8"/>
  <c r="K107" i="8" s="1"/>
  <c r="R107" i="8" s="1"/>
  <c r="Q106" i="8"/>
  <c r="P106" i="8"/>
  <c r="O106" i="8"/>
  <c r="N106" i="8"/>
  <c r="K106" i="8"/>
  <c r="R106" i="8" s="1"/>
  <c r="I106" i="8"/>
  <c r="P105" i="8"/>
  <c r="N105" i="8"/>
  <c r="I105" i="8"/>
  <c r="P104" i="8"/>
  <c r="O104" i="8"/>
  <c r="N104" i="8"/>
  <c r="I104" i="8"/>
  <c r="K104" i="8" s="1"/>
  <c r="R103" i="8"/>
  <c r="P103" i="8"/>
  <c r="O103" i="8"/>
  <c r="N103" i="8"/>
  <c r="N102" i="8" s="1"/>
  <c r="K103" i="8"/>
  <c r="I103" i="8"/>
  <c r="Q103" i="8" s="1"/>
  <c r="M102" i="8"/>
  <c r="M82" i="8" s="1"/>
  <c r="L102" i="8"/>
  <c r="J102" i="8"/>
  <c r="I102" i="8"/>
  <c r="H102" i="8"/>
  <c r="G102" i="8"/>
  <c r="F102" i="8"/>
  <c r="E102" i="8"/>
  <c r="Q102" i="8" s="1"/>
  <c r="D102" i="8"/>
  <c r="C102" i="8"/>
  <c r="Q101" i="8"/>
  <c r="P101" i="8"/>
  <c r="N101" i="8"/>
  <c r="K101" i="8"/>
  <c r="I101" i="8"/>
  <c r="P100" i="8"/>
  <c r="N100" i="8"/>
  <c r="K100" i="8"/>
  <c r="I100" i="8"/>
  <c r="P99" i="8"/>
  <c r="O99" i="8"/>
  <c r="N99" i="8"/>
  <c r="I99" i="8"/>
  <c r="Q98" i="8"/>
  <c r="P98" i="8"/>
  <c r="O98" i="8"/>
  <c r="N98" i="8"/>
  <c r="I98" i="8"/>
  <c r="K98" i="8" s="1"/>
  <c r="R98" i="8" s="1"/>
  <c r="Q97" i="8"/>
  <c r="P97" i="8"/>
  <c r="O97" i="8"/>
  <c r="N97" i="8"/>
  <c r="K97" i="8"/>
  <c r="R97" i="8" s="1"/>
  <c r="I97" i="8"/>
  <c r="P96" i="8"/>
  <c r="N96" i="8"/>
  <c r="I96" i="8"/>
  <c r="Q96" i="8" s="1"/>
  <c r="P95" i="8"/>
  <c r="O95" i="8"/>
  <c r="N95" i="8"/>
  <c r="I95" i="8"/>
  <c r="K95" i="8" s="1"/>
  <c r="P94" i="8"/>
  <c r="O94" i="8"/>
  <c r="N94" i="8"/>
  <c r="K94" i="8"/>
  <c r="R94" i="8" s="1"/>
  <c r="I94" i="8"/>
  <c r="Q94" i="8" s="1"/>
  <c r="P93" i="8"/>
  <c r="N93" i="8"/>
  <c r="I93" i="8"/>
  <c r="P92" i="8"/>
  <c r="N92" i="8"/>
  <c r="K92" i="8"/>
  <c r="I92" i="8"/>
  <c r="P91" i="8"/>
  <c r="N91" i="8"/>
  <c r="I91" i="8"/>
  <c r="O91" i="8" s="1"/>
  <c r="R90" i="8"/>
  <c r="Q90" i="8"/>
  <c r="P90" i="8"/>
  <c r="O90" i="8"/>
  <c r="N90" i="8"/>
  <c r="I90" i="8"/>
  <c r="K90" i="8" s="1"/>
  <c r="Q89" i="8"/>
  <c r="P89" i="8"/>
  <c r="O89" i="8"/>
  <c r="N89" i="8"/>
  <c r="K89" i="8"/>
  <c r="R89" i="8" s="1"/>
  <c r="I89" i="8"/>
  <c r="Q88" i="8"/>
  <c r="P88" i="8"/>
  <c r="O88" i="8"/>
  <c r="N88" i="8"/>
  <c r="N82" i="8" s="1"/>
  <c r="K88" i="8"/>
  <c r="I88" i="8"/>
  <c r="P87" i="8"/>
  <c r="N87" i="8"/>
  <c r="K87" i="8"/>
  <c r="I87" i="8"/>
  <c r="P86" i="8"/>
  <c r="N86" i="8"/>
  <c r="I86" i="8"/>
  <c r="Q85" i="8"/>
  <c r="P85" i="8"/>
  <c r="N85" i="8"/>
  <c r="I85" i="8"/>
  <c r="O85" i="8" s="1"/>
  <c r="Q84" i="8"/>
  <c r="P84" i="8"/>
  <c r="N84" i="8"/>
  <c r="I84" i="8"/>
  <c r="O84" i="8" s="1"/>
  <c r="Q83" i="8"/>
  <c r="P83" i="8"/>
  <c r="O83" i="8"/>
  <c r="N83" i="8"/>
  <c r="K83" i="8"/>
  <c r="I83" i="8"/>
  <c r="L82" i="8"/>
  <c r="J82" i="8"/>
  <c r="H82" i="8"/>
  <c r="G82" i="8"/>
  <c r="F82" i="8"/>
  <c r="E82" i="8"/>
  <c r="D82" i="8"/>
  <c r="C82" i="8"/>
  <c r="P81" i="8"/>
  <c r="O81" i="8"/>
  <c r="N81" i="8"/>
  <c r="I81" i="8"/>
  <c r="K81" i="8" s="1"/>
  <c r="Q80" i="8"/>
  <c r="P80" i="8"/>
  <c r="O80" i="8"/>
  <c r="N80" i="8"/>
  <c r="K80" i="8"/>
  <c r="R80" i="8" s="1"/>
  <c r="I80" i="8"/>
  <c r="P79" i="8"/>
  <c r="N79" i="8"/>
  <c r="N72" i="8" s="1"/>
  <c r="K79" i="8"/>
  <c r="I79" i="8"/>
  <c r="R79" i="8" s="1"/>
  <c r="P78" i="8"/>
  <c r="N78" i="8"/>
  <c r="K78" i="8"/>
  <c r="I78" i="8"/>
  <c r="R78" i="8" s="1"/>
  <c r="P77" i="8"/>
  <c r="N77" i="8"/>
  <c r="I77" i="8"/>
  <c r="Q76" i="8"/>
  <c r="P76" i="8"/>
  <c r="N76" i="8"/>
  <c r="I76" i="8"/>
  <c r="O76" i="8" s="1"/>
  <c r="Q75" i="8"/>
  <c r="P75" i="8"/>
  <c r="N75" i="8"/>
  <c r="I75" i="8"/>
  <c r="O75" i="8" s="1"/>
  <c r="Q74" i="8"/>
  <c r="P74" i="8"/>
  <c r="O74" i="8"/>
  <c r="N74" i="8"/>
  <c r="K74" i="8"/>
  <c r="R74" i="8" s="1"/>
  <c r="I74" i="8"/>
  <c r="P73" i="8"/>
  <c r="P72" i="8" s="1"/>
  <c r="O73" i="8"/>
  <c r="N73" i="8"/>
  <c r="I73" i="8"/>
  <c r="K73" i="8" s="1"/>
  <c r="M72" i="8"/>
  <c r="L72" i="8"/>
  <c r="J72" i="8"/>
  <c r="H72" i="8"/>
  <c r="G72" i="8"/>
  <c r="F72" i="8"/>
  <c r="E72" i="8"/>
  <c r="D72" i="8"/>
  <c r="C72" i="8"/>
  <c r="Q71" i="8"/>
  <c r="P71" i="8"/>
  <c r="O71" i="8"/>
  <c r="N71" i="8"/>
  <c r="K71" i="8"/>
  <c r="R71" i="8" s="1"/>
  <c r="I71" i="8"/>
  <c r="P70" i="8"/>
  <c r="N70" i="8"/>
  <c r="N66" i="8" s="1"/>
  <c r="K70" i="8"/>
  <c r="I70" i="8"/>
  <c r="R70" i="8" s="1"/>
  <c r="P69" i="8"/>
  <c r="N69" i="8"/>
  <c r="K69" i="8"/>
  <c r="I69" i="8"/>
  <c r="R69" i="8" s="1"/>
  <c r="P68" i="8"/>
  <c r="N68" i="8"/>
  <c r="I68" i="8"/>
  <c r="Q67" i="8"/>
  <c r="P67" i="8"/>
  <c r="N67" i="8"/>
  <c r="I67" i="8"/>
  <c r="O67" i="8" s="1"/>
  <c r="P66" i="8"/>
  <c r="M66" i="8"/>
  <c r="L66" i="8"/>
  <c r="J66" i="8"/>
  <c r="H66" i="8"/>
  <c r="G66" i="8"/>
  <c r="F66" i="8"/>
  <c r="E66" i="8"/>
  <c r="D66" i="8"/>
  <c r="C66" i="8"/>
  <c r="Q65" i="8"/>
  <c r="P65" i="8"/>
  <c r="N65" i="8"/>
  <c r="I65" i="8"/>
  <c r="O65" i="8" s="1"/>
  <c r="Q64" i="8"/>
  <c r="P64" i="8"/>
  <c r="O64" i="8"/>
  <c r="N64" i="8"/>
  <c r="K64" i="8"/>
  <c r="R64" i="8" s="1"/>
  <c r="I64" i="8"/>
  <c r="P63" i="8"/>
  <c r="O63" i="8"/>
  <c r="N63" i="8"/>
  <c r="I63" i="8"/>
  <c r="K63" i="8" s="1"/>
  <c r="Q62" i="8"/>
  <c r="P62" i="8"/>
  <c r="P61" i="8" s="1"/>
  <c r="O62" i="8"/>
  <c r="O61" i="8" s="1"/>
  <c r="N62" i="8"/>
  <c r="K62" i="8"/>
  <c r="I62" i="8"/>
  <c r="N61" i="8"/>
  <c r="M61" i="8"/>
  <c r="L61" i="8"/>
  <c r="J61" i="8"/>
  <c r="H61" i="8"/>
  <c r="G61" i="8"/>
  <c r="F61" i="8"/>
  <c r="E61" i="8"/>
  <c r="D61" i="8"/>
  <c r="C61" i="8"/>
  <c r="P60" i="8"/>
  <c r="P59" i="8" s="1"/>
  <c r="N60" i="8"/>
  <c r="N59" i="8" s="1"/>
  <c r="K60" i="8"/>
  <c r="K59" i="8" s="1"/>
  <c r="I60" i="8"/>
  <c r="R60" i="8" s="1"/>
  <c r="M59" i="8"/>
  <c r="M31" i="8" s="1"/>
  <c r="M7" i="8" s="1"/>
  <c r="M6" i="8" s="1"/>
  <c r="M5" i="8" s="1"/>
  <c r="L59" i="8"/>
  <c r="J59" i="8"/>
  <c r="H59" i="8"/>
  <c r="G59" i="8"/>
  <c r="F59" i="8"/>
  <c r="E59" i="8"/>
  <c r="E31" i="8" s="1"/>
  <c r="E7" i="8" s="1"/>
  <c r="D59" i="8"/>
  <c r="C59" i="8"/>
  <c r="P58" i="8"/>
  <c r="N58" i="8"/>
  <c r="N57" i="8" s="1"/>
  <c r="K58" i="8"/>
  <c r="K57" i="8" s="1"/>
  <c r="I58" i="8"/>
  <c r="R58" i="8" s="1"/>
  <c r="P57" i="8"/>
  <c r="M57" i="8"/>
  <c r="L57" i="8"/>
  <c r="J57" i="8"/>
  <c r="H57" i="8"/>
  <c r="G57" i="8"/>
  <c r="F57" i="8"/>
  <c r="E57" i="8"/>
  <c r="D57" i="8"/>
  <c r="C57" i="8"/>
  <c r="P56" i="8"/>
  <c r="N56" i="8"/>
  <c r="I56" i="8"/>
  <c r="Q55" i="8"/>
  <c r="P55" i="8"/>
  <c r="N55" i="8"/>
  <c r="I55" i="8"/>
  <c r="O55" i="8" s="1"/>
  <c r="Q54" i="8"/>
  <c r="P54" i="8"/>
  <c r="N54" i="8"/>
  <c r="N53" i="8" s="1"/>
  <c r="I54" i="8"/>
  <c r="O54" i="8" s="1"/>
  <c r="P53" i="8"/>
  <c r="M53" i="8"/>
  <c r="L53" i="8"/>
  <c r="J53" i="8"/>
  <c r="I53" i="8"/>
  <c r="Q53" i="8" s="1"/>
  <c r="H53" i="8"/>
  <c r="G53" i="8"/>
  <c r="F53" i="8"/>
  <c r="E53" i="8"/>
  <c r="D53" i="8"/>
  <c r="C53" i="8"/>
  <c r="Q52" i="8"/>
  <c r="P52" i="8"/>
  <c r="O52" i="8"/>
  <c r="N52" i="8"/>
  <c r="K52" i="8"/>
  <c r="R52" i="8" s="1"/>
  <c r="I52" i="8"/>
  <c r="P51" i="8"/>
  <c r="P47" i="8" s="1"/>
  <c r="O51" i="8"/>
  <c r="N51" i="8"/>
  <c r="I51" i="8"/>
  <c r="K51" i="8" s="1"/>
  <c r="Q50" i="8"/>
  <c r="P50" i="8"/>
  <c r="O50" i="8"/>
  <c r="N50" i="8"/>
  <c r="K50" i="8"/>
  <c r="I50" i="8"/>
  <c r="R50" i="8" s="1"/>
  <c r="P49" i="8"/>
  <c r="N49" i="8"/>
  <c r="K49" i="8"/>
  <c r="I49" i="8"/>
  <c r="R49" i="8" s="1"/>
  <c r="P48" i="8"/>
  <c r="N48" i="8"/>
  <c r="N47" i="8" s="1"/>
  <c r="K48" i="8"/>
  <c r="I48" i="8"/>
  <c r="R48" i="8" s="1"/>
  <c r="M47" i="8"/>
  <c r="L47" i="8"/>
  <c r="J47" i="8"/>
  <c r="H47" i="8"/>
  <c r="G47" i="8"/>
  <c r="F47" i="8"/>
  <c r="E47" i="8"/>
  <c r="D47" i="8"/>
  <c r="C47" i="8"/>
  <c r="P46" i="8"/>
  <c r="N46" i="8"/>
  <c r="I46" i="8"/>
  <c r="Q45" i="8"/>
  <c r="P45" i="8"/>
  <c r="N45" i="8"/>
  <c r="I45" i="8"/>
  <c r="O45" i="8" s="1"/>
  <c r="Q44" i="8"/>
  <c r="P44" i="8"/>
  <c r="N44" i="8"/>
  <c r="I44" i="8"/>
  <c r="O44" i="8" s="1"/>
  <c r="Q43" i="8"/>
  <c r="P43" i="8"/>
  <c r="O43" i="8"/>
  <c r="N43" i="8"/>
  <c r="K43" i="8"/>
  <c r="I43" i="8"/>
  <c r="P42" i="8"/>
  <c r="N42" i="8"/>
  <c r="M42" i="8"/>
  <c r="L42" i="8"/>
  <c r="J42" i="8"/>
  <c r="H42" i="8"/>
  <c r="H31" i="8" s="1"/>
  <c r="G42" i="8"/>
  <c r="F42" i="8"/>
  <c r="E42" i="8"/>
  <c r="D42" i="8"/>
  <c r="C42" i="8"/>
  <c r="P41" i="8"/>
  <c r="P40" i="8" s="1"/>
  <c r="P31" i="8" s="1"/>
  <c r="O41" i="8"/>
  <c r="N41" i="8"/>
  <c r="I41" i="8"/>
  <c r="K41" i="8" s="1"/>
  <c r="K40" i="8" s="1"/>
  <c r="O40" i="8"/>
  <c r="N40" i="8"/>
  <c r="M40" i="8"/>
  <c r="L40" i="8"/>
  <c r="J40" i="8"/>
  <c r="H40" i="8"/>
  <c r="G40" i="8"/>
  <c r="G31" i="8" s="1"/>
  <c r="F40" i="8"/>
  <c r="F31" i="8" s="1"/>
  <c r="F7" i="8" s="1"/>
  <c r="F6" i="8" s="1"/>
  <c r="F5" i="8" s="1"/>
  <c r="E40" i="8"/>
  <c r="D40" i="8"/>
  <c r="C40" i="8"/>
  <c r="P39" i="8"/>
  <c r="O39" i="8"/>
  <c r="N39" i="8"/>
  <c r="K39" i="8"/>
  <c r="I39" i="8"/>
  <c r="R39" i="8" s="1"/>
  <c r="P38" i="8"/>
  <c r="N38" i="8"/>
  <c r="K38" i="8"/>
  <c r="I38" i="8"/>
  <c r="R38" i="8" s="1"/>
  <c r="P37" i="8"/>
  <c r="N37" i="8"/>
  <c r="N36" i="8" s="1"/>
  <c r="K37" i="8"/>
  <c r="K36" i="8" s="1"/>
  <c r="I37" i="8"/>
  <c r="R37" i="8" s="1"/>
  <c r="P36" i="8"/>
  <c r="M36" i="8"/>
  <c r="L36" i="8"/>
  <c r="L31" i="8" s="1"/>
  <c r="L7" i="8" s="1"/>
  <c r="L6" i="8" s="1"/>
  <c r="L5" i="8" s="1"/>
  <c r="J36" i="8"/>
  <c r="J31" i="8" s="1"/>
  <c r="H36" i="8"/>
  <c r="G36" i="8"/>
  <c r="F36" i="8"/>
  <c r="E36" i="8"/>
  <c r="D36" i="8"/>
  <c r="D31" i="8" s="1"/>
  <c r="D7" i="8" s="1"/>
  <c r="D6" i="8" s="1"/>
  <c r="D5" i="8" s="1"/>
  <c r="C36" i="8"/>
  <c r="P35" i="8"/>
  <c r="N35" i="8"/>
  <c r="I35" i="8"/>
  <c r="Q34" i="8"/>
  <c r="P34" i="8"/>
  <c r="N34" i="8"/>
  <c r="I34" i="8"/>
  <c r="O34" i="8" s="1"/>
  <c r="Q33" i="8"/>
  <c r="P33" i="8"/>
  <c r="O33" i="8"/>
  <c r="N33" i="8"/>
  <c r="I33" i="8"/>
  <c r="K33" i="8" s="1"/>
  <c r="P32" i="8"/>
  <c r="N32" i="8"/>
  <c r="M32" i="8"/>
  <c r="L32" i="8"/>
  <c r="J32" i="8"/>
  <c r="I32" i="8"/>
  <c r="H32" i="8"/>
  <c r="G32" i="8"/>
  <c r="F32" i="8"/>
  <c r="E32" i="8"/>
  <c r="D32" i="8"/>
  <c r="C32" i="8"/>
  <c r="Q30" i="8"/>
  <c r="P30" i="8"/>
  <c r="O30" i="8"/>
  <c r="N30" i="8"/>
  <c r="K30" i="8"/>
  <c r="I30" i="8"/>
  <c r="R30" i="8" s="1"/>
  <c r="P29" i="8"/>
  <c r="P28" i="8" s="1"/>
  <c r="O29" i="8"/>
  <c r="N29" i="8"/>
  <c r="I29" i="8"/>
  <c r="K29" i="8" s="1"/>
  <c r="K28" i="8" s="1"/>
  <c r="O28" i="8"/>
  <c r="N28" i="8"/>
  <c r="M28" i="8"/>
  <c r="L28" i="8"/>
  <c r="J28" i="8"/>
  <c r="H28" i="8"/>
  <c r="G28" i="8"/>
  <c r="F28" i="8"/>
  <c r="E28" i="8"/>
  <c r="D28" i="8"/>
  <c r="C28" i="8"/>
  <c r="P27" i="8"/>
  <c r="O27" i="8"/>
  <c r="N27" i="8"/>
  <c r="K27" i="8"/>
  <c r="I27" i="8"/>
  <c r="R27" i="8" s="1"/>
  <c r="P26" i="8"/>
  <c r="N26" i="8"/>
  <c r="K26" i="8"/>
  <c r="I26" i="8"/>
  <c r="R26" i="8" s="1"/>
  <c r="P25" i="8"/>
  <c r="N25" i="8"/>
  <c r="K25" i="8"/>
  <c r="I25" i="8"/>
  <c r="R25" i="8" s="1"/>
  <c r="P24" i="8"/>
  <c r="N24" i="8"/>
  <c r="I24" i="8"/>
  <c r="Q23" i="8"/>
  <c r="P23" i="8"/>
  <c r="O23" i="8"/>
  <c r="N23" i="8"/>
  <c r="I23" i="8"/>
  <c r="K23" i="8" s="1"/>
  <c r="P22" i="8"/>
  <c r="N22" i="8"/>
  <c r="M22" i="8"/>
  <c r="L22" i="8"/>
  <c r="J22" i="8"/>
  <c r="J20" i="8" s="1"/>
  <c r="H22" i="8"/>
  <c r="G22" i="8"/>
  <c r="F22" i="8"/>
  <c r="E22" i="8"/>
  <c r="D22" i="8"/>
  <c r="C22" i="8"/>
  <c r="C20" i="8" s="1"/>
  <c r="Q21" i="8"/>
  <c r="P21" i="8"/>
  <c r="O21" i="8"/>
  <c r="N21" i="8"/>
  <c r="I21" i="8"/>
  <c r="K21" i="8" s="1"/>
  <c r="P20" i="8"/>
  <c r="N20" i="8"/>
  <c r="M20" i="8"/>
  <c r="L20" i="8"/>
  <c r="H20" i="8"/>
  <c r="H7" i="8" s="1"/>
  <c r="G20" i="8"/>
  <c r="G7" i="8" s="1"/>
  <c r="F20" i="8"/>
  <c r="E20" i="8"/>
  <c r="D20" i="8"/>
  <c r="Q19" i="8"/>
  <c r="P19" i="8"/>
  <c r="O19" i="8"/>
  <c r="N19" i="8"/>
  <c r="K19" i="8"/>
  <c r="R19" i="8" s="1"/>
  <c r="I19" i="8"/>
  <c r="P18" i="8"/>
  <c r="O18" i="8"/>
  <c r="N18" i="8"/>
  <c r="I18" i="8"/>
  <c r="K18" i="8" s="1"/>
  <c r="P17" i="8"/>
  <c r="O17" i="8"/>
  <c r="N17" i="8"/>
  <c r="K17" i="8"/>
  <c r="I17" i="8"/>
  <c r="R17" i="8" s="1"/>
  <c r="P16" i="8"/>
  <c r="N16" i="8"/>
  <c r="K16" i="8"/>
  <c r="I16" i="8"/>
  <c r="R16" i="8" s="1"/>
  <c r="P15" i="8"/>
  <c r="N15" i="8"/>
  <c r="K15" i="8"/>
  <c r="I15" i="8"/>
  <c r="R15" i="8" s="1"/>
  <c r="P14" i="8"/>
  <c r="N14" i="8"/>
  <c r="I14" i="8"/>
  <c r="Q13" i="8"/>
  <c r="P13" i="8"/>
  <c r="O13" i="8"/>
  <c r="N13" i="8"/>
  <c r="I13" i="8"/>
  <c r="K13" i="8" s="1"/>
  <c r="R13" i="8" s="1"/>
  <c r="Q12" i="8"/>
  <c r="P12" i="8"/>
  <c r="O12" i="8"/>
  <c r="N12" i="8"/>
  <c r="I12" i="8"/>
  <c r="K12" i="8" s="1"/>
  <c r="R12" i="8" s="1"/>
  <c r="Q11" i="8"/>
  <c r="P11" i="8"/>
  <c r="O11" i="8"/>
  <c r="N11" i="8"/>
  <c r="K11" i="8"/>
  <c r="R11" i="8" s="1"/>
  <c r="I11" i="8"/>
  <c r="P10" i="8"/>
  <c r="O10" i="8"/>
  <c r="N10" i="8"/>
  <c r="I10" i="8"/>
  <c r="K10" i="8" s="1"/>
  <c r="P9" i="8"/>
  <c r="P7" i="8" s="1"/>
  <c r="O9" i="8"/>
  <c r="N9" i="8"/>
  <c r="K9" i="8"/>
  <c r="I9" i="8"/>
  <c r="R9" i="8" s="1"/>
  <c r="P8" i="8"/>
  <c r="N8" i="8"/>
  <c r="K8" i="8"/>
  <c r="I8" i="8"/>
  <c r="R8" i="8" s="1"/>
  <c r="K61" i="8" l="1"/>
  <c r="Q47" i="8"/>
  <c r="O32" i="8"/>
  <c r="R14" i="8"/>
  <c r="J7" i="8"/>
  <c r="J6" i="8" s="1"/>
  <c r="J5" i="8" s="1"/>
  <c r="R33" i="8"/>
  <c r="K32" i="8"/>
  <c r="R32" i="8" s="1"/>
  <c r="N31" i="8"/>
  <c r="N7" i="8" s="1"/>
  <c r="N6" i="8" s="1"/>
  <c r="N5" i="8" s="1"/>
  <c r="K47" i="8"/>
  <c r="R21" i="8"/>
  <c r="R23" i="8"/>
  <c r="Q42" i="8"/>
  <c r="R56" i="8"/>
  <c r="Q32" i="8"/>
  <c r="I22" i="8"/>
  <c r="I66" i="8"/>
  <c r="R87" i="8"/>
  <c r="R100" i="8"/>
  <c r="Q100" i="8"/>
  <c r="O100" i="8"/>
  <c r="Q139" i="8"/>
  <c r="O139" i="8"/>
  <c r="K139" i="8"/>
  <c r="R139" i="8" s="1"/>
  <c r="R148" i="8"/>
  <c r="O156" i="8"/>
  <c r="R180" i="8"/>
  <c r="C155" i="8"/>
  <c r="R216" i="8"/>
  <c r="Q216" i="8"/>
  <c r="O216" i="8"/>
  <c r="K216" i="8"/>
  <c r="C264" i="8"/>
  <c r="O8" i="8"/>
  <c r="Q10" i="8"/>
  <c r="K14" i="8"/>
  <c r="O16" i="8"/>
  <c r="Q18" i="8"/>
  <c r="K24" i="8"/>
  <c r="K22" i="8" s="1"/>
  <c r="K20" i="8" s="1"/>
  <c r="O26" i="8"/>
  <c r="Q29" i="8"/>
  <c r="K35" i="8"/>
  <c r="R35" i="8" s="1"/>
  <c r="O38" i="8"/>
  <c r="Q41" i="8"/>
  <c r="I42" i="8"/>
  <c r="R43" i="8"/>
  <c r="K46" i="8"/>
  <c r="R46" i="8" s="1"/>
  <c r="O49" i="8"/>
  <c r="Q51" i="8"/>
  <c r="K56" i="8"/>
  <c r="O60" i="8"/>
  <c r="O59" i="8" s="1"/>
  <c r="Q63" i="8"/>
  <c r="K68" i="8"/>
  <c r="R68" i="8" s="1"/>
  <c r="O70" i="8"/>
  <c r="Q73" i="8"/>
  <c r="K77" i="8"/>
  <c r="R77" i="8" s="1"/>
  <c r="O79" i="8"/>
  <c r="Q81" i="8"/>
  <c r="I82" i="8"/>
  <c r="R83" i="8"/>
  <c r="K86" i="8"/>
  <c r="R86" i="8" s="1"/>
  <c r="O93" i="8"/>
  <c r="Q109" i="8"/>
  <c r="O109" i="8"/>
  <c r="K109" i="8"/>
  <c r="K102" i="8" s="1"/>
  <c r="R102" i="8" s="1"/>
  <c r="Q158" i="8"/>
  <c r="O158" i="8"/>
  <c r="K158" i="8"/>
  <c r="R158" i="8" s="1"/>
  <c r="Q349" i="8"/>
  <c r="O349" i="8"/>
  <c r="K349" i="8"/>
  <c r="R349" i="8" s="1"/>
  <c r="Q188" i="8"/>
  <c r="Q9" i="8"/>
  <c r="R10" i="8"/>
  <c r="O15" i="8"/>
  <c r="Q17" i="8"/>
  <c r="R18" i="8"/>
  <c r="O25" i="8"/>
  <c r="Q27" i="8"/>
  <c r="I28" i="8"/>
  <c r="R28" i="8" s="1"/>
  <c r="R29" i="8"/>
  <c r="C31" i="8"/>
  <c r="K34" i="8"/>
  <c r="R34" i="8" s="1"/>
  <c r="O37" i="8"/>
  <c r="Q39" i="8"/>
  <c r="I40" i="8"/>
  <c r="R40" i="8" s="1"/>
  <c r="R41" i="8"/>
  <c r="K45" i="8"/>
  <c r="R45" i="8" s="1"/>
  <c r="O48" i="8"/>
  <c r="O47" i="8" s="1"/>
  <c r="R51" i="8"/>
  <c r="K55" i="8"/>
  <c r="R55" i="8" s="1"/>
  <c r="O58" i="8"/>
  <c r="O57" i="8" s="1"/>
  <c r="R63" i="8"/>
  <c r="K67" i="8"/>
  <c r="O69" i="8"/>
  <c r="I72" i="8"/>
  <c r="R73" i="8"/>
  <c r="K76" i="8"/>
  <c r="R76" i="8" s="1"/>
  <c r="O78" i="8"/>
  <c r="R81" i="8"/>
  <c r="K85" i="8"/>
  <c r="R85" i="8" s="1"/>
  <c r="O87" i="8"/>
  <c r="K93" i="8"/>
  <c r="R93" i="8" s="1"/>
  <c r="O96" i="8"/>
  <c r="Q99" i="8"/>
  <c r="K99" i="8"/>
  <c r="R99" i="8" s="1"/>
  <c r="Q178" i="8"/>
  <c r="O178" i="8"/>
  <c r="K178" i="8"/>
  <c r="R178" i="8" s="1"/>
  <c r="Q182" i="8"/>
  <c r="I190" i="8"/>
  <c r="Q190" i="8" s="1"/>
  <c r="Q191" i="8"/>
  <c r="O191" i="8"/>
  <c r="O190" i="8" s="1"/>
  <c r="K191" i="8"/>
  <c r="K190" i="8" s="1"/>
  <c r="R217" i="8"/>
  <c r="Q91" i="8"/>
  <c r="K91" i="8"/>
  <c r="R91" i="8" s="1"/>
  <c r="R130" i="8"/>
  <c r="Q130" i="8"/>
  <c r="O130" i="8"/>
  <c r="K130" i="8"/>
  <c r="Q8" i="8"/>
  <c r="O14" i="8"/>
  <c r="Q16" i="8"/>
  <c r="O24" i="8"/>
  <c r="O22" i="8" s="1"/>
  <c r="O20" i="8" s="1"/>
  <c r="Q26" i="8"/>
  <c r="O35" i="8"/>
  <c r="Q38" i="8"/>
  <c r="K44" i="8"/>
  <c r="R44" i="8" s="1"/>
  <c r="O46" i="8"/>
  <c r="O42" i="8" s="1"/>
  <c r="Q49" i="8"/>
  <c r="K54" i="8"/>
  <c r="O56" i="8"/>
  <c r="O53" i="8" s="1"/>
  <c r="Q60" i="8"/>
  <c r="I61" i="8"/>
  <c r="R62" i="8"/>
  <c r="K65" i="8"/>
  <c r="R65" i="8" s="1"/>
  <c r="O68" i="8"/>
  <c r="O66" i="8" s="1"/>
  <c r="Q70" i="8"/>
  <c r="K75" i="8"/>
  <c r="R75" i="8" s="1"/>
  <c r="O77" i="8"/>
  <c r="O72" i="8" s="1"/>
  <c r="Q79" i="8"/>
  <c r="K84" i="8"/>
  <c r="R84" i="8" s="1"/>
  <c r="O86" i="8"/>
  <c r="R101" i="8"/>
  <c r="O101" i="8"/>
  <c r="E118" i="8"/>
  <c r="E6" i="8" s="1"/>
  <c r="E5" i="8" s="1"/>
  <c r="R122" i="8"/>
  <c r="R131" i="8"/>
  <c r="N155" i="8"/>
  <c r="Q168" i="8"/>
  <c r="O168" i="8"/>
  <c r="O164" i="8" s="1"/>
  <c r="K168" i="8"/>
  <c r="R168" i="8" s="1"/>
  <c r="I164" i="8"/>
  <c r="R201" i="8"/>
  <c r="Q208" i="8"/>
  <c r="O208" i="8"/>
  <c r="K208" i="8"/>
  <c r="R208" i="8" s="1"/>
  <c r="R239" i="8"/>
  <c r="R200" i="8"/>
  <c r="Q200" i="8"/>
  <c r="O200" i="8"/>
  <c r="K200" i="8"/>
  <c r="Q15" i="8"/>
  <c r="Q25" i="8"/>
  <c r="Q37" i="8"/>
  <c r="Q48" i="8"/>
  <c r="Q58" i="8"/>
  <c r="I59" i="8"/>
  <c r="R59" i="8" s="1"/>
  <c r="Q69" i="8"/>
  <c r="Q78" i="8"/>
  <c r="Q87" i="8"/>
  <c r="K134" i="8"/>
  <c r="R147" i="8"/>
  <c r="Q147" i="8"/>
  <c r="O147" i="8"/>
  <c r="K147" i="8"/>
  <c r="K182" i="8"/>
  <c r="Q185" i="8"/>
  <c r="R232" i="8"/>
  <c r="O232" i="8"/>
  <c r="Q232" i="8"/>
  <c r="K232" i="8"/>
  <c r="Q275" i="8"/>
  <c r="O275" i="8"/>
  <c r="K275" i="8"/>
  <c r="R275" i="8" s="1"/>
  <c r="Q14" i="8"/>
  <c r="Q24" i="8"/>
  <c r="Q35" i="8"/>
  <c r="I36" i="8"/>
  <c r="R36" i="8" s="1"/>
  <c r="Q46" i="8"/>
  <c r="I47" i="8"/>
  <c r="R47" i="8" s="1"/>
  <c r="Q56" i="8"/>
  <c r="I57" i="8"/>
  <c r="R57" i="8" s="1"/>
  <c r="Q68" i="8"/>
  <c r="Q77" i="8"/>
  <c r="Q86" i="8"/>
  <c r="R88" i="8"/>
  <c r="R92" i="8"/>
  <c r="Q92" i="8"/>
  <c r="O92" i="8"/>
  <c r="Q93" i="8"/>
  <c r="P102" i="8"/>
  <c r="P82" i="8" s="1"/>
  <c r="N121" i="8"/>
  <c r="N119" i="8" s="1"/>
  <c r="N118" i="8" s="1"/>
  <c r="Q170" i="8"/>
  <c r="E155" i="8"/>
  <c r="K96" i="8"/>
  <c r="R96" i="8"/>
  <c r="K105" i="8"/>
  <c r="R105" i="8" s="1"/>
  <c r="Q105" i="8"/>
  <c r="O105" i="8"/>
  <c r="O102" i="8" s="1"/>
  <c r="R120" i="8"/>
  <c r="Q120" i="8"/>
  <c r="O120" i="8"/>
  <c r="O119" i="8" s="1"/>
  <c r="K120" i="8"/>
  <c r="H118" i="8"/>
  <c r="H6" i="8" s="1"/>
  <c r="H5" i="8" s="1"/>
  <c r="O128" i="8"/>
  <c r="G118" i="8"/>
  <c r="G6" i="8" s="1"/>
  <c r="G5" i="8" s="1"/>
  <c r="P134" i="8"/>
  <c r="P118" i="8" s="1"/>
  <c r="N134" i="8"/>
  <c r="K152" i="8"/>
  <c r="R152" i="8" s="1"/>
  <c r="R169" i="8"/>
  <c r="O182" i="8"/>
  <c r="O185" i="8"/>
  <c r="R193" i="8"/>
  <c r="R209" i="8"/>
  <c r="O240" i="8"/>
  <c r="Q240" i="8"/>
  <c r="K240" i="8"/>
  <c r="R240" i="8" s="1"/>
  <c r="O113" i="8"/>
  <c r="I116" i="8"/>
  <c r="O125" i="8"/>
  <c r="I128" i="8"/>
  <c r="R129" i="8"/>
  <c r="O135" i="8"/>
  <c r="O134" i="8" s="1"/>
  <c r="O143" i="8"/>
  <c r="O151" i="8"/>
  <c r="I156" i="8"/>
  <c r="O163" i="8"/>
  <c r="O162" i="8" s="1"/>
  <c r="R167" i="8"/>
  <c r="O174" i="8"/>
  <c r="O184" i="8"/>
  <c r="I188" i="8"/>
  <c r="R189" i="8"/>
  <c r="O196" i="8"/>
  <c r="O204" i="8"/>
  <c r="O212" i="8"/>
  <c r="O220" i="8"/>
  <c r="K227" i="8"/>
  <c r="I225" i="8"/>
  <c r="Q225" i="8" s="1"/>
  <c r="R227" i="8"/>
  <c r="Q227" i="8"/>
  <c r="K235" i="8"/>
  <c r="R235" i="8" s="1"/>
  <c r="Q235" i="8"/>
  <c r="K243" i="8"/>
  <c r="R243" i="8" s="1"/>
  <c r="Q243" i="8"/>
  <c r="R268" i="8"/>
  <c r="P276" i="8"/>
  <c r="R318" i="8"/>
  <c r="Q325" i="8"/>
  <c r="O325" i="8"/>
  <c r="K325" i="8"/>
  <c r="R325" i="8" s="1"/>
  <c r="Q113" i="8"/>
  <c r="Q125" i="8"/>
  <c r="Q135" i="8"/>
  <c r="Q143" i="8"/>
  <c r="Q151" i="8"/>
  <c r="R153" i="8"/>
  <c r="Q163" i="8"/>
  <c r="Q164" i="8"/>
  <c r="R165" i="8"/>
  <c r="Q174" i="8"/>
  <c r="Q184" i="8"/>
  <c r="R186" i="8"/>
  <c r="Q196" i="8"/>
  <c r="Q204" i="8"/>
  <c r="Q212" i="8"/>
  <c r="Q222" i="8"/>
  <c r="O222" i="8"/>
  <c r="K222" i="8"/>
  <c r="Q309" i="8"/>
  <c r="O309" i="8"/>
  <c r="K309" i="8"/>
  <c r="R309" i="8" s="1"/>
  <c r="Q95" i="8"/>
  <c r="Q104" i="8"/>
  <c r="K108" i="8"/>
  <c r="R108" i="8" s="1"/>
  <c r="O110" i="8"/>
  <c r="Q112" i="8"/>
  <c r="R113" i="8"/>
  <c r="K117" i="8"/>
  <c r="K116" i="8" s="1"/>
  <c r="O122" i="8"/>
  <c r="O121" i="8" s="1"/>
  <c r="Q124" i="8"/>
  <c r="R125" i="8"/>
  <c r="K129" i="8"/>
  <c r="K128" i="8" s="1"/>
  <c r="O131" i="8"/>
  <c r="Q133" i="8"/>
  <c r="I134" i="8"/>
  <c r="R135" i="8"/>
  <c r="K138" i="8"/>
  <c r="R138" i="8" s="1"/>
  <c r="O140" i="8"/>
  <c r="Q142" i="8"/>
  <c r="R143" i="8"/>
  <c r="K146" i="8"/>
  <c r="R146" i="8" s="1"/>
  <c r="O148" i="8"/>
  <c r="Q150" i="8"/>
  <c r="R151" i="8"/>
  <c r="K157" i="8"/>
  <c r="K156" i="8" s="1"/>
  <c r="O159" i="8"/>
  <c r="Q161" i="8"/>
  <c r="I162" i="8"/>
  <c r="R162" i="8" s="1"/>
  <c r="R163" i="8"/>
  <c r="K167" i="8"/>
  <c r="K164" i="8" s="1"/>
  <c r="O169" i="8"/>
  <c r="Q172" i="8"/>
  <c r="I173" i="8"/>
  <c r="Q173" i="8" s="1"/>
  <c r="R174" i="8"/>
  <c r="K177" i="8"/>
  <c r="R177" i="8" s="1"/>
  <c r="O180" i="8"/>
  <c r="O179" i="8" s="1"/>
  <c r="Q183" i="8"/>
  <c r="R184" i="8"/>
  <c r="K189" i="8"/>
  <c r="K188" i="8" s="1"/>
  <c r="O193" i="8"/>
  <c r="Q195" i="8"/>
  <c r="R196" i="8"/>
  <c r="K199" i="8"/>
  <c r="R199" i="8" s="1"/>
  <c r="O201" i="8"/>
  <c r="Q203" i="8"/>
  <c r="R204" i="8"/>
  <c r="K207" i="8"/>
  <c r="R207" i="8" s="1"/>
  <c r="O209" i="8"/>
  <c r="Q211" i="8"/>
  <c r="R212" i="8"/>
  <c r="K215" i="8"/>
  <c r="R215" i="8" s="1"/>
  <c r="O217" i="8"/>
  <c r="Q219" i="8"/>
  <c r="R220" i="8"/>
  <c r="Q224" i="8"/>
  <c r="O224" i="8"/>
  <c r="P225" i="8"/>
  <c r="R234" i="8"/>
  <c r="R242" i="8"/>
  <c r="R256" i="8"/>
  <c r="Q256" i="8"/>
  <c r="O256" i="8"/>
  <c r="K256" i="8"/>
  <c r="R326" i="8"/>
  <c r="R333" i="8"/>
  <c r="Q333" i="8"/>
  <c r="O333" i="8"/>
  <c r="K333" i="8"/>
  <c r="R95" i="8"/>
  <c r="R104" i="8"/>
  <c r="R112" i="8"/>
  <c r="R124" i="8"/>
  <c r="R133" i="8"/>
  <c r="R142" i="8"/>
  <c r="R150" i="8"/>
  <c r="R161" i="8"/>
  <c r="R172" i="8"/>
  <c r="I182" i="8"/>
  <c r="R182" i="8" s="1"/>
  <c r="R183" i="8"/>
  <c r="K187" i="8"/>
  <c r="R187" i="8" s="1"/>
  <c r="R195" i="8"/>
  <c r="R203" i="8"/>
  <c r="K206" i="8"/>
  <c r="R206" i="8" s="1"/>
  <c r="R211" i="8"/>
  <c r="K214" i="8"/>
  <c r="R214" i="8" s="1"/>
  <c r="R219" i="8"/>
  <c r="K224" i="8"/>
  <c r="R228" i="8"/>
  <c r="R236" i="8"/>
  <c r="R277" i="8"/>
  <c r="Q284" i="8"/>
  <c r="O284" i="8"/>
  <c r="K284" i="8"/>
  <c r="R284" i="8" s="1"/>
  <c r="R357" i="8"/>
  <c r="Q357" i="8"/>
  <c r="O357" i="8"/>
  <c r="K357" i="8"/>
  <c r="O177" i="8"/>
  <c r="O207" i="8"/>
  <c r="O215" i="8"/>
  <c r="R222" i="8"/>
  <c r="Q231" i="8"/>
  <c r="O231" i="8"/>
  <c r="O225" i="8" s="1"/>
  <c r="K231" i="8"/>
  <c r="R231" i="8" s="1"/>
  <c r="Q239" i="8"/>
  <c r="O239" i="8"/>
  <c r="K239" i="8"/>
  <c r="R267" i="8"/>
  <c r="I266" i="8"/>
  <c r="Q266" i="8" s="1"/>
  <c r="Q267" i="8"/>
  <c r="O267" i="8"/>
  <c r="K267" i="8"/>
  <c r="Q317" i="8"/>
  <c r="O317" i="8"/>
  <c r="K317" i="8"/>
  <c r="R317" i="8" s="1"/>
  <c r="O369" i="8"/>
  <c r="O368" i="8" s="1"/>
  <c r="R374" i="8"/>
  <c r="Q374" i="8"/>
  <c r="O374" i="8"/>
  <c r="K374" i="8"/>
  <c r="I121" i="8"/>
  <c r="R121" i="8" s="1"/>
  <c r="I179" i="8"/>
  <c r="R179" i="8" s="1"/>
  <c r="I192" i="8"/>
  <c r="R223" i="8"/>
  <c r="O223" i="8"/>
  <c r="Q233" i="8"/>
  <c r="O233" i="8"/>
  <c r="Q241" i="8"/>
  <c r="O241" i="8"/>
  <c r="N276" i="8"/>
  <c r="R334" i="8"/>
  <c r="R341" i="8"/>
  <c r="Q341" i="8"/>
  <c r="O341" i="8"/>
  <c r="K341" i="8"/>
  <c r="K223" i="8"/>
  <c r="R224" i="8"/>
  <c r="K233" i="8"/>
  <c r="R233" i="8" s="1"/>
  <c r="K241" i="8"/>
  <c r="R241" i="8" s="1"/>
  <c r="R248" i="8"/>
  <c r="Q248" i="8"/>
  <c r="O248" i="8"/>
  <c r="K248" i="8"/>
  <c r="R285" i="8"/>
  <c r="Q292" i="8"/>
  <c r="O292" i="8"/>
  <c r="K292" i="8"/>
  <c r="R292" i="8" s="1"/>
  <c r="Q301" i="8"/>
  <c r="O301" i="8"/>
  <c r="K301" i="8"/>
  <c r="R301" i="8" s="1"/>
  <c r="R358" i="8"/>
  <c r="R365" i="8"/>
  <c r="Q365" i="8"/>
  <c r="O365" i="8"/>
  <c r="K365" i="8"/>
  <c r="K247" i="8"/>
  <c r="R247" i="8" s="1"/>
  <c r="O249" i="8"/>
  <c r="Q251" i="8"/>
  <c r="K255" i="8"/>
  <c r="R255" i="8" s="1"/>
  <c r="O257" i="8"/>
  <c r="Q259" i="8"/>
  <c r="K263" i="8"/>
  <c r="R263" i="8" s="1"/>
  <c r="O268" i="8"/>
  <c r="Q270" i="8"/>
  <c r="K274" i="8"/>
  <c r="R274" i="8" s="1"/>
  <c r="O277" i="8"/>
  <c r="Q279" i="8"/>
  <c r="K283" i="8"/>
  <c r="R283" i="8" s="1"/>
  <c r="O285" i="8"/>
  <c r="Q287" i="8"/>
  <c r="K291" i="8"/>
  <c r="R291" i="8" s="1"/>
  <c r="O293" i="8"/>
  <c r="Q295" i="8"/>
  <c r="Q296" i="8"/>
  <c r="K300" i="8"/>
  <c r="R300" i="8" s="1"/>
  <c r="O302" i="8"/>
  <c r="Q304" i="8"/>
  <c r="K308" i="8"/>
  <c r="R308" i="8" s="1"/>
  <c r="O310" i="8"/>
  <c r="Q312" i="8"/>
  <c r="K316" i="8"/>
  <c r="R316" i="8" s="1"/>
  <c r="O318" i="8"/>
  <c r="Q320" i="8"/>
  <c r="K324" i="8"/>
  <c r="R324" i="8" s="1"/>
  <c r="O326" i="8"/>
  <c r="Q328" i="8"/>
  <c r="K332" i="8"/>
  <c r="R332" i="8" s="1"/>
  <c r="O334" i="8"/>
  <c r="Q336" i="8"/>
  <c r="K340" i="8"/>
  <c r="R340" i="8" s="1"/>
  <c r="O342" i="8"/>
  <c r="Q344" i="8"/>
  <c r="K348" i="8"/>
  <c r="R348" i="8" s="1"/>
  <c r="O350" i="8"/>
  <c r="Q352" i="8"/>
  <c r="K356" i="8"/>
  <c r="R356" i="8" s="1"/>
  <c r="O358" i="8"/>
  <c r="Q360" i="8"/>
  <c r="K364" i="8"/>
  <c r="R364" i="8" s="1"/>
  <c r="O367" i="8"/>
  <c r="O366" i="8" s="1"/>
  <c r="K373" i="8"/>
  <c r="R373" i="8" s="1"/>
  <c r="Q226" i="8"/>
  <c r="Q234" i="8"/>
  <c r="Q242" i="8"/>
  <c r="R251" i="8"/>
  <c r="R259" i="8"/>
  <c r="R270" i="8"/>
  <c r="Q278" i="8"/>
  <c r="R279" i="8"/>
  <c r="Q286" i="8"/>
  <c r="R287" i="8"/>
  <c r="Q294" i="8"/>
  <c r="R295" i="8"/>
  <c r="R296" i="8"/>
  <c r="Q303" i="8"/>
  <c r="R304" i="8"/>
  <c r="Q311" i="8"/>
  <c r="R312" i="8"/>
  <c r="Q319" i="8"/>
  <c r="R320" i="8"/>
  <c r="Q327" i="8"/>
  <c r="R328" i="8"/>
  <c r="Q335" i="8"/>
  <c r="R336" i="8"/>
  <c r="Q343" i="8"/>
  <c r="R344" i="8"/>
  <c r="Q351" i="8"/>
  <c r="R352" i="8"/>
  <c r="Q359" i="8"/>
  <c r="R360" i="8"/>
  <c r="Q370" i="8"/>
  <c r="K229" i="8"/>
  <c r="R229" i="8" s="1"/>
  <c r="K237" i="8"/>
  <c r="R237" i="8" s="1"/>
  <c r="K245" i="8"/>
  <c r="R245" i="8" s="1"/>
  <c r="O247" i="8"/>
  <c r="Q249" i="8"/>
  <c r="K253" i="8"/>
  <c r="R253" i="8" s="1"/>
  <c r="O255" i="8"/>
  <c r="Q257" i="8"/>
  <c r="K261" i="8"/>
  <c r="R261" i="8" s="1"/>
  <c r="O263" i="8"/>
  <c r="Q268" i="8"/>
  <c r="K272" i="8"/>
  <c r="R272" i="8" s="1"/>
  <c r="O274" i="8"/>
  <c r="Q277" i="8"/>
  <c r="K281" i="8"/>
  <c r="R281" i="8" s="1"/>
  <c r="O283" i="8"/>
  <c r="Q285" i="8"/>
  <c r="K289" i="8"/>
  <c r="R289" i="8" s="1"/>
  <c r="O291" i="8"/>
  <c r="Q293" i="8"/>
  <c r="K298" i="8"/>
  <c r="R298" i="8" s="1"/>
  <c r="O300" i="8"/>
  <c r="Q302" i="8"/>
  <c r="K306" i="8"/>
  <c r="R306" i="8" s="1"/>
  <c r="O308" i="8"/>
  <c r="Q310" i="8"/>
  <c r="K314" i="8"/>
  <c r="R314" i="8" s="1"/>
  <c r="O316" i="8"/>
  <c r="Q318" i="8"/>
  <c r="K322" i="8"/>
  <c r="R322" i="8" s="1"/>
  <c r="O324" i="8"/>
  <c r="Q326" i="8"/>
  <c r="K330" i="8"/>
  <c r="R330" i="8" s="1"/>
  <c r="O332" i="8"/>
  <c r="Q334" i="8"/>
  <c r="K338" i="8"/>
  <c r="R338" i="8" s="1"/>
  <c r="O340" i="8"/>
  <c r="Q342" i="8"/>
  <c r="K346" i="8"/>
  <c r="R346" i="8" s="1"/>
  <c r="O348" i="8"/>
  <c r="Q350" i="8"/>
  <c r="K354" i="8"/>
  <c r="R354" i="8" s="1"/>
  <c r="O356" i="8"/>
  <c r="Q358" i="8"/>
  <c r="K362" i="8"/>
  <c r="R362" i="8" s="1"/>
  <c r="O364" i="8"/>
  <c r="Q367" i="8"/>
  <c r="I369" i="8"/>
  <c r="O373" i="8"/>
  <c r="I276" i="8"/>
  <c r="I366" i="8"/>
  <c r="R366" i="8" s="1"/>
  <c r="I185" i="1"/>
  <c r="I181" i="1"/>
  <c r="I180" i="1"/>
  <c r="I179" i="1" s="1"/>
  <c r="I160" i="1"/>
  <c r="I143" i="1" s="1"/>
  <c r="I146" i="1"/>
  <c r="I145" i="1" s="1"/>
  <c r="I140" i="1"/>
  <c r="I135" i="1"/>
  <c r="I134" i="1" s="1"/>
  <c r="I128" i="1"/>
  <c r="I123" i="1"/>
  <c r="I119" i="1"/>
  <c r="I112" i="1"/>
  <c r="I107" i="1"/>
  <c r="I100" i="1"/>
  <c r="I96" i="1"/>
  <c r="I89" i="1"/>
  <c r="I86" i="1"/>
  <c r="I80" i="1"/>
  <c r="I79" i="1" s="1"/>
  <c r="I74" i="1"/>
  <c r="I68" i="1"/>
  <c r="I62" i="1"/>
  <c r="I57" i="1"/>
  <c r="I54" i="1"/>
  <c r="I52" i="1"/>
  <c r="I48" i="1"/>
  <c r="I42" i="1"/>
  <c r="I37" i="1"/>
  <c r="I35" i="1"/>
  <c r="I31" i="1"/>
  <c r="I27" i="1"/>
  <c r="I26" i="1" s="1"/>
  <c r="I17" i="1"/>
  <c r="I7" i="1"/>
  <c r="I6" i="1" s="1"/>
  <c r="I5" i="1" s="1"/>
  <c r="I4" i="1" s="1"/>
  <c r="H185" i="1"/>
  <c r="H181" i="1"/>
  <c r="H180" i="1"/>
  <c r="H179" i="1" s="1"/>
  <c r="H160" i="1"/>
  <c r="H146" i="1"/>
  <c r="H145" i="1"/>
  <c r="H140" i="1"/>
  <c r="H135" i="1"/>
  <c r="H134" i="1"/>
  <c r="H128" i="1"/>
  <c r="H123" i="1"/>
  <c r="H119" i="1"/>
  <c r="H112" i="1"/>
  <c r="H107" i="1"/>
  <c r="H100" i="1"/>
  <c r="H96" i="1"/>
  <c r="H89" i="1"/>
  <c r="H86" i="1"/>
  <c r="H80" i="1"/>
  <c r="H79" i="1"/>
  <c r="H74" i="1"/>
  <c r="H68" i="1"/>
  <c r="H62" i="1"/>
  <c r="H57" i="1"/>
  <c r="H54" i="1"/>
  <c r="H52" i="1"/>
  <c r="H48" i="1"/>
  <c r="H42" i="1"/>
  <c r="H26" i="1" s="1"/>
  <c r="H37" i="1"/>
  <c r="H35" i="1"/>
  <c r="H31" i="1"/>
  <c r="H27" i="1"/>
  <c r="H17" i="1"/>
  <c r="H7" i="1"/>
  <c r="H6" i="1"/>
  <c r="L158" i="1"/>
  <c r="L159" i="1"/>
  <c r="L161" i="1"/>
  <c r="L162" i="1"/>
  <c r="L163" i="1"/>
  <c r="L164" i="1"/>
  <c r="L165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J179" i="1"/>
  <c r="K179" i="1"/>
  <c r="F180" i="1"/>
  <c r="F179" i="1" s="1"/>
  <c r="J180" i="1"/>
  <c r="K180" i="1"/>
  <c r="E181" i="1"/>
  <c r="E180" i="1" s="1"/>
  <c r="E179" i="1" s="1"/>
  <c r="F181" i="1"/>
  <c r="G181" i="1"/>
  <c r="G180" i="1" s="1"/>
  <c r="G179" i="1" s="1"/>
  <c r="J181" i="1"/>
  <c r="K181" i="1"/>
  <c r="E160" i="1"/>
  <c r="E143" i="1" s="1"/>
  <c r="F160" i="1"/>
  <c r="G160" i="1"/>
  <c r="K160" i="1"/>
  <c r="K146" i="1"/>
  <c r="K143" i="1" s="1"/>
  <c r="J146" i="1"/>
  <c r="G146" i="1"/>
  <c r="G143" i="1" s="1"/>
  <c r="F146" i="1"/>
  <c r="F145" i="1" s="1"/>
  <c r="E146" i="1"/>
  <c r="E145" i="1"/>
  <c r="D185" i="1"/>
  <c r="G185" i="1" s="1"/>
  <c r="D181" i="1"/>
  <c r="D180" i="1" s="1"/>
  <c r="D160" i="1"/>
  <c r="D143" i="1" s="1"/>
  <c r="D146" i="1"/>
  <c r="D145" i="1"/>
  <c r="D135" i="1"/>
  <c r="G135" i="1" s="1"/>
  <c r="D134" i="1"/>
  <c r="G134" i="1" s="1"/>
  <c r="D128" i="1"/>
  <c r="D123" i="1"/>
  <c r="G123" i="1" s="1"/>
  <c r="D119" i="1"/>
  <c r="G119" i="1" s="1"/>
  <c r="D112" i="1"/>
  <c r="G112" i="1" s="1"/>
  <c r="D107" i="1"/>
  <c r="G107" i="1" s="1"/>
  <c r="D100" i="1"/>
  <c r="G100" i="1" s="1"/>
  <c r="D96" i="1"/>
  <c r="G96" i="1" s="1"/>
  <c r="D89" i="1"/>
  <c r="G89" i="1" s="1"/>
  <c r="D86" i="1"/>
  <c r="G86" i="1" s="1"/>
  <c r="D80" i="1"/>
  <c r="D74" i="1"/>
  <c r="D68" i="1" s="1"/>
  <c r="E68" i="1"/>
  <c r="F68" i="1"/>
  <c r="J68" i="1"/>
  <c r="K68" i="1"/>
  <c r="D62" i="1"/>
  <c r="D57" i="1"/>
  <c r="G57" i="1" s="1"/>
  <c r="D54" i="1"/>
  <c r="D48" i="1"/>
  <c r="G48" i="1" s="1"/>
  <c r="D42" i="1"/>
  <c r="G42" i="1" s="1"/>
  <c r="D37" i="1"/>
  <c r="G37" i="1" s="1"/>
  <c r="D31" i="1"/>
  <c r="G31" i="1" s="1"/>
  <c r="D27" i="1"/>
  <c r="G27" i="1" s="1"/>
  <c r="E17" i="1"/>
  <c r="E6" i="1" s="1"/>
  <c r="F17" i="1"/>
  <c r="G17" i="1"/>
  <c r="J17" i="1"/>
  <c r="K17" i="1"/>
  <c r="G6" i="1"/>
  <c r="E7" i="1"/>
  <c r="F7" i="1"/>
  <c r="G7" i="1"/>
  <c r="J7" i="1"/>
  <c r="J6" i="1" s="1"/>
  <c r="K7" i="1"/>
  <c r="K6" i="1" s="1"/>
  <c r="D7" i="1"/>
  <c r="D6" i="1"/>
  <c r="G188" i="1"/>
  <c r="G187" i="1"/>
  <c r="G186" i="1"/>
  <c r="G184" i="1"/>
  <c r="G183" i="1"/>
  <c r="G182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1" i="1"/>
  <c r="G140" i="1"/>
  <c r="G139" i="1"/>
  <c r="G138" i="1"/>
  <c r="G137" i="1"/>
  <c r="G136" i="1"/>
  <c r="G133" i="1"/>
  <c r="G132" i="1"/>
  <c r="G131" i="1"/>
  <c r="G130" i="1"/>
  <c r="G129" i="1"/>
  <c r="G128" i="1"/>
  <c r="G127" i="1"/>
  <c r="G126" i="1"/>
  <c r="G125" i="1"/>
  <c r="G124" i="1"/>
  <c r="G122" i="1"/>
  <c r="G121" i="1"/>
  <c r="G120" i="1"/>
  <c r="G118" i="1"/>
  <c r="G117" i="1"/>
  <c r="G116" i="1"/>
  <c r="G115" i="1"/>
  <c r="G114" i="1"/>
  <c r="G113" i="1"/>
  <c r="G111" i="1"/>
  <c r="G110" i="1"/>
  <c r="G109" i="1"/>
  <c r="G108" i="1"/>
  <c r="G106" i="1"/>
  <c r="G105" i="1"/>
  <c r="G104" i="1"/>
  <c r="G103" i="1"/>
  <c r="G102" i="1"/>
  <c r="G101" i="1"/>
  <c r="G99" i="1"/>
  <c r="G98" i="1"/>
  <c r="G97" i="1"/>
  <c r="G95" i="1"/>
  <c r="G94" i="1"/>
  <c r="G93" i="1"/>
  <c r="G92" i="1"/>
  <c r="G91" i="1"/>
  <c r="G90" i="1"/>
  <c r="G88" i="1"/>
  <c r="G87" i="1"/>
  <c r="G85" i="1"/>
  <c r="G84" i="1"/>
  <c r="G83" i="1"/>
  <c r="G82" i="1"/>
  <c r="G81" i="1"/>
  <c r="G78" i="1"/>
  <c r="G77" i="1"/>
  <c r="G76" i="1"/>
  <c r="G75" i="1"/>
  <c r="G73" i="1"/>
  <c r="G72" i="1"/>
  <c r="G71" i="1"/>
  <c r="G70" i="1"/>
  <c r="G69" i="1"/>
  <c r="G67" i="1"/>
  <c r="G66" i="1"/>
  <c r="G65" i="1"/>
  <c r="G64" i="1"/>
  <c r="G63" i="1"/>
  <c r="G62" i="1"/>
  <c r="G61" i="1"/>
  <c r="G60" i="1"/>
  <c r="G59" i="1"/>
  <c r="G58" i="1"/>
  <c r="G56" i="1"/>
  <c r="G55" i="1"/>
  <c r="G54" i="1"/>
  <c r="G53" i="1"/>
  <c r="G52" i="1"/>
  <c r="G51" i="1"/>
  <c r="G50" i="1"/>
  <c r="G49" i="1"/>
  <c r="G47" i="1"/>
  <c r="G46" i="1"/>
  <c r="G45" i="1"/>
  <c r="G44" i="1"/>
  <c r="G43" i="1"/>
  <c r="G41" i="1"/>
  <c r="G40" i="1"/>
  <c r="G39" i="1"/>
  <c r="G38" i="1"/>
  <c r="G36" i="1"/>
  <c r="G35" i="1"/>
  <c r="G34" i="1"/>
  <c r="G33" i="1"/>
  <c r="G32" i="1"/>
  <c r="G30" i="1"/>
  <c r="G29" i="1"/>
  <c r="G28" i="1"/>
  <c r="G25" i="1"/>
  <c r="G24" i="1"/>
  <c r="G23" i="1"/>
  <c r="G22" i="1"/>
  <c r="G21" i="1"/>
  <c r="G20" i="1"/>
  <c r="G19" i="1"/>
  <c r="G18" i="1"/>
  <c r="G16" i="1"/>
  <c r="G15" i="1"/>
  <c r="G14" i="1"/>
  <c r="G13" i="1"/>
  <c r="G12" i="1"/>
  <c r="G11" i="1"/>
  <c r="G10" i="1"/>
  <c r="G9" i="1"/>
  <c r="G8" i="1"/>
  <c r="O82" i="8" l="1"/>
  <c r="P6" i="8"/>
  <c r="P5" i="8" s="1"/>
  <c r="K42" i="8"/>
  <c r="O266" i="8"/>
  <c r="O265" i="8" s="1"/>
  <c r="O264" i="8" s="1"/>
  <c r="O173" i="8"/>
  <c r="O155" i="8" s="1"/>
  <c r="O118" i="8" s="1"/>
  <c r="K119" i="8"/>
  <c r="R164" i="8"/>
  <c r="R191" i="8"/>
  <c r="Q121" i="8"/>
  <c r="R42" i="8"/>
  <c r="C7" i="8"/>
  <c r="K72" i="8"/>
  <c r="R72" i="8" s="1"/>
  <c r="K53" i="8"/>
  <c r="R53" i="8" s="1"/>
  <c r="R54" i="8"/>
  <c r="I368" i="8"/>
  <c r="R173" i="8"/>
  <c r="K155" i="8"/>
  <c r="Q366" i="8"/>
  <c r="R157" i="8"/>
  <c r="R128" i="8"/>
  <c r="I119" i="8"/>
  <c r="K192" i="8"/>
  <c r="R192" i="8" s="1"/>
  <c r="Q57" i="8"/>
  <c r="Q59" i="8"/>
  <c r="O276" i="8"/>
  <c r="O192" i="8"/>
  <c r="I155" i="8"/>
  <c r="R156" i="8"/>
  <c r="Q192" i="8"/>
  <c r="K66" i="8"/>
  <c r="R67" i="8"/>
  <c r="R109" i="8"/>
  <c r="O7" i="8"/>
  <c r="Q155" i="8"/>
  <c r="C118" i="8"/>
  <c r="Q36" i="8"/>
  <c r="I265" i="8"/>
  <c r="O31" i="8"/>
  <c r="R134" i="8"/>
  <c r="R188" i="8"/>
  <c r="R117" i="8"/>
  <c r="Q179" i="8"/>
  <c r="Q162" i="8"/>
  <c r="R66" i="8"/>
  <c r="Q66" i="8"/>
  <c r="I31" i="8"/>
  <c r="R31" i="8" s="1"/>
  <c r="Q28" i="8"/>
  <c r="K173" i="8"/>
  <c r="K31" i="8"/>
  <c r="K7" i="8" s="1"/>
  <c r="K276" i="8"/>
  <c r="R276" i="8" s="1"/>
  <c r="K369" i="8"/>
  <c r="K368" i="8" s="1"/>
  <c r="R116" i="8"/>
  <c r="Q134" i="8"/>
  <c r="O36" i="8"/>
  <c r="K185" i="8"/>
  <c r="R185" i="8" s="1"/>
  <c r="R22" i="8"/>
  <c r="I20" i="8"/>
  <c r="Q22" i="8"/>
  <c r="R24" i="8"/>
  <c r="K82" i="8"/>
  <c r="R82" i="8" s="1"/>
  <c r="Q72" i="8"/>
  <c r="Q40" i="8"/>
  <c r="K225" i="8"/>
  <c r="R225" i="8" s="1"/>
  <c r="K266" i="8"/>
  <c r="K265" i="8" s="1"/>
  <c r="K264" i="8" s="1"/>
  <c r="Q276" i="8"/>
  <c r="Q156" i="8"/>
  <c r="R61" i="8"/>
  <c r="R190" i="8"/>
  <c r="Q116" i="8"/>
  <c r="Q128" i="8"/>
  <c r="Q369" i="8"/>
  <c r="Q61" i="8"/>
  <c r="Q82" i="8"/>
  <c r="I142" i="1"/>
  <c r="I3" i="1" s="1"/>
  <c r="H143" i="1"/>
  <c r="H142" i="1" s="1"/>
  <c r="H5" i="1"/>
  <c r="H4" i="1" s="1"/>
  <c r="H3" i="1" s="1"/>
  <c r="E142" i="1"/>
  <c r="G142" i="1"/>
  <c r="K142" i="1"/>
  <c r="J145" i="1"/>
  <c r="K145" i="1"/>
  <c r="F143" i="1"/>
  <c r="F142" i="1" s="1"/>
  <c r="G145" i="1"/>
  <c r="D179" i="1"/>
  <c r="D79" i="1"/>
  <c r="G79" i="1" s="1"/>
  <c r="G80" i="1"/>
  <c r="G74" i="1"/>
  <c r="G68" i="1" s="1"/>
  <c r="E5" i="1"/>
  <c r="E4" i="1" s="1"/>
  <c r="E3" i="1" s="1"/>
  <c r="J5" i="1"/>
  <c r="J4" i="1" s="1"/>
  <c r="F6" i="1"/>
  <c r="F5" i="1" s="1"/>
  <c r="F4" i="1" s="1"/>
  <c r="J166" i="1"/>
  <c r="K159" i="1"/>
  <c r="K173" i="1"/>
  <c r="K164" i="1"/>
  <c r="J185" i="1"/>
  <c r="J140" i="1"/>
  <c r="J135" i="1"/>
  <c r="J134" i="1" s="1"/>
  <c r="J128" i="1"/>
  <c r="J123" i="1"/>
  <c r="J119" i="1"/>
  <c r="J112" i="1"/>
  <c r="J107" i="1"/>
  <c r="J100" i="1"/>
  <c r="J96" i="1"/>
  <c r="J89" i="1"/>
  <c r="J86" i="1"/>
  <c r="J80" i="1"/>
  <c r="J74" i="1"/>
  <c r="J62" i="1"/>
  <c r="J57" i="1"/>
  <c r="J54" i="1"/>
  <c r="J52" i="1"/>
  <c r="J48" i="1"/>
  <c r="J42" i="1"/>
  <c r="J37" i="1"/>
  <c r="J35" i="1"/>
  <c r="J31" i="1"/>
  <c r="J27" i="1"/>
  <c r="J26" i="1" s="1"/>
  <c r="E185" i="1"/>
  <c r="F185" i="1"/>
  <c r="K175" i="1"/>
  <c r="K174" i="1"/>
  <c r="K171" i="1"/>
  <c r="K170" i="1"/>
  <c r="K167" i="1"/>
  <c r="K166" i="1"/>
  <c r="K165" i="1"/>
  <c r="K162" i="1"/>
  <c r="K161" i="1"/>
  <c r="R368" i="8" l="1"/>
  <c r="Q368" i="8"/>
  <c r="R266" i="8"/>
  <c r="R369" i="8"/>
  <c r="R20" i="8"/>
  <c r="Q20" i="8"/>
  <c r="I7" i="8"/>
  <c r="I264" i="8"/>
  <c r="R265" i="8"/>
  <c r="Q265" i="8"/>
  <c r="I118" i="8"/>
  <c r="R118" i="8" s="1"/>
  <c r="R119" i="8"/>
  <c r="Q119" i="8"/>
  <c r="Q31" i="8"/>
  <c r="O6" i="8"/>
  <c r="O5" i="8" s="1"/>
  <c r="C6" i="8"/>
  <c r="R155" i="8"/>
  <c r="K118" i="8"/>
  <c r="K6" i="8" s="1"/>
  <c r="K5" i="8" s="1"/>
  <c r="L166" i="1"/>
  <c r="J160" i="1"/>
  <c r="F3" i="1"/>
  <c r="D142" i="1"/>
  <c r="K169" i="1"/>
  <c r="K177" i="1"/>
  <c r="J79" i="1"/>
  <c r="K163" i="1"/>
  <c r="K168" i="1"/>
  <c r="K172" i="1"/>
  <c r="K176" i="1"/>
  <c r="K178" i="1"/>
  <c r="R7" i="8" l="1"/>
  <c r="I6" i="8"/>
  <c r="Q7" i="8"/>
  <c r="Q118" i="8"/>
  <c r="C5" i="8"/>
  <c r="Q6" i="8"/>
  <c r="R264" i="8"/>
  <c r="Q264" i="8"/>
  <c r="L160" i="1"/>
  <c r="J143" i="1"/>
  <c r="J142" i="1" s="1"/>
  <c r="J3" i="1" s="1"/>
  <c r="K188" i="1"/>
  <c r="K187" i="1"/>
  <c r="K184" i="1"/>
  <c r="K183" i="1"/>
  <c r="K182" i="1"/>
  <c r="K158" i="1"/>
  <c r="K132" i="1"/>
  <c r="K131" i="1"/>
  <c r="K130" i="1"/>
  <c r="K129" i="1"/>
  <c r="K133" i="1"/>
  <c r="K127" i="1"/>
  <c r="K126" i="1"/>
  <c r="K125" i="1"/>
  <c r="K124" i="1"/>
  <c r="K122" i="1"/>
  <c r="K121" i="1"/>
  <c r="K120" i="1"/>
  <c r="K118" i="1"/>
  <c r="K117" i="1"/>
  <c r="K116" i="1"/>
  <c r="K115" i="1"/>
  <c r="K114" i="1"/>
  <c r="K113" i="1"/>
  <c r="K111" i="1"/>
  <c r="K110" i="1"/>
  <c r="K109" i="1"/>
  <c r="K108" i="1"/>
  <c r="K106" i="1"/>
  <c r="K105" i="1"/>
  <c r="K104" i="1"/>
  <c r="K103" i="1"/>
  <c r="K102" i="1"/>
  <c r="K101" i="1"/>
  <c r="K99" i="1"/>
  <c r="K98" i="1"/>
  <c r="K97" i="1"/>
  <c r="K94" i="1"/>
  <c r="K93" i="1"/>
  <c r="K92" i="1"/>
  <c r="K91" i="1"/>
  <c r="K90" i="1"/>
  <c r="K88" i="1"/>
  <c r="K87" i="1"/>
  <c r="K85" i="1"/>
  <c r="K84" i="1"/>
  <c r="K83" i="1"/>
  <c r="K82" i="1"/>
  <c r="K81" i="1"/>
  <c r="K78" i="1"/>
  <c r="K77" i="1"/>
  <c r="K76" i="1"/>
  <c r="K75" i="1"/>
  <c r="K73" i="1"/>
  <c r="K72" i="1"/>
  <c r="K71" i="1"/>
  <c r="K70" i="1"/>
  <c r="K69" i="1"/>
  <c r="L62" i="1"/>
  <c r="F62" i="1"/>
  <c r="E62" i="1"/>
  <c r="K67" i="1"/>
  <c r="K66" i="1"/>
  <c r="K65" i="1"/>
  <c r="K64" i="1"/>
  <c r="K63" i="1"/>
  <c r="K61" i="1"/>
  <c r="K60" i="1"/>
  <c r="K59" i="1"/>
  <c r="K58" i="1"/>
  <c r="K56" i="1"/>
  <c r="K55" i="1"/>
  <c r="K53" i="1"/>
  <c r="K51" i="1"/>
  <c r="K50" i="1"/>
  <c r="K49" i="1"/>
  <c r="K47" i="1"/>
  <c r="K46" i="1"/>
  <c r="K45" i="1"/>
  <c r="K44" i="1"/>
  <c r="K43" i="1"/>
  <c r="K41" i="1"/>
  <c r="K40" i="1"/>
  <c r="K39" i="1"/>
  <c r="K38" i="1"/>
  <c r="K36" i="1"/>
  <c r="K34" i="1"/>
  <c r="K33" i="1"/>
  <c r="K32" i="1"/>
  <c r="K30" i="1"/>
  <c r="K29" i="1"/>
  <c r="K28" i="1"/>
  <c r="K25" i="1"/>
  <c r="K24" i="1"/>
  <c r="K23" i="1"/>
  <c r="K22" i="1"/>
  <c r="K21" i="1"/>
  <c r="K20" i="1"/>
  <c r="K19" i="1"/>
  <c r="K18" i="1"/>
  <c r="K16" i="1"/>
  <c r="K15" i="1"/>
  <c r="K14" i="1"/>
  <c r="K13" i="1"/>
  <c r="K12" i="1"/>
  <c r="K11" i="1"/>
  <c r="K10" i="1"/>
  <c r="K9" i="1"/>
  <c r="K8" i="1"/>
  <c r="E86" i="1"/>
  <c r="R6" i="8" l="1"/>
  <c r="I5" i="8"/>
  <c r="R5" i="8" s="1"/>
  <c r="K86" i="1"/>
  <c r="K57" i="1"/>
  <c r="K62" i="1"/>
  <c r="K186" i="1"/>
  <c r="K185" i="1" s="1"/>
  <c r="K95" i="1"/>
  <c r="L95" i="1"/>
  <c r="K54" i="1"/>
  <c r="Q5" i="8" l="1"/>
  <c r="L157" i="1"/>
  <c r="K156" i="1"/>
  <c r="K155" i="1"/>
  <c r="K154" i="1"/>
  <c r="L153" i="1"/>
  <c r="L152" i="1"/>
  <c r="L151" i="1"/>
  <c r="L150" i="1"/>
  <c r="L149" i="1"/>
  <c r="F147" i="1"/>
  <c r="L144" i="1"/>
  <c r="L141" i="1"/>
  <c r="F140" i="1"/>
  <c r="E140" i="1"/>
  <c r="D140" i="1"/>
  <c r="L139" i="1"/>
  <c r="L137" i="1"/>
  <c r="L136" i="1"/>
  <c r="F135" i="1"/>
  <c r="L133" i="1"/>
  <c r="L132" i="1"/>
  <c r="L131" i="1"/>
  <c r="L130" i="1"/>
  <c r="L129" i="1"/>
  <c r="F128" i="1"/>
  <c r="E128" i="1"/>
  <c r="F123" i="1"/>
  <c r="E123" i="1"/>
  <c r="L122" i="1"/>
  <c r="L120" i="1"/>
  <c r="F119" i="1"/>
  <c r="E119" i="1"/>
  <c r="L118" i="1"/>
  <c r="L117" i="1"/>
  <c r="L115" i="1"/>
  <c r="F112" i="1"/>
  <c r="E112" i="1"/>
  <c r="L111" i="1"/>
  <c r="L109" i="1"/>
  <c r="L108" i="1"/>
  <c r="F107" i="1"/>
  <c r="E107" i="1"/>
  <c r="F100" i="1"/>
  <c r="E100" i="1"/>
  <c r="L99" i="1"/>
  <c r="L98" i="1"/>
  <c r="L97" i="1"/>
  <c r="F96" i="1"/>
  <c r="E96" i="1"/>
  <c r="L94" i="1"/>
  <c r="L92" i="1"/>
  <c r="L91" i="1"/>
  <c r="L90" i="1"/>
  <c r="F89" i="1"/>
  <c r="E89" i="1"/>
  <c r="L88" i="1"/>
  <c r="L83" i="1"/>
  <c r="L81" i="1"/>
  <c r="F80" i="1"/>
  <c r="E80" i="1"/>
  <c r="L77" i="1"/>
  <c r="L75" i="1"/>
  <c r="F74" i="1"/>
  <c r="E74" i="1"/>
  <c r="L73" i="1"/>
  <c r="L72" i="1"/>
  <c r="L71" i="1"/>
  <c r="L69" i="1"/>
  <c r="L61" i="1"/>
  <c r="L59" i="1"/>
  <c r="F57" i="1"/>
  <c r="E57" i="1"/>
  <c r="L55" i="1"/>
  <c r="L53" i="1"/>
  <c r="F52" i="1"/>
  <c r="E52" i="1"/>
  <c r="D52" i="1"/>
  <c r="L51" i="1"/>
  <c r="L49" i="1"/>
  <c r="F48" i="1"/>
  <c r="E48" i="1"/>
  <c r="L46" i="1"/>
  <c r="L44" i="1"/>
  <c r="F42" i="1"/>
  <c r="E42" i="1"/>
  <c r="L40" i="1"/>
  <c r="L38" i="1"/>
  <c r="F37" i="1"/>
  <c r="E37" i="1"/>
  <c r="L36" i="1"/>
  <c r="F35" i="1"/>
  <c r="E35" i="1"/>
  <c r="D35" i="1"/>
  <c r="L34" i="1"/>
  <c r="L33" i="1"/>
  <c r="F31" i="1"/>
  <c r="E31" i="1"/>
  <c r="L29" i="1"/>
  <c r="L23" i="1"/>
  <c r="D17" i="1"/>
  <c r="L15" i="1"/>
  <c r="L13" i="1"/>
  <c r="L11" i="1"/>
  <c r="L9" i="1"/>
  <c r="D26" i="1" l="1"/>
  <c r="E79" i="1"/>
  <c r="K139" i="1"/>
  <c r="E135" i="1"/>
  <c r="E134" i="1" s="1"/>
  <c r="L114" i="1"/>
  <c r="L155" i="1"/>
  <c r="L10" i="1"/>
  <c r="L110" i="1"/>
  <c r="L35" i="1"/>
  <c r="F134" i="1"/>
  <c r="L22" i="1"/>
  <c r="L93" i="1"/>
  <c r="L19" i="1"/>
  <c r="L60" i="1"/>
  <c r="L116" i="1"/>
  <c r="K52" i="1"/>
  <c r="L107" i="1"/>
  <c r="L20" i="1"/>
  <c r="L84" i="1"/>
  <c r="L105" i="1"/>
  <c r="L127" i="1"/>
  <c r="L102" i="1"/>
  <c r="L125" i="1"/>
  <c r="L39" i="1"/>
  <c r="K151" i="1"/>
  <c r="L112" i="1"/>
  <c r="L119" i="1"/>
  <c r="K157" i="1"/>
  <c r="L18" i="1"/>
  <c r="L87" i="1"/>
  <c r="L156" i="1"/>
  <c r="L25" i="1"/>
  <c r="L28" i="1"/>
  <c r="L47" i="1"/>
  <c r="L50" i="1"/>
  <c r="L52" i="1"/>
  <c r="L58" i="1"/>
  <c r="L103" i="1"/>
  <c r="L126" i="1"/>
  <c r="L113" i="1"/>
  <c r="L82" i="1"/>
  <c r="L89" i="1"/>
  <c r="L106" i="1"/>
  <c r="L21" i="1"/>
  <c r="F26" i="1"/>
  <c r="L32" i="1"/>
  <c r="L45" i="1"/>
  <c r="L76" i="1"/>
  <c r="F79" i="1"/>
  <c r="L101" i="1"/>
  <c r="L124" i="1"/>
  <c r="K149" i="1"/>
  <c r="L154" i="1"/>
  <c r="E26" i="1"/>
  <c r="L16" i="1"/>
  <c r="L56" i="1"/>
  <c r="L14" i="1"/>
  <c r="L31" i="1"/>
  <c r="L41" i="1"/>
  <c r="L104" i="1"/>
  <c r="L8" i="1"/>
  <c r="L30" i="1"/>
  <c r="L12" i="1"/>
  <c r="L24" i="1"/>
  <c r="K35" i="1"/>
  <c r="L43" i="1"/>
  <c r="L48" i="1"/>
  <c r="L70" i="1"/>
  <c r="L148" i="1"/>
  <c r="K148" i="1"/>
  <c r="K152" i="1"/>
  <c r="L96" i="1"/>
  <c r="K136" i="1"/>
  <c r="K137" i="1"/>
  <c r="L37" i="1"/>
  <c r="L54" i="1"/>
  <c r="L121" i="1"/>
  <c r="L123" i="1"/>
  <c r="K141" i="1"/>
  <c r="K140" i="1" s="1"/>
  <c r="K150" i="1"/>
  <c r="L17" i="1"/>
  <c r="L42" i="1"/>
  <c r="L57" i="1"/>
  <c r="L86" i="1"/>
  <c r="L128" i="1"/>
  <c r="L140" i="1"/>
  <c r="K153" i="1"/>
  <c r="L100" i="1"/>
  <c r="G26" i="1" l="1"/>
  <c r="G5" i="1" s="1"/>
  <c r="G4" i="1" s="1"/>
  <c r="G3" i="1" s="1"/>
  <c r="D5" i="1"/>
  <c r="D4" i="1" s="1"/>
  <c r="D3" i="1" s="1"/>
  <c r="K27" i="1"/>
  <c r="L147" i="1"/>
  <c r="L143" i="1"/>
  <c r="L146" i="1"/>
  <c r="L145" i="1" s="1"/>
  <c r="L68" i="1"/>
  <c r="L74" i="1"/>
  <c r="L7" i="1"/>
  <c r="K42" i="1"/>
  <c r="K31" i="1"/>
  <c r="K74" i="1"/>
  <c r="K48" i="1"/>
  <c r="K80" i="1"/>
  <c r="L80" i="1"/>
  <c r="L79" i="1"/>
  <c r="L27" i="1"/>
  <c r="L138" i="1"/>
  <c r="K138" i="1"/>
  <c r="K135" i="1" s="1"/>
  <c r="K134" i="1" s="1"/>
  <c r="K37" i="1"/>
  <c r="L135" i="1"/>
  <c r="L134" i="1"/>
  <c r="K147" i="1"/>
  <c r="K128" i="1"/>
  <c r="K123" i="1" s="1"/>
  <c r="K119" i="1" s="1"/>
  <c r="K112" i="1" s="1"/>
  <c r="K107" i="1" s="1"/>
  <c r="K100" i="1" s="1"/>
  <c r="K96" i="1" s="1"/>
  <c r="K89" i="1" s="1"/>
  <c r="L3" i="1" l="1"/>
  <c r="L26" i="1"/>
  <c r="K26" i="1"/>
  <c r="K5" i="1" s="1"/>
  <c r="K4" i="1" s="1"/>
  <c r="K79" i="1"/>
  <c r="O142" i="1" l="1"/>
  <c r="K3" i="1" l="1"/>
  <c r="L142" i="1" l="1"/>
  <c r="L6" i="1" l="1"/>
  <c r="L5" i="1" l="1"/>
  <c r="L4" i="1" l="1"/>
</calcChain>
</file>

<file path=xl/sharedStrings.xml><?xml version="1.0" encoding="utf-8"?>
<sst xmlns="http://schemas.openxmlformats.org/spreadsheetml/2006/main" count="2952" uniqueCount="752">
  <si>
    <t>CODIGO</t>
  </si>
  <si>
    <t>NOMBRE</t>
  </si>
  <si>
    <t>PRESUPUESTO INICIAL</t>
  </si>
  <si>
    <t>ADICIONES</t>
  </si>
  <si>
    <t>REDUCCIONES</t>
  </si>
  <si>
    <t>PRESUPUESTO DEFINITIVO</t>
  </si>
  <si>
    <t>PAC-     ACUMULADO</t>
  </si>
  <si>
    <t>RECAUDOS MES</t>
  </si>
  <si>
    <t>SALDO     POR  RECAUDAR</t>
  </si>
  <si>
    <t>PRESUPUESTO DE INGRESOS</t>
  </si>
  <si>
    <t>INGRESOS CORRIENTES</t>
  </si>
  <si>
    <t>RENTAS PROPIAS</t>
  </si>
  <si>
    <t>PRESENCIAL</t>
  </si>
  <si>
    <t>1101010101</t>
  </si>
  <si>
    <t>Inscripciones</t>
  </si>
  <si>
    <t>1101010102</t>
  </si>
  <si>
    <t>Matriculas</t>
  </si>
  <si>
    <t>1101010103</t>
  </si>
  <si>
    <t>Continuidad Académica</t>
  </si>
  <si>
    <t>1101010104</t>
  </si>
  <si>
    <t>Derechos de grado</t>
  </si>
  <si>
    <t>1101010105</t>
  </si>
  <si>
    <t>Carnet</t>
  </si>
  <si>
    <t>1101010106</t>
  </si>
  <si>
    <t>Hojas de Vida</t>
  </si>
  <si>
    <t>1101010107</t>
  </si>
  <si>
    <t>Biblioteca</t>
  </si>
  <si>
    <t>1101010108</t>
  </si>
  <si>
    <t>Actas de Grado</t>
  </si>
  <si>
    <t>1101010109</t>
  </si>
  <si>
    <t>Supletorios Y Validaciones</t>
  </si>
  <si>
    <t>DISTANCIA</t>
  </si>
  <si>
    <t>1101010201</t>
  </si>
  <si>
    <t>1101010202</t>
  </si>
  <si>
    <t>1101010203</t>
  </si>
  <si>
    <t>1101010204</t>
  </si>
  <si>
    <t>Derechos de grado Oridinario</t>
  </si>
  <si>
    <t>1101010205</t>
  </si>
  <si>
    <t>Seminarios de Profundización</t>
  </si>
  <si>
    <t>1101010206</t>
  </si>
  <si>
    <t>cursos</t>
  </si>
  <si>
    <t>1101010207</t>
  </si>
  <si>
    <t>Convocatoria Institucional</t>
  </si>
  <si>
    <t>1101010208</t>
  </si>
  <si>
    <t>Convenio Gobernacion del  Tolima</t>
  </si>
  <si>
    <t xml:space="preserve">PROGRAMAS DE POSGRADO </t>
  </si>
  <si>
    <t>Facultad de Medicina Veterinaria y Zootecnia</t>
  </si>
  <si>
    <t>1101020101</t>
  </si>
  <si>
    <t>Maestría en Ciencias Pecuarias</t>
  </si>
  <si>
    <t>1101020102</t>
  </si>
  <si>
    <t>Maestría Desarrollo Rural</t>
  </si>
  <si>
    <t>1101020103</t>
  </si>
  <si>
    <t>Maestría en Clínica Medica y Quirúrgica de Pequeños animales</t>
  </si>
  <si>
    <t>Facultad de Ingenieria Forestal</t>
  </si>
  <si>
    <t>1101020201</t>
  </si>
  <si>
    <t>Especialización en Gestión ambiental</t>
  </si>
  <si>
    <t>1101020202</t>
  </si>
  <si>
    <t>Maestría en Planificación  de Cuencas Hidrográficas</t>
  </si>
  <si>
    <t>1101020203</t>
  </si>
  <si>
    <t>Maestría en en Gestión Ambiental y Evaluación de Impacto</t>
  </si>
  <si>
    <t>Facultad de Agronomia</t>
  </si>
  <si>
    <t>1101020301</t>
  </si>
  <si>
    <t>Maestría en ciencias y tecnología Agroindustrial</t>
  </si>
  <si>
    <t>Facultad de Ciencias Economicas y Administrativas</t>
  </si>
  <si>
    <t>1101020401</t>
  </si>
  <si>
    <t>Gerencia de Talento Humano y Desarrollo Orga.</t>
  </si>
  <si>
    <t>1101020402</t>
  </si>
  <si>
    <t>Gerencia de Mercadeo</t>
  </si>
  <si>
    <t>1101020403</t>
  </si>
  <si>
    <t>Especialización en Dirección de organizaciones</t>
  </si>
  <si>
    <t>1101020404</t>
  </si>
  <si>
    <t>Maestría en Administración</t>
  </si>
  <si>
    <t>Facultad de Educacion</t>
  </si>
  <si>
    <t>1101020501</t>
  </si>
  <si>
    <t>Maestría en Educación</t>
  </si>
  <si>
    <t>1101020502</t>
  </si>
  <si>
    <t>Especialización en Pedagogía</t>
  </si>
  <si>
    <t>1101020503</t>
  </si>
  <si>
    <t>Maestría en Didácticas del Ingles</t>
  </si>
  <si>
    <t>1101020504</t>
  </si>
  <si>
    <t>Maestría En Educación Ambiental</t>
  </si>
  <si>
    <t>1101020505</t>
  </si>
  <si>
    <t>Maestría en Ciencia Física y Deporte</t>
  </si>
  <si>
    <t>Facultad de Ciencias Basicas</t>
  </si>
  <si>
    <t>1101020601</t>
  </si>
  <si>
    <t>Maestría en Ciencias biológicas</t>
  </si>
  <si>
    <t>1101020602</t>
  </si>
  <si>
    <t>Maestría en Ciencias - Física</t>
  </si>
  <si>
    <t>1101020603</t>
  </si>
  <si>
    <t>Maestría en Matemáticas</t>
  </si>
  <si>
    <t>Facultad de Ciencias e la Salud</t>
  </si>
  <si>
    <t>1101020701</t>
  </si>
  <si>
    <t>Especialización en Epidemiologias</t>
  </si>
  <si>
    <t>Facultad de Ciencias Humanas y Artes</t>
  </si>
  <si>
    <t>1101020801</t>
  </si>
  <si>
    <t>Maestría en Territorio y Conflicto</t>
  </si>
  <si>
    <t>1101020802</t>
  </si>
  <si>
    <t>Especialización en Derechos Humanos y competencia Ciudadana</t>
  </si>
  <si>
    <t>IDEAD</t>
  </si>
  <si>
    <t>1101020901</t>
  </si>
  <si>
    <t>Esp.Gerencia de Proyectos</t>
  </si>
  <si>
    <t>1101020902</t>
  </si>
  <si>
    <t xml:space="preserve">Esp. En Finanzas </t>
  </si>
  <si>
    <t>1101020903</t>
  </si>
  <si>
    <t xml:space="preserve">Esp. Gerencia de Instituciones Educativas </t>
  </si>
  <si>
    <t>1101020904</t>
  </si>
  <si>
    <t>Maestria en Mediaciones Tecnologicas</t>
  </si>
  <si>
    <t>OTROS  INGRESOS</t>
  </si>
  <si>
    <t>11010301</t>
  </si>
  <si>
    <t>Arrendamientos</t>
  </si>
  <si>
    <t>11010302</t>
  </si>
  <si>
    <t>Ingresos Varios</t>
  </si>
  <si>
    <t>11010303</t>
  </si>
  <si>
    <t>Reintegro IVA</t>
  </si>
  <si>
    <t>11010304</t>
  </si>
  <si>
    <t>Restaurante Universitario</t>
  </si>
  <si>
    <t>11010305</t>
  </si>
  <si>
    <t>Alquiler Auditorio los Ocobos</t>
  </si>
  <si>
    <t>ESTAMPILLAS</t>
  </si>
  <si>
    <t>1101030601</t>
  </si>
  <si>
    <t>Gobernación del Tolima</t>
  </si>
  <si>
    <t>1101030602</t>
  </si>
  <si>
    <t>Alcaldía Municipal</t>
  </si>
  <si>
    <t>1101030603</t>
  </si>
  <si>
    <t>Rendimientos Financieros</t>
  </si>
  <si>
    <t>PROYECTOS ESPECIALES</t>
  </si>
  <si>
    <t>1101040101</t>
  </si>
  <si>
    <t>Educación Continuada Cursos Libres MVZ</t>
  </si>
  <si>
    <t>1101040102</t>
  </si>
  <si>
    <t>Diplomados MVZ</t>
  </si>
  <si>
    <t>1101040103</t>
  </si>
  <si>
    <t>Educación Continuada Pequeños animales MVZ</t>
  </si>
  <si>
    <t>1101040104</t>
  </si>
  <si>
    <t>Facultad de Ingenieria Agronomica</t>
  </si>
  <si>
    <t>1101040301</t>
  </si>
  <si>
    <t>Diplomado en Integración Sistemas de Gestión ING.AGRONOMICA</t>
  </si>
  <si>
    <t>1101040302</t>
  </si>
  <si>
    <t>Diplomado Diagnostico  Integrado de Fertilidad de Suelos ING.AGRONOMICA</t>
  </si>
  <si>
    <t>1101040303</t>
  </si>
  <si>
    <t>Diplomado Hortofrutícola ING.AGRONOMICA</t>
  </si>
  <si>
    <t>1101040304</t>
  </si>
  <si>
    <t>Educación Continuada Cursos Libres  ING.AGRONOMICA</t>
  </si>
  <si>
    <t>1101040305</t>
  </si>
  <si>
    <t>Arrendamientos y Venta de Mangos Granja Marañones ING.AGRONOMICA</t>
  </si>
  <si>
    <t>1101040306</t>
  </si>
  <si>
    <t>1101040401</t>
  </si>
  <si>
    <t>Educación Continuada Cursos Libres FACEA</t>
  </si>
  <si>
    <t>1101040402</t>
  </si>
  <si>
    <t>Diplomado FACEA</t>
  </si>
  <si>
    <t>1101040403</t>
  </si>
  <si>
    <t>1101040501</t>
  </si>
  <si>
    <t>Diplomado en Necesidades educativas especiales  EDUCACIÓN</t>
  </si>
  <si>
    <t>1101040502</t>
  </si>
  <si>
    <t>Diplomado en alto rendimiento deportivo  EDUCACIÓN</t>
  </si>
  <si>
    <t>1101040503</t>
  </si>
  <si>
    <t>Diplomado en Enseñanza del español como lengua extranjera  EDUCACIÓN</t>
  </si>
  <si>
    <t>1101040504</t>
  </si>
  <si>
    <t>Diplomado en Competencias Pedagogicas EDUCACIÓN</t>
  </si>
  <si>
    <t>1101040505</t>
  </si>
  <si>
    <t>Centro de Idiomas EDUCACIÓN</t>
  </si>
  <si>
    <t>1101040506</t>
  </si>
  <si>
    <t>1101040601</t>
  </si>
  <si>
    <t>Educación Continuada Cursos Libres CIENCIAS BASICAS</t>
  </si>
  <si>
    <t>1101040603</t>
  </si>
  <si>
    <t>Laserex CIENCIAS BASICAS</t>
  </si>
  <si>
    <t>1101040604</t>
  </si>
  <si>
    <t>Cursos Nivel Introductorio Ciencias Básicas</t>
  </si>
  <si>
    <t>1101040605</t>
  </si>
  <si>
    <t>1101040701</t>
  </si>
  <si>
    <t>Cursos Nivel Introductorio SALUD</t>
  </si>
  <si>
    <t>1101040702</t>
  </si>
  <si>
    <t>Exámenes de Aptitud Física SALUD</t>
  </si>
  <si>
    <t>1101040703</t>
  </si>
  <si>
    <t>Educación continuada Cursos Libres SALUD</t>
  </si>
  <si>
    <t>1101040704</t>
  </si>
  <si>
    <t>Curso vacacional  SALUD</t>
  </si>
  <si>
    <t>1101040705</t>
  </si>
  <si>
    <t>Convenios Interadministrativos SALUD</t>
  </si>
  <si>
    <t>1101040706</t>
  </si>
  <si>
    <t>Facultad de Tecnologias</t>
  </si>
  <si>
    <t>1101040801</t>
  </si>
  <si>
    <t>Educación Continuada Cursos Libres TECNOLOGIAS</t>
  </si>
  <si>
    <t>1101040802</t>
  </si>
  <si>
    <t>Diplomados TECNOLOGIAS</t>
  </si>
  <si>
    <t>1101040803</t>
  </si>
  <si>
    <t>Facultad de Humanidades</t>
  </si>
  <si>
    <t>1101040901</t>
  </si>
  <si>
    <t>Educación Continuada Cursos Libres ARTES</t>
  </si>
  <si>
    <t>1101040902</t>
  </si>
  <si>
    <t>Museo antropológico ARTES</t>
  </si>
  <si>
    <t>1101040903</t>
  </si>
  <si>
    <t>Servicios  ARTES</t>
  </si>
  <si>
    <t>Convenios Interadministrativos</t>
  </si>
  <si>
    <t>1101040905</t>
  </si>
  <si>
    <t>Educación Continuada IDEAD</t>
  </si>
  <si>
    <t>1101041001</t>
  </si>
  <si>
    <t>Diplomados</t>
  </si>
  <si>
    <t>1101041002</t>
  </si>
  <si>
    <t>Cursos Libres</t>
  </si>
  <si>
    <t>11010411</t>
  </si>
  <si>
    <t>Fondo de Becas</t>
  </si>
  <si>
    <t>TRANSFERENCIAS RECIBIDAS</t>
  </si>
  <si>
    <t>PRESUPUESTO NACIONAL</t>
  </si>
  <si>
    <t>11020101</t>
  </si>
  <si>
    <t>Aporte de la Nación</t>
  </si>
  <si>
    <t>11020103</t>
  </si>
  <si>
    <t>Descuento votaciones (Ley 403-1997)</t>
  </si>
  <si>
    <t>11020105</t>
  </si>
  <si>
    <t>Estampilla de Orden Nacional Ley 2018</t>
  </si>
  <si>
    <t>TRANSFERENCIAS DEPARTAMENTO</t>
  </si>
  <si>
    <t>11020201</t>
  </si>
  <si>
    <t xml:space="preserve">Aportes del Departamento - Aporte Ley 30 </t>
  </si>
  <si>
    <t>INGRESOS NO CORRIENTE</t>
  </si>
  <si>
    <t>1201</t>
  </si>
  <si>
    <t>RECURSOS DE CAPITAL</t>
  </si>
  <si>
    <t>120101</t>
  </si>
  <si>
    <t>Recursos Cree 2017</t>
  </si>
  <si>
    <t>120102</t>
  </si>
  <si>
    <t>RECURSOS DE BALANCE</t>
  </si>
  <si>
    <t>12010203</t>
  </si>
  <si>
    <t>CONVENIOS</t>
  </si>
  <si>
    <t>FONDOS</t>
  </si>
  <si>
    <t>120201</t>
  </si>
  <si>
    <t>12020101</t>
  </si>
  <si>
    <t>Fondo de Investigaciones</t>
  </si>
  <si>
    <t>1202010101</t>
  </si>
  <si>
    <t>Convenios Investigaciones</t>
  </si>
  <si>
    <t>Ciencias Biológicas</t>
  </si>
  <si>
    <t>Educación</t>
  </si>
  <si>
    <t>Planificación y manejo ambiental de cuencas hidrográficas</t>
  </si>
  <si>
    <t>Ciencias Agrarias</t>
  </si>
  <si>
    <t>Ciencias Biomédicas</t>
  </si>
  <si>
    <t>1202010103</t>
  </si>
  <si>
    <t>Regalias</t>
  </si>
  <si>
    <t>CURDN</t>
  </si>
  <si>
    <t>12020103</t>
  </si>
  <si>
    <t>CERE</t>
  </si>
  <si>
    <t>12020104</t>
  </si>
  <si>
    <t>% Recaudo</t>
  </si>
  <si>
    <t>RECAUDOS ACUMULADO</t>
  </si>
  <si>
    <t>1202</t>
  </si>
  <si>
    <t>11020106</t>
  </si>
  <si>
    <t>1101041003</t>
  </si>
  <si>
    <t>1101041004</t>
  </si>
  <si>
    <t>Convenio Interadministrativo número 1768-2018</t>
  </si>
  <si>
    <t>11010307</t>
  </si>
  <si>
    <t>1101040105</t>
  </si>
  <si>
    <t>Hospital Veterinario MVZ</t>
  </si>
  <si>
    <t>1101040203</t>
  </si>
  <si>
    <t>Educación Continuada Cursos -Diplomados</t>
  </si>
  <si>
    <t>Articulo 87 ley 30-1992</t>
  </si>
  <si>
    <t>RECURSOS DEL BALANCE  VIGENCIA 2018</t>
  </si>
  <si>
    <t>1201020301</t>
  </si>
  <si>
    <t>Recursos de Inverssión Vigencia 2018</t>
  </si>
  <si>
    <t>1201020302</t>
  </si>
  <si>
    <t>Recursos Estampillas PRO-UT</t>
  </si>
  <si>
    <t>1201020303</t>
  </si>
  <si>
    <t>Recursos Estampillas PRO-UNAL</t>
  </si>
  <si>
    <t>1201020304</t>
  </si>
  <si>
    <t>Recursos CREE</t>
  </si>
  <si>
    <t>1201020305</t>
  </si>
  <si>
    <t>Recursos CREE CURD</t>
  </si>
  <si>
    <t>1201020306</t>
  </si>
  <si>
    <t>1201020308</t>
  </si>
  <si>
    <t>Recursos Cursos Libres Fac de MVZ</t>
  </si>
  <si>
    <t>Recursos Diplomados Fac de MVZ</t>
  </si>
  <si>
    <t>1201020309</t>
  </si>
  <si>
    <t>Recursos Convenio ERASMUS</t>
  </si>
  <si>
    <t>1201020310</t>
  </si>
  <si>
    <t>Recursos  Centro Forestal Bajo Calima-Comunes</t>
  </si>
  <si>
    <t>1201020311</t>
  </si>
  <si>
    <t>Recursos  CREE Centro Forestal Bajo Calima-Comunes</t>
  </si>
  <si>
    <t>1201020312</t>
  </si>
  <si>
    <t>Recursos Convenio Interadministrativo 1768-18</t>
  </si>
  <si>
    <t>1201020313</t>
  </si>
  <si>
    <t>Recursos Regalias Fondo de investigaciones</t>
  </si>
  <si>
    <t>Convenios Academica</t>
  </si>
  <si>
    <t>Convenios Fac.Ing.Agronomica-ERASMUS</t>
  </si>
  <si>
    <t>Doctorados Fondo de Investigaciones</t>
  </si>
  <si>
    <t>120104</t>
  </si>
  <si>
    <t>120103</t>
  </si>
  <si>
    <t>Cancelacion  Reservas</t>
  </si>
  <si>
    <t>12010401</t>
  </si>
  <si>
    <t>Convenios</t>
  </si>
  <si>
    <t>12010402</t>
  </si>
  <si>
    <t>Recursos Cree</t>
  </si>
  <si>
    <t>12010403</t>
  </si>
  <si>
    <t>12010404</t>
  </si>
  <si>
    <t>12010405</t>
  </si>
  <si>
    <t>Estampilla Pro-UT</t>
  </si>
  <si>
    <t>12010406</t>
  </si>
  <si>
    <t>Fondos Comunes</t>
  </si>
  <si>
    <t>12010407</t>
  </si>
  <si>
    <t>12010408</t>
  </si>
  <si>
    <t>12010409</t>
  </si>
  <si>
    <t xml:space="preserve">Proyectos </t>
  </si>
  <si>
    <t>12010410</t>
  </si>
  <si>
    <t>12010411</t>
  </si>
  <si>
    <t>12010412</t>
  </si>
  <si>
    <t>12010413</t>
  </si>
  <si>
    <t xml:space="preserve">Recursos d </t>
  </si>
  <si>
    <t>12010414</t>
  </si>
  <si>
    <t>12010415</t>
  </si>
  <si>
    <t>Vigencias</t>
  </si>
  <si>
    <t>12010416</t>
  </si>
  <si>
    <t>12010417</t>
  </si>
  <si>
    <t>12010418</t>
  </si>
  <si>
    <t>Vigencias Expiradas</t>
  </si>
  <si>
    <t>PROGRAMAS DE PREGRADO</t>
  </si>
  <si>
    <t>Educación Continuada Cursos Libres</t>
  </si>
  <si>
    <t>VICERRECTORÍA ADMINISTRATIVA</t>
  </si>
  <si>
    <t>DIVISIÓN CONTABLE Y FINANCIERA</t>
  </si>
  <si>
    <t>EJECUCIÓN PRESUPUESTAL CIERRE DE GASTOS  ENERO DE 2019</t>
  </si>
  <si>
    <t>SALDOINICIAL</t>
  </si>
  <si>
    <t>CREDITOS</t>
  </si>
  <si>
    <t>CONTRACREDITOS</t>
  </si>
  <si>
    <t>APLAZAMIENTOS</t>
  </si>
  <si>
    <t>PPTO DEFINITIVO</t>
  </si>
  <si>
    <t>TOTAL  REGISTROS</t>
  </si>
  <si>
    <t>SALDO POR COMPROMETER</t>
  </si>
  <si>
    <t>TOTAL GIROS</t>
  </si>
  <si>
    <t>TOTAL CDP´S</t>
  </si>
  <si>
    <t>CDP´S POR COMPROMETER</t>
  </si>
  <si>
    <t xml:space="preserve">SALDO DISPONIBLE </t>
  </si>
  <si>
    <t>PAC ACUMULADO</t>
  </si>
  <si>
    <t>DEFINITIVO</t>
  </si>
  <si>
    <t>COMPROMISOS</t>
  </si>
  <si>
    <t>GIROS</t>
  </si>
  <si>
    <t>PRESUPUESTO DE GASTOS E INVERSION</t>
  </si>
  <si>
    <t>GASTOS DE FUNCIONAMIENTO</t>
  </si>
  <si>
    <t xml:space="preserve">GASTOS PERSONALES </t>
  </si>
  <si>
    <t>SUELDOS</t>
  </si>
  <si>
    <t>PRIMA TECNICA</t>
  </si>
  <si>
    <t>GASTOS DE REPRESENTACION</t>
  </si>
  <si>
    <t>INCREMENTO POR ANTIGUEDAD</t>
  </si>
  <si>
    <t>BONIFICACION POR SERVICIOS PRESTADOS</t>
  </si>
  <si>
    <t>SUBSIDIO DE ALIMENTACION</t>
  </si>
  <si>
    <t>SUBSIDIO DE TRANSPORTE</t>
  </si>
  <si>
    <t>HORAS EXTRAS FESTIVOS E INDEMNIZACIONES</t>
  </si>
  <si>
    <t>PRIMA DE CLIMA</t>
  </si>
  <si>
    <t>PRIMA SEMESTRAL</t>
  </si>
  <si>
    <t>PRIMA DE VACACIONES</t>
  </si>
  <si>
    <t>PRIMA DE NAVIDAD</t>
  </si>
  <si>
    <t>CONTRIBUCIONES INHERENTES A LA NOMINA</t>
  </si>
  <si>
    <t>Cesantias e Intereses a las Cesantias</t>
  </si>
  <si>
    <t>PARAFISCALES</t>
  </si>
  <si>
    <t>Transferencia para seguridad social y ARL</t>
  </si>
  <si>
    <t>ICBF Cajas de compensación</t>
  </si>
  <si>
    <t>Servicio Personal Transitorio</t>
  </si>
  <si>
    <t>Honorarios Profesionales</t>
  </si>
  <si>
    <t>Remuneración Servicios Técnicos</t>
  </si>
  <si>
    <t>CATEDRAS</t>
  </si>
  <si>
    <t>Catedras Presencial</t>
  </si>
  <si>
    <t>Catedras Distancia</t>
  </si>
  <si>
    <t>GASTOS DE FUNCIONAMIENTO DE POSGRADOS</t>
  </si>
  <si>
    <t>FACULTAD MVZ</t>
  </si>
  <si>
    <t>Maestría en Desarrollo Rural</t>
  </si>
  <si>
    <t>Maestría en Clínica de Pequeños Animales</t>
  </si>
  <si>
    <t>POSGRADOS FACULTAD DE INGENIERIA FORESTAL</t>
  </si>
  <si>
    <t>POSGRADOS INGENIERIA AGRONOMICA</t>
  </si>
  <si>
    <t>POSGRADOS FACULTAD DE CIENCIAS ECONOMICAS Y ADTIVAS</t>
  </si>
  <si>
    <t>POSGRADOS FACULTAD DE EDUCACIÓN</t>
  </si>
  <si>
    <t>POSGRADOS CIENCIAS BASICAS</t>
  </si>
  <si>
    <t>Maestría en Ciencias  Física</t>
  </si>
  <si>
    <t>Maestría en Ciencias Biológicas</t>
  </si>
  <si>
    <t>POSGRADOS FACULTAD CIENCIAS DE LA SALUD</t>
  </si>
  <si>
    <t>POSGRADOS FACULTAD DE ARTES Y HUMANIDADES</t>
  </si>
  <si>
    <t>POSGRADOS IDEAD</t>
  </si>
  <si>
    <t>Gerencia de Proyectos</t>
  </si>
  <si>
    <t>Especialización en Finanzas</t>
  </si>
  <si>
    <t>Gerencia de Instituciones Educativas</t>
  </si>
  <si>
    <t>Maestría en Pedagogía y Mediaciones Tecnologías</t>
  </si>
  <si>
    <t>DOCTORADOS</t>
  </si>
  <si>
    <t>Ciencias Biologicas</t>
  </si>
  <si>
    <t>Planificación y Manejo Ambiental de Cuencas Hidrigraficas</t>
  </si>
  <si>
    <t>Ciencias Biomedicas</t>
  </si>
  <si>
    <t>Reservas - Gastos Personales</t>
  </si>
  <si>
    <t>Reservas Transferencias para Seguridad Social y ARL</t>
  </si>
  <si>
    <t>Reservas Honorarios Profesionales</t>
  </si>
  <si>
    <t>Reservas Remuneración Servicios Técnicos</t>
  </si>
  <si>
    <t>Reservas Esp. en Talento Humano</t>
  </si>
  <si>
    <t>Reservas Maestria en Educacion</t>
  </si>
  <si>
    <t>Reservas-Sueldos</t>
  </si>
  <si>
    <t>Reservas-Prima de Vacaciones</t>
  </si>
  <si>
    <t>Reservas - Prima de Navidad</t>
  </si>
  <si>
    <t>Reservas - Catedras Presencial</t>
  </si>
  <si>
    <t>GASTOS GENERALES APROBADOS CONSOLIDADO</t>
  </si>
  <si>
    <t>Materiales y Suministros</t>
  </si>
  <si>
    <t>Mantenimiento y Reparaciones Locativas</t>
  </si>
  <si>
    <t>Mantenimiento y Reparaciones de Equipo</t>
  </si>
  <si>
    <t>Comunicaciones y Transporte</t>
  </si>
  <si>
    <t>Impresos y Publicaciones</t>
  </si>
  <si>
    <t>Servicios Públicos e Internet</t>
  </si>
  <si>
    <t>Seguros</t>
  </si>
  <si>
    <t>Viáticos y Gastos de Viaje</t>
  </si>
  <si>
    <t>Sentencias y conciliaciones</t>
  </si>
  <si>
    <t>Salud Ocupacional</t>
  </si>
  <si>
    <t>Actualización Desarrollo y Capacitación</t>
  </si>
  <si>
    <t>Gastos Financieros Comisiones Bancarias</t>
  </si>
  <si>
    <t>Pago utilización de otras Instituciones</t>
  </si>
  <si>
    <t>Servicios de Vigilancia</t>
  </si>
  <si>
    <t>Impuestos Tasas y Multas</t>
  </si>
  <si>
    <t>Otros Gastos Generales</t>
  </si>
  <si>
    <t>Gastos Secretaria General</t>
  </si>
  <si>
    <t>Reservas - Gastos Generales</t>
  </si>
  <si>
    <t>Reservas Materiales y Suminsitros</t>
  </si>
  <si>
    <t>Reservas Comunicaciones y Transporte</t>
  </si>
  <si>
    <t>Reservas Servicios Públicos e Internet</t>
  </si>
  <si>
    <t>Reservas Arrendamientos</t>
  </si>
  <si>
    <t>Reservas Pago utilización de otras Instituciones</t>
  </si>
  <si>
    <t>Reservas Gastos Secretaria General</t>
  </si>
  <si>
    <t>Reservas - Impresos y Publicaciones</t>
  </si>
  <si>
    <t>Pago por utilizacion de otras institucioes</t>
  </si>
  <si>
    <t>Reservas - CURDN</t>
  </si>
  <si>
    <t>Reservas - Seguros</t>
  </si>
  <si>
    <t>Reservas - Salud Ocupacional</t>
  </si>
  <si>
    <t>Reservas - Actualización Desarrollo y Capacitación</t>
  </si>
  <si>
    <t>Reservas-Servicios de Vigilancia</t>
  </si>
  <si>
    <t>TRANSFERENCIAS CORRIENTES</t>
  </si>
  <si>
    <t>Transferencia Control Fiscal</t>
  </si>
  <si>
    <t>GASTOS DE INVERSIÓN</t>
  </si>
  <si>
    <t>EJE 1: EXCELENCIA ACADEMICA</t>
  </si>
  <si>
    <t>Movilidad Internacional</t>
  </si>
  <si>
    <t>Capacitación y Desarrollo Docente</t>
  </si>
  <si>
    <t>Asistencia a Eventos</t>
  </si>
  <si>
    <t>Becarios</t>
  </si>
  <si>
    <t>Comisiones de Estudio</t>
  </si>
  <si>
    <t>Acreditación de Alta Calidad</t>
  </si>
  <si>
    <t>Inversiones Biblioteca</t>
  </si>
  <si>
    <t>Jurados y Pago de Pares Externos</t>
  </si>
  <si>
    <t>Gastos Practicas Pregrado</t>
  </si>
  <si>
    <t>Estampilla Pro UNAL-Gastos Practicas de Pregrado</t>
  </si>
  <si>
    <t>Gastos Practicas de Pregrado-Fondos comunes</t>
  </si>
  <si>
    <t>Cuotas de Afiliación y Sostenimiento</t>
  </si>
  <si>
    <t>Acreditacion Institucional</t>
  </si>
  <si>
    <t>Observatorio de Paz y Derechos Humanos</t>
  </si>
  <si>
    <t>EJE 2: COMPROMISO SOCIAL</t>
  </si>
  <si>
    <t>Proyección Social</t>
  </si>
  <si>
    <t>Apoyos Actividades Estudiantiles</t>
  </si>
  <si>
    <t>Servicios Personales Orquesta</t>
  </si>
  <si>
    <t>Gastos Generales de Extension Cultural</t>
  </si>
  <si>
    <t>Actividades y Dotaciones Deportivas</t>
  </si>
  <si>
    <t>Programas de Bienestar Social</t>
  </si>
  <si>
    <t>Reconocimiento Medico Estudiantil</t>
  </si>
  <si>
    <t>Medicamentos y Elementos de Enfermeria</t>
  </si>
  <si>
    <t>Becas Estudiantiles</t>
  </si>
  <si>
    <t>Restaurante Universitario-Estampilla UNAL</t>
  </si>
  <si>
    <t>Residencias Masculinas y Femeninas</t>
  </si>
  <si>
    <t>Programa Integral para el Abordaje del Consumo de Adictivos -PICA</t>
  </si>
  <si>
    <t>Libreria Universitaria</t>
  </si>
  <si>
    <t>Graduados</t>
  </si>
  <si>
    <t>Monitores Academicos y Administrativos</t>
  </si>
  <si>
    <t>Interpretes de Señas-Recursos Estampilla UNAL</t>
  </si>
  <si>
    <t>Tiendas Universitarias</t>
  </si>
  <si>
    <t>EJE 3: COMPROMISO AMBIENTAL</t>
  </si>
  <si>
    <t>Planificación y Gestión Sustentable del campus</t>
  </si>
  <si>
    <t>PGIRS</t>
  </si>
  <si>
    <t>INVERSIONES PROYECTOS ESPECIALES</t>
  </si>
  <si>
    <t>Inversiones de Educación Continuada MVZ</t>
  </si>
  <si>
    <t>Clinica de Pequeños Animales</t>
  </si>
  <si>
    <t>Educacion Continuada-Cursos Libres</t>
  </si>
  <si>
    <t>Laboratorio de Diagnostico Veterinario</t>
  </si>
  <si>
    <t>Inversiones de Educación Continuada ING.FORESTAL</t>
  </si>
  <si>
    <t>Diplomado en Silvicultura</t>
  </si>
  <si>
    <t>Inversión Proyectos especiales  ING.AGRONOMICA</t>
  </si>
  <si>
    <t>Diplomado en Integración Sistemas de Gestión</t>
  </si>
  <si>
    <t>Diplomado Diagnostico  Integrado de Fertilidad de Suelos</t>
  </si>
  <si>
    <t>Diplomado Hortofrutícola</t>
  </si>
  <si>
    <t xml:space="preserve">Educación Continuada Cursos Libres </t>
  </si>
  <si>
    <t>Arrendamientos Y Venta de Mangos Granja Marañones</t>
  </si>
  <si>
    <t>Inversiones de Educación Continuada Facultad de Ciencias Economicas y Adtivas.</t>
  </si>
  <si>
    <t>Diplomado</t>
  </si>
  <si>
    <t>PROYECTOS ESPECIALES  EDUCACIÓN</t>
  </si>
  <si>
    <t xml:space="preserve">Diplomado en necesidades educativas especiales </t>
  </si>
  <si>
    <t xml:space="preserve">Diplomado en necesidades en alto rendimiento deportivo  </t>
  </si>
  <si>
    <t>Diplomado en enseñanza del español como lengua extnj</t>
  </si>
  <si>
    <t>Diplomado en Competencias Pedagogicas</t>
  </si>
  <si>
    <t>Centro de Idiomas</t>
  </si>
  <si>
    <t>Inversiones de Educación Continuada CIENCIAS BASICAS</t>
  </si>
  <si>
    <t>Laserex</t>
  </si>
  <si>
    <t>Inversiones de Educación Continuada Fac. de Ciencias de la Salud</t>
  </si>
  <si>
    <t>Cursos Nivel Introductorio</t>
  </si>
  <si>
    <t>Exámenes de Aptitud Física 0 honorarios</t>
  </si>
  <si>
    <t>Inversiones de Educación Continuada Fac-Técnologias</t>
  </si>
  <si>
    <t>Inversiones de Educación Continuada FAC.ARTES</t>
  </si>
  <si>
    <t>Inversiones de Educación Continuada IDEAD</t>
  </si>
  <si>
    <t>Reservas - Inversiones</t>
  </si>
  <si>
    <t>Reservas - Recursos Estampilla UNAL</t>
  </si>
  <si>
    <t>Reservas - Clinica de Pequeños Animales</t>
  </si>
  <si>
    <t>Reservas - Examanes de Aptitud Fisica Fac. Salud</t>
  </si>
  <si>
    <t>Reservas - Recursos CREE</t>
  </si>
  <si>
    <t>Reservas - Proyectos de Investigacion en Ejecucion</t>
  </si>
  <si>
    <t>Reservas - Grupos de Investigacion</t>
  </si>
  <si>
    <t>Reservas - Trabajos de Grado y Semilleros en Ejecucion</t>
  </si>
  <si>
    <t>Reservas -COLCIENCIAS</t>
  </si>
  <si>
    <t>Reservas -Gobernación del Tolima</t>
  </si>
  <si>
    <t>Reservas -Otros Fondos</t>
  </si>
  <si>
    <t>Reservas -Proyectos de INvest. Nuevos-Fomento a la Administracion</t>
  </si>
  <si>
    <t>Reservas -Recursos CREE-Investigaciones</t>
  </si>
  <si>
    <t>Reservas - Estampilla Pro UT</t>
  </si>
  <si>
    <t>Reservas - Convenios</t>
  </si>
  <si>
    <t>Reservas - Dotación y Recuperación de Equipos</t>
  </si>
  <si>
    <t>Reservas - Acreditacion Institucional</t>
  </si>
  <si>
    <t>Reservas - Programas de Bienestar Social</t>
  </si>
  <si>
    <t>Reservas - Proyectos Especiales Fac. de Educacion</t>
  </si>
  <si>
    <t>Reservas - Proyectos Especiales Fac. de Ciencias Economicas y Adtivas</t>
  </si>
  <si>
    <t>Reservas - Proyectos Especiales Fac. de MVZ</t>
  </si>
  <si>
    <t>Reservas - Recursos de Inversion 2018-Bases de Datos</t>
  </si>
  <si>
    <t>Reservas - SGR-CONVENIO 2076-AGUACATE HASS</t>
  </si>
  <si>
    <t>Reservas - Doctorado Ciencias Biologicas</t>
  </si>
  <si>
    <t>Reservas - SGR-CONVENIO 2077-OCHO CADENAS</t>
  </si>
  <si>
    <t>Reservas - SGR-CONVENIO 2078-CACAO</t>
  </si>
  <si>
    <t>Reservas - SGR-PROYECTO 28113</t>
  </si>
  <si>
    <t>Reservas - SGR-PROYECTO 20516</t>
  </si>
  <si>
    <t>Reservas - SGR-PROYECTO 730115</t>
  </si>
  <si>
    <t>Reservas - Proyectos Especiales Fac. de  Artes y Humanidades</t>
  </si>
  <si>
    <t>Reservas - Doctorado en Educación</t>
  </si>
  <si>
    <t>Reservas - Doctorado en Ciencias Agrarias</t>
  </si>
  <si>
    <t>Reservas Doctorado en Ciencias Biomedicas</t>
  </si>
  <si>
    <t>Pasivos Exigibles - Vigencias Expiradas</t>
  </si>
  <si>
    <t>Vigencias Expiradas-Hospital Veterinario-Estampilla Pro UT</t>
  </si>
  <si>
    <t>Pasivos Exigibles-vigencias Expiradas-HABITAD 21 ARQUITECTOS SAS-RECURSOS CREE</t>
  </si>
  <si>
    <t xml:space="preserve">Pasivos Exigibles-Vigencias Expiradas - Recursos Estampilla Pro UT-CONTRATO 764-2014 </t>
  </si>
  <si>
    <t>Pasivos Exigibles-vigencias Expiradas-GIOVANNI RICO ESPINOZA CONTRATO 49-2015</t>
  </si>
  <si>
    <t>Pasivos Exigibles-vigencias Expiradas-MOTORES Y MAQUINAS CONTRATO 362-2015</t>
  </si>
  <si>
    <t>Pasivos Exigibles-vigencias Expiradas-Serv.Vigilancia-SEPECOL LTDA</t>
  </si>
  <si>
    <t>Pasivos Exigibles-vigencias Expiradas-Serv.Vigilancia-'ESTEFANIA COLLAZOS</t>
  </si>
  <si>
    <t>Pasivos Exigibles-vigencias Expiradas-Serv.Vigilancia-'JORGE AUGUSTO LOZANO DELGADO</t>
  </si>
  <si>
    <t>Pasivos Exigibles-vigencias Expiradas-Serv.Vigilancia-ENRIQUE ANTONIO RAMIREZ RAMIREZ</t>
  </si>
  <si>
    <t>Pasivos Exigibles-vigencias Expiradas-Serv.Vigilancia-BERNARDA ELOISA PUPIALES RUEDA</t>
  </si>
  <si>
    <t>Pasivos Exigibles-vigencias Expiradas-Serv.Vigilancia-LUIS HERNANDO AMADOR PINEDA</t>
  </si>
  <si>
    <t>Pasivos Exigibles-vigencias Expiradas-Serv.Vigilancia-ANGELA YICELI CASTRO GARCES</t>
  </si>
  <si>
    <t>Pasivos Exigibles-vigencias Expiradas-Serv.Vigilancia-CARLOS FERNANDO PARRA MORENO</t>
  </si>
  <si>
    <t>Pasivos Exigibles-vigencias Expiradas-Serv.Vigilancia-MONICA BIBIANA GONZALEZ CALIXTO</t>
  </si>
  <si>
    <t>Pasivos Exigibles-vigencias Expiradas-Serv.Vigilancia-CARLOS ARTURO GAMBOA BOBADILLA</t>
  </si>
  <si>
    <t>Pasivos Exigibles-vigencias Expiradas-Serv.Vigilancia-FRFANCISCO ANTONIO ARIAS MURILLO</t>
  </si>
  <si>
    <t>Pasivos Exigibles-vigencias Expiradas-Serv.Vigilancia-INDIRA ISIS GARCIA</t>
  </si>
  <si>
    <t>Pasivos Exigibles-vigencias Expiradas-Serv.Vigilancia-HERNAN RODRIGUEZ URIBE</t>
  </si>
  <si>
    <t>Pasivos Exigibles-vigencias Expiradas-Serv.Vigilancia-ROSITA ANDREA PANTOJA BARCO</t>
  </si>
  <si>
    <t>Pasivos Exigibles-vigencias Expiradas-Serv.Vigilancia-NELSON JAVIER TOVAR BONILLA</t>
  </si>
  <si>
    <t>Pasivos Exigibles-vigencias Expiradas-Serv.Vigilancia-CARLOS EDUARDO MONTEALEGRE</t>
  </si>
  <si>
    <t>Pasivos Exigibles-vigencias Expiradas-Serv.Vigilancia-GILBERTO DIMITRY WLADIMIRY ZAWADLY</t>
  </si>
  <si>
    <t>Pasivos Exigibles-vigencias Expiradas-Serv.Vigilancia-JANETH GONZALEZ RUBIO</t>
  </si>
  <si>
    <t>Pasivos Exigibles-vigencias Expiradas-Serv.Vigilancia-GONZALO CAMACHO VASQUEZ</t>
  </si>
  <si>
    <t>Pasivos Exigibles-vigencias Expiradas-Serv.Vigilancia-FABIAN ZABALA CIFUENTES</t>
  </si>
  <si>
    <t>Pasivos Exigibles-vigencias Expiradas-Serv.Vigilancia-HERNAN AUGUSTO SILVA PALMA</t>
  </si>
  <si>
    <t>Pasivos Exigibles-vigencias Expiradas-Serv.Vigilancia-JHONNY HUMBERTO VARGAS</t>
  </si>
  <si>
    <t>Pasivos Exigibles-vigencias Expiradas-Serv.Vigilancia-JENNY ALEXANDRA SUAREZ GAVIRIA</t>
  </si>
  <si>
    <t>Pasivos Exigibles-vigencias Expiradas-REGALIAS-BIOINSTRUMENTAL</t>
  </si>
  <si>
    <t>Pasivos Exigibles-vigencias Expiradas-REGALIAS-JORGE LUIS TURRIAGO G.</t>
  </si>
  <si>
    <t>Pasivos Exigibles-vigencias Expiradas-REGALIAS-PAMELA TATIANA ZUÑIGA</t>
  </si>
  <si>
    <t>Pasivos Exigibles-vigencias Expiradas-REGALIAS-OSCAR LOMBO VIDAL</t>
  </si>
  <si>
    <t>Pasivos Exigibles-vigencias Expiradas-REGALIAS-JOSE ARMANDO FERNANDEZ G.</t>
  </si>
  <si>
    <t>Pasivos Exigibles-vigencias Expiradas-REGALIAS-LUIS ANDRES SANDOVAL LOZANO</t>
  </si>
  <si>
    <t>Pasivos Exigibles-vigencias Expiradas-REGALIAS-INVFACER LTDA</t>
  </si>
  <si>
    <t>Pasivos Exigibles-vigencias Expiradas-REGALIAS-UNIVERSIDAD DE CALDAS</t>
  </si>
  <si>
    <t>Pasivo Exigible-Vigencia Expirada-Frecuencia del Servicio de Registro MINTIC-2014</t>
  </si>
  <si>
    <t xml:space="preserve">FONDOS </t>
  </si>
  <si>
    <t>FONDO DE INVESTIGACIONES</t>
  </si>
  <si>
    <t>RECURSOS DEL BALANCE - REGALIAS</t>
  </si>
  <si>
    <t>SGR-CONVENIO 2076-AGUACATE HASS</t>
  </si>
  <si>
    <t>SGR-CONVENIO 2077-OCHO CADENAS</t>
  </si>
  <si>
    <t>SGR-CONVENIO 2078-CACAO</t>
  </si>
  <si>
    <t>REGALIAS-PROYECTO 28113</t>
  </si>
  <si>
    <t>REGALIAS-PROYECTO 820113</t>
  </si>
  <si>
    <t>REGALIAS-PROYECTO 20516</t>
  </si>
  <si>
    <t>REGALIAS-PROYECTO 730115</t>
  </si>
  <si>
    <t>SGR-CONTRATO 398-DOCTORADOS-COLFUTURO</t>
  </si>
  <si>
    <t>SGR-CONTRATO 1509-BIOTIPO BOVINO</t>
  </si>
  <si>
    <t>RECURSOS DE BALANCE VIGENCIA 2018</t>
  </si>
  <si>
    <t>Recursos de Inversiones Estampilla PRo UT 2018</t>
  </si>
  <si>
    <t>Recursos Estampilla Pro UT 2017</t>
  </si>
  <si>
    <t>Recursos Estampilla Po UT-Construccion Bloque de Aulas</t>
  </si>
  <si>
    <t>Recursos Estampilla Pro UNAL - Bienestar Universitario (Restaurante)</t>
  </si>
  <si>
    <t>Recursos Estampilla Pro UNAL - BFormacion Musical</t>
  </si>
  <si>
    <t>Recursos Estampilla Pro UNAL - Dotacion Libros Bilbioteca</t>
  </si>
  <si>
    <t>Recursos Estampilla Pro UNAL - Mejoramiento de Dotacion Bibliografica</t>
  </si>
  <si>
    <t>Recursos Estampilla Pro UNAL - Dotacion Cultural CREAD</t>
  </si>
  <si>
    <t>Recursos Estampilla Pro UNAL - Asistentes Administrativos</t>
  </si>
  <si>
    <t>Recursos Estampilla Pro UNAL - Apoyos Estudiantiles B-17</t>
  </si>
  <si>
    <t>Recursos Estampilla Pro UNAL - Mejoramiento y Adecuacion Salas de Artes</t>
  </si>
  <si>
    <t>Recursos Estampilla Pro UNAL - Vigencia 2017</t>
  </si>
  <si>
    <t>Recursos Estampilla Pro UNAL - Bienestar Estudiantil</t>
  </si>
  <si>
    <t>Recursos Estampilla Pro UNAL - Sistema Comunicacion Institucional</t>
  </si>
  <si>
    <t>Recursos Estampilla Pro UNAL - Adquisicion Equipos de Computo Salas Sistemas</t>
  </si>
  <si>
    <t>Recursos Estampilla Pro UNAL - Adecuacion Lab. de Bioprocesos Maestria Ciencia Tec.Agroind</t>
  </si>
  <si>
    <t>Recursos Estampilla Pro UNAL - mantenimiento Equipo de Transporte</t>
  </si>
  <si>
    <t>Recursos Estampilla Pro UNAL - Actualizacion Bases de Datos</t>
  </si>
  <si>
    <t>Recursos de Inversión 2018 - Restaurante</t>
  </si>
  <si>
    <t>Recursos de Inversión 2018 - Asistentes</t>
  </si>
  <si>
    <t>Recursos de Inversión 2018 - Apoyos - Becas</t>
  </si>
  <si>
    <t>Recursos de Inversión 2018 - Actividades Artisticas, culturales, deportivas</t>
  </si>
  <si>
    <t>Recursos de Inversión 2018 - Alojamiento</t>
  </si>
  <si>
    <t>Recursos de Inversión 2018 - Practicas Pedagogicas</t>
  </si>
  <si>
    <t>Recursos de Inversión 2018 - Acreditacion de Alta Calidad</t>
  </si>
  <si>
    <t>Recursos de Inversión 2018 - Acreditacion Institucional</t>
  </si>
  <si>
    <t>Recursos de Inversión 2018 - Internacionalización</t>
  </si>
  <si>
    <t>Recursos de Inversión 2018 - Bases de Datos-Software</t>
  </si>
  <si>
    <t>Recursos de Inversión 2018 - Adecuacion Planta Fisica</t>
  </si>
  <si>
    <t>Recursos de Inversión 2018 - Docentes de Planta y Becarios</t>
  </si>
  <si>
    <t>Recursos de Inversión 2018 - Fomento a la Investigacion</t>
  </si>
  <si>
    <t>Recursos-Cursos Libres Facultad de MVZ</t>
  </si>
  <si>
    <t>Recursos CREE-Adquisicion Sistema de Informacion ERP</t>
  </si>
  <si>
    <t>Recursos CREE-Fase Complemtaria Sistema de Informacion ERP</t>
  </si>
  <si>
    <t>Recursos CREE-Biesnestar Universitario - Restaurante</t>
  </si>
  <si>
    <t>Recursos CREE-Monitores Academicos-Cursos Nivelatorios</t>
  </si>
  <si>
    <t>Recursos CREE-Asistentes Administrativos</t>
  </si>
  <si>
    <t>Recursos CREE-Cormacion Capacitacion en la Apreciacion Cinematografica</t>
  </si>
  <si>
    <t>Recursos CREE-Formacion y Desarrollo de Grupos de Investigacion</t>
  </si>
  <si>
    <t>Recursos CREE-colección Zoologica Universidad del Tolima</t>
  </si>
  <si>
    <t>Recursos CREE-Mejoramiento y Reparaciones Locativas Predios UT</t>
  </si>
  <si>
    <t>Recursos CREE-Adecuacion Cuarto Biosanitario(Postcosecha-citogenetica)</t>
  </si>
  <si>
    <t>Recursos CREE-Bases de Datos y Material Bibliografico</t>
  </si>
  <si>
    <t>Recursos CREE-Dotacion Lab. de Didacticas-LIc. en Lengua Castellana</t>
  </si>
  <si>
    <t>Recursos CREE-Dotacion Lab. de Didacticas-Lic.en Ciencias Naturales</t>
  </si>
  <si>
    <t>Recursos CREE-Adecuacion y Dot. Lab. Interactivo Enseñanza Ingles</t>
  </si>
  <si>
    <t>Recursos CREE-Adecuacion y Equip. Lab. Itinerante en TIC</t>
  </si>
  <si>
    <t>Recursos CREE-Adecuacion y Dot. Lab, Didacticas Lic. en Pedagogia Inf.</t>
  </si>
  <si>
    <t>Recursos CREE-Reparacion y Mejoramiento Escenario Deportivo</t>
  </si>
  <si>
    <t>Recursos CREE-Mantenimiento y Repraciones Locativas</t>
  </si>
  <si>
    <t>Recursos CREE-Internacionalizacion</t>
  </si>
  <si>
    <t>Recursos CREE-Proyeccion social</t>
  </si>
  <si>
    <t>Recursos CREE-Bienestar Universitario</t>
  </si>
  <si>
    <t>Recursos CREE-Apoyos Actividades Estudiantiles</t>
  </si>
  <si>
    <t>Recursos CREE--2015--Actividades Deportivas</t>
  </si>
  <si>
    <t>Recursos CREE--2015--Apoyos Economicos Estudiantiles</t>
  </si>
  <si>
    <t>Recursos CREE--2015--Restaurante Universitario</t>
  </si>
  <si>
    <t>Recursos CREE--2015--Acreditacion de Alta Calidad</t>
  </si>
  <si>
    <t>Recursos CREE--2015--Planificacion Sustentable del Campus</t>
  </si>
  <si>
    <t>Recursos CREE--2014--Dotación Hospital Veterinario MVZ</t>
  </si>
  <si>
    <t>Recursos CREE--2015--Inversiones Biblioteca-Compra de Libros</t>
  </si>
  <si>
    <t>Recursos CREE--2015--Plan Estrategico de Gestion TIC</t>
  </si>
  <si>
    <t>Recursos CREE--2015--Construcción del Chut de Basuras</t>
  </si>
  <si>
    <t>Recursos CREE--Aplicacion de Estrategias de Enzeñansa y Aprendizaje</t>
  </si>
  <si>
    <t>Recursos CREE--Adecuacion del Invernadero de Suelos Lab. de Ecologia</t>
  </si>
  <si>
    <t>Recursos CREE--2014--Construccion Edificio de Aulas</t>
  </si>
  <si>
    <t>Recursos CREE--2017--Formacion Doctoral</t>
  </si>
  <si>
    <t>Recursos CREE--2017--Aplicacion de Estrategias de Enseñanaza y Apredizaje</t>
  </si>
  <si>
    <t>Recursos CREE--2017--Programas de Bienestar Estudiantil</t>
  </si>
  <si>
    <t>Recursos CREE--2017--Subsidios de Alimentacion-Restaurante</t>
  </si>
  <si>
    <t>Recursos CREE--2017--Movilidad Internacional</t>
  </si>
  <si>
    <t>Recursos CREE--2017--laboratorio de Investigacion Ciencias Sociales</t>
  </si>
  <si>
    <t>Recursos CREE--Dotacion Laboratorios de Docencia Acreditaion de Alta Calidad</t>
  </si>
  <si>
    <t>Recursos CREE--2017--Dotacion Equipos de Simulacion Torre Docente</t>
  </si>
  <si>
    <t>Recursos CREE--2017--Centro Forestal Bajo Calima</t>
  </si>
  <si>
    <t>Recursos CREE--Programas de Bienestar Estudiantil</t>
  </si>
  <si>
    <t>Recursos CREE--Equipos Salas de Computo Sede Central</t>
  </si>
  <si>
    <t>Recursos Rendimientos Financiero CREE-Adecuacion y Mejoramiento Infr.Fisica</t>
  </si>
  <si>
    <t>Recursos CREE--2013-Dotacion de Equipos</t>
  </si>
  <si>
    <t>Recursos CREE--2015-Diseños Arquitectonicos Seccion Asistencial</t>
  </si>
  <si>
    <t>Recursos CREE--2016-Bienestar Universitario</t>
  </si>
  <si>
    <t>Recursos CREE--2016-Actividades Culturales</t>
  </si>
  <si>
    <t>Recursos CREE--CURDN-Ing. forestal</t>
  </si>
  <si>
    <t>Recursos CREE--CURDN-Medicina Veterinaria y Zootecnia</t>
  </si>
  <si>
    <t>Recursos Fondos Comunes-Centro Forestal Bajo Calima</t>
  </si>
  <si>
    <t>Recursos  Convenio ERASMUS-Fac. Ingenieria Agronomica</t>
  </si>
  <si>
    <t>Recursos Convenio Interadministrativo 1768-2018 Maestria Educacion</t>
  </si>
  <si>
    <t>Recursos Diplomados Facultad de MVZ</t>
  </si>
  <si>
    <t>DEFICIT PROYECTADO</t>
  </si>
  <si>
    <t>Deficit Proyectado</t>
  </si>
  <si>
    <t>AMORTIZACION A CAPITAL CREDITO DE TESORERIA</t>
  </si>
  <si>
    <t>INTERESES CREDITO DE TESORERIA</t>
  </si>
  <si>
    <t>OTROS</t>
  </si>
  <si>
    <t>PERSONAL TRANSITORIO</t>
  </si>
  <si>
    <t>IMPUESTOS TASAS Y MULTAS- VIGENCIAS ANTERIORES</t>
  </si>
  <si>
    <t>ENERO 2019</t>
  </si>
  <si>
    <t>PAC Enero</t>
  </si>
  <si>
    <t>PAC Febrero</t>
  </si>
  <si>
    <t>PAC Marzo</t>
  </si>
  <si>
    <t>PAC Abril</t>
  </si>
  <si>
    <t>PAC Mayo</t>
  </si>
  <si>
    <t>PAC Junio</t>
  </si>
  <si>
    <t>PAC Julio</t>
  </si>
  <si>
    <t>PAC Agosto</t>
  </si>
  <si>
    <t>PAC Septiembre</t>
  </si>
  <si>
    <t>PAC Octubre</t>
  </si>
  <si>
    <t>PAC Noviembre</t>
  </si>
  <si>
    <t>PAC  Diciembre</t>
  </si>
  <si>
    <t>TOTAL</t>
  </si>
  <si>
    <t>PROGRAMAS DE  PREGRADO</t>
  </si>
  <si>
    <t>Especialización en Gestión ambiental. Matricula</t>
  </si>
  <si>
    <t>Maestría en Planificación de Cuencas Hidrográficas. Matricula</t>
  </si>
  <si>
    <t>Maestría en en Gestión Ambiental y Evaluación de Impacto. Matricula</t>
  </si>
  <si>
    <t>Doctorados</t>
  </si>
  <si>
    <t>11010306</t>
  </si>
  <si>
    <t>Hospita Veterinario MVZ</t>
  </si>
  <si>
    <t>Educación Continuada Diplomado</t>
  </si>
  <si>
    <t>Archivo Historico</t>
  </si>
  <si>
    <t>1101040904</t>
  </si>
  <si>
    <t>1101035001</t>
  </si>
  <si>
    <t>1101035002</t>
  </si>
  <si>
    <t xml:space="preserve">Convenios Interadministrativos </t>
  </si>
  <si>
    <t>ARTICULO 87 Ley 30 de 1992</t>
  </si>
  <si>
    <t>12010201</t>
  </si>
  <si>
    <t>12010202</t>
  </si>
  <si>
    <t>12010204</t>
  </si>
  <si>
    <t>Rendimientos financieros</t>
  </si>
  <si>
    <t>CANCELACIÓN RESERVAS</t>
  </si>
  <si>
    <t>12010350</t>
  </si>
  <si>
    <t>MODIFICACIONES PPTALES</t>
  </si>
  <si>
    <t>COMPARATIVO PAC PROYECTADO vs PAC EJECUTADO ENERO</t>
  </si>
  <si>
    <t>PAC octubre</t>
  </si>
  <si>
    <t>PAC Diciembre</t>
  </si>
  <si>
    <t>MODIFICACIONES PRESUPUESTALES</t>
  </si>
  <si>
    <t>PAC Enero 2019 Recaudos</t>
  </si>
  <si>
    <t>Estampilla PRO UNAL-Acreditacion Institucional</t>
  </si>
  <si>
    <t>Acreditacion Insitucional</t>
  </si>
  <si>
    <t>Pasivos Exigibles-Vigencias Expiradas-Catedras-Marleny Bermudez Tavera</t>
  </si>
  <si>
    <t>Pasivos Exigibles-Vigencias Expiradas-Catedras-Jorge Rodrigo Serrano</t>
  </si>
  <si>
    <t>Pasivos Exigibles-Vigencias Expiradas-Catedras-Andres Felipe Velasquez Mosquera</t>
  </si>
  <si>
    <t>Pasivos Exigibles-Vigencias Expiradas-Catedras-Francisco Antonio Arias Murillo</t>
  </si>
  <si>
    <t>Pasivos Exigibles-Vigencias Expiradas-Catedras-Jairo Ricardo Mora Delgado</t>
  </si>
  <si>
    <t>Pasivos Exigibles-Vigencias Expiradas-Catedras-Romulo Hernando Guevara</t>
  </si>
  <si>
    <t>Pasivos Exigibles-Vigencias Expiradas-Catedras-Ricardo Benjamin Perilla</t>
  </si>
  <si>
    <t>Pasivos Exigibles-Vigencias Expiradas-Catedras-hover Anyelo Lemus Medina</t>
  </si>
  <si>
    <t>Pasivos Exigibles-Vigencias Expiradas-Catedras-Monica Bibiana Gonzalez Calixto</t>
  </si>
  <si>
    <t>Pasivos Exigibles-Vigencias Expiradas-Catedras-Luz Adriana Campos Guevara</t>
  </si>
  <si>
    <t>Pasivos Exigibles-Vigencias Expirada-Programas de Bienestar Social-Dotaciones-subsidios</t>
  </si>
  <si>
    <t>Pasivos Exigibles-Vigencias Expiradas-Bonificaciones-Inventivo a Docentes de Planta-direct</t>
  </si>
  <si>
    <t>Pasivos Exigibles-Vigencias Expiradas-Contrato de Transacci[on-Alexander Martinez Rivillas</t>
  </si>
  <si>
    <t>CORTOLIMA</t>
  </si>
  <si>
    <t>OTROS FONDOS</t>
  </si>
  <si>
    <t>RECURSOS DEL BALANCE-INVESTIGACONES</t>
  </si>
  <si>
    <t>GOBERNACION DEL TOLIMA</t>
  </si>
  <si>
    <t>PROYECTOS DE INVESTIGACION EN EJECUCION</t>
  </si>
  <si>
    <t>GRUPOS DE INVESTIGACION</t>
  </si>
  <si>
    <t>TRABAJOS DE GRADOS SEMILLEROS</t>
  </si>
  <si>
    <t>COLCIENCIAS</t>
  </si>
  <si>
    <t>PROYECTOS DE INVESTIGACION NUEVOS FOMENTOS Y ADMON</t>
  </si>
  <si>
    <t>RECURSOS CREE</t>
  </si>
  <si>
    <t>DOCTORADO EN CIENCIAS BIOLOGICAS</t>
  </si>
  <si>
    <t>DOCTORADO EN EDUCACION</t>
  </si>
  <si>
    <t>DOCTORADO EN PLANIFICACION Y MANEJO AMBIENTAL DE CUENCAS</t>
  </si>
  <si>
    <t>DOCTORADO EN CIENCIAS AGRARIAS</t>
  </si>
  <si>
    <t>DOCTORADO EN CIENCIAS BIOMEDICAS</t>
  </si>
  <si>
    <t>INTESERES DOCTORADOS</t>
  </si>
  <si>
    <t>RECURSOS ESTAMPILLA PRO UNIVERSIDAD NACIONAL  VIGENCIAS ANTERIORES</t>
  </si>
  <si>
    <t>REC-ESTAMPILLA UNAL-Mantenimiento de Infraestructura Fisica</t>
  </si>
  <si>
    <t>RECURSOS ESTAMPILLA PRO UNAL-Estrategia de Comunicaciones</t>
  </si>
  <si>
    <t>CONVENIO 2286 DE 2018-PROYECCION SOCIAL</t>
  </si>
  <si>
    <t>TOTAL  COMPROMISOS (RP´S)</t>
  </si>
  <si>
    <t>COMPROMISOS MES (RP´S)</t>
  </si>
  <si>
    <t>GIROS MES</t>
  </si>
  <si>
    <t>CDP´S MES</t>
  </si>
  <si>
    <t xml:space="preserve">COMPROMISOS MES - ENERO (RP´S) </t>
  </si>
  <si>
    <t xml:space="preserve">COMPROMISOS MES - FEBRERO (RP´S) </t>
  </si>
  <si>
    <t>VARIACIÓN PAC ENERO 2019</t>
  </si>
  <si>
    <t>VARIACIÓN PAC FEBRERO 2019</t>
  </si>
  <si>
    <t>Educacion Continuada-Diplomados</t>
  </si>
  <si>
    <t>1201020314</t>
  </si>
  <si>
    <t>Convenio 2286 de 2018 Proyección Social</t>
  </si>
  <si>
    <t>COMPARATIVO PAC PROYECTADO vs PAC EJECUTADO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</si>
</sst>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  <numFmt numFmtId="164" formatCode="_(* #,##0.00_);_(* \(#,##0.00\);_(* &quot;-&quot;??_);_(@_)"/>
    <numFmt numFmtId="165" formatCode="#,##0_ ;[Red]\-#,##0\ "/>
    <numFmt numFmtId="166" formatCode="_-&quot;$&quot;\ * #,##0_-;\-&quot;$&quot;\ * #,##0_-;_-&quot;$&quot;\ * &quot;-&quot;_-;_-@"/>
    <numFmt numFmtId="167" formatCode="_-&quot;$&quot;\ * #,##0.00_-;\-&quot;$&quot;\ * #,##0.00_-;_-&quot;$&quot;\ * &quot;-&quot;_-;_-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F7CAAC"/>
        <bgColor rgb="FFF7CAAC"/>
      </patternFill>
    </fill>
    <fill>
      <patternFill patternType="solid">
        <fgColor rgb="FFFEF2CB"/>
        <bgColor rgb="FFFEF2CB"/>
      </patternFill>
    </fill>
    <fill>
      <patternFill patternType="solid">
        <fgColor rgb="FFD9E2F3"/>
        <bgColor rgb="FFD9E2F3"/>
      </patternFill>
    </fill>
    <fill>
      <patternFill patternType="solid">
        <fgColor rgb="FFFFE598"/>
        <bgColor rgb="FFFFE598"/>
      </patternFill>
    </fill>
    <fill>
      <patternFill patternType="solid">
        <fgColor rgb="FFE2EFD9"/>
        <bgColor rgb="FFE2EFD9"/>
      </patternFill>
    </fill>
    <fill>
      <patternFill patternType="solid">
        <fgColor rgb="FFE2EFDA"/>
        <bgColor rgb="FFE2EFDA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</borders>
  <cellStyleXfs count="20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Font="1" applyBorder="1"/>
    <xf numFmtId="42" fontId="0" fillId="0" borderId="0" xfId="0" applyNumberFormat="1" applyFont="1" applyBorder="1"/>
    <xf numFmtId="3" fontId="0" fillId="0" borderId="0" xfId="0" applyNumberFormat="1" applyFont="1" applyBorder="1"/>
    <xf numFmtId="41" fontId="0" fillId="0" borderId="0" xfId="0" applyNumberFormat="1" applyFont="1" applyBorder="1"/>
    <xf numFmtId="0" fontId="0" fillId="0" borderId="0" xfId="0" applyFont="1" applyFill="1" applyBorder="1"/>
    <xf numFmtId="42" fontId="0" fillId="0" borderId="0" xfId="0" applyNumberFormat="1" applyFont="1" applyFill="1" applyBorder="1"/>
    <xf numFmtId="41" fontId="0" fillId="0" borderId="0" xfId="0" applyNumberFormat="1"/>
    <xf numFmtId="164" fontId="0" fillId="0" borderId="0" xfId="13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vertical="center"/>
    </xf>
    <xf numFmtId="42" fontId="4" fillId="5" borderId="1" xfId="2" applyNumberFormat="1" applyFont="1" applyFill="1" applyBorder="1" applyAlignment="1">
      <alignment vertical="center"/>
    </xf>
    <xf numFmtId="9" fontId="4" fillId="5" borderId="1" xfId="3" applyFont="1" applyFill="1" applyBorder="1" applyAlignment="1">
      <alignment horizontal="center" vertical="center"/>
    </xf>
    <xf numFmtId="0" fontId="4" fillId="5" borderId="1" xfId="0" quotePrefix="1" applyFont="1" applyFill="1" applyBorder="1" applyAlignment="1">
      <alignment horizontal="left" vertical="center"/>
    </xf>
    <xf numFmtId="0" fontId="3" fillId="5" borderId="1" xfId="0" quotePrefix="1" applyFont="1" applyFill="1" applyBorder="1" applyAlignment="1">
      <alignment horizontal="left" vertical="center"/>
    </xf>
    <xf numFmtId="42" fontId="3" fillId="5" borderId="1" xfId="2" applyNumberFormat="1" applyFont="1" applyFill="1" applyBorder="1" applyAlignment="1">
      <alignment vertical="center"/>
    </xf>
    <xf numFmtId="9" fontId="3" fillId="5" borderId="1" xfId="3" applyFont="1" applyFill="1" applyBorder="1" applyAlignment="1">
      <alignment horizontal="center" vertical="center"/>
    </xf>
    <xf numFmtId="0" fontId="3" fillId="5" borderId="1" xfId="0" quotePrefix="1" applyFont="1" applyFill="1" applyBorder="1" applyAlignment="1">
      <alignment vertical="center"/>
    </xf>
    <xf numFmtId="0" fontId="4" fillId="5" borderId="1" xfId="0" quotePrefix="1" applyFont="1" applyFill="1" applyBorder="1" applyAlignment="1">
      <alignment vertical="center"/>
    </xf>
    <xf numFmtId="42" fontId="3" fillId="5" borderId="1" xfId="2" applyFont="1" applyFill="1" applyBorder="1" applyAlignment="1">
      <alignment vertical="center"/>
    </xf>
    <xf numFmtId="0" fontId="0" fillId="0" borderId="1" xfId="0" applyFont="1" applyBorder="1"/>
    <xf numFmtId="0" fontId="2" fillId="0" borderId="0" xfId="0" applyFont="1" applyBorder="1"/>
    <xf numFmtId="0" fontId="2" fillId="0" borderId="0" xfId="0" applyFont="1" applyFill="1" applyBorder="1"/>
    <xf numFmtId="164" fontId="2" fillId="0" borderId="0" xfId="13" applyFont="1" applyFill="1" applyBorder="1"/>
    <xf numFmtId="0" fontId="2" fillId="4" borderId="1" xfId="0" quotePrefix="1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vertical="center"/>
    </xf>
    <xf numFmtId="42" fontId="2" fillId="6" borderId="4" xfId="2" applyNumberFormat="1" applyFont="1" applyFill="1" applyBorder="1" applyAlignment="1">
      <alignment vertical="center"/>
    </xf>
    <xf numFmtId="9" fontId="2" fillId="6" borderId="4" xfId="3" applyFont="1" applyFill="1" applyBorder="1" applyAlignment="1">
      <alignment horizontal="center" vertical="center"/>
    </xf>
    <xf numFmtId="0" fontId="2" fillId="3" borderId="4" xfId="0" quotePrefix="1" applyFont="1" applyFill="1" applyBorder="1" applyAlignment="1">
      <alignment horizontal="left" vertical="center"/>
    </xf>
    <xf numFmtId="0" fontId="2" fillId="3" borderId="4" xfId="0" applyFont="1" applyFill="1" applyBorder="1" applyAlignment="1">
      <alignment vertical="center"/>
    </xf>
    <xf numFmtId="42" fontId="2" fillId="3" borderId="4" xfId="2" applyNumberFormat="1" applyFont="1" applyFill="1" applyBorder="1" applyAlignment="1">
      <alignment vertical="center"/>
    </xf>
    <xf numFmtId="9" fontId="2" fillId="3" borderId="4" xfId="3" applyFont="1" applyFill="1" applyBorder="1" applyAlignment="1">
      <alignment horizontal="center" vertical="center"/>
    </xf>
    <xf numFmtId="0" fontId="2" fillId="4" borderId="4" xfId="0" quotePrefix="1" applyFont="1" applyFill="1" applyBorder="1" applyAlignment="1">
      <alignment horizontal="left" vertical="center"/>
    </xf>
    <xf numFmtId="0" fontId="2" fillId="4" borderId="4" xfId="0" applyFont="1" applyFill="1" applyBorder="1" applyAlignment="1">
      <alignment vertical="center"/>
    </xf>
    <xf numFmtId="42" fontId="2" fillId="4" borderId="4" xfId="2" applyNumberFormat="1" applyFont="1" applyFill="1" applyBorder="1" applyAlignment="1">
      <alignment vertical="center"/>
    </xf>
    <xf numFmtId="9" fontId="2" fillId="4" borderId="4" xfId="3" applyFont="1" applyFill="1" applyBorder="1" applyAlignment="1">
      <alignment horizontal="center" vertical="center"/>
    </xf>
    <xf numFmtId="0" fontId="0" fillId="7" borderId="4" xfId="0" quotePrefix="1" applyFont="1" applyFill="1" applyBorder="1" applyAlignment="1">
      <alignment horizontal="left" vertical="center"/>
    </xf>
    <xf numFmtId="0" fontId="0" fillId="7" borderId="4" xfId="0" applyFont="1" applyFill="1" applyBorder="1" applyAlignment="1">
      <alignment vertical="center"/>
    </xf>
    <xf numFmtId="42" fontId="0" fillId="7" borderId="4" xfId="2" applyNumberFormat="1" applyFont="1" applyFill="1" applyBorder="1" applyAlignment="1">
      <alignment vertical="center"/>
    </xf>
    <xf numFmtId="9" fontId="0" fillId="7" borderId="4" xfId="3" applyFont="1" applyFill="1" applyBorder="1" applyAlignment="1">
      <alignment horizontal="center" vertical="center"/>
    </xf>
    <xf numFmtId="0" fontId="0" fillId="8" borderId="4" xfId="0" quotePrefix="1" applyFont="1" applyFill="1" applyBorder="1" applyAlignment="1">
      <alignment vertical="center"/>
    </xf>
    <xf numFmtId="42" fontId="0" fillId="8" borderId="4" xfId="2" applyNumberFormat="1" applyFont="1" applyFill="1" applyBorder="1" applyAlignment="1">
      <alignment vertical="center"/>
    </xf>
    <xf numFmtId="9" fontId="0" fillId="8" borderId="4" xfId="3" applyFont="1" applyFill="1" applyBorder="1" applyAlignment="1">
      <alignment horizontal="center" vertical="center"/>
    </xf>
    <xf numFmtId="0" fontId="0" fillId="7" borderId="4" xfId="0" quotePrefix="1" applyFont="1" applyFill="1" applyBorder="1" applyAlignment="1">
      <alignment vertical="center"/>
    </xf>
    <xf numFmtId="0" fontId="2" fillId="4" borderId="4" xfId="0" quotePrefix="1" applyFont="1" applyFill="1" applyBorder="1" applyAlignment="1">
      <alignment vertical="center"/>
    </xf>
    <xf numFmtId="0" fontId="0" fillId="8" borderId="4" xfId="0" quotePrefix="1" applyFont="1" applyFill="1" applyBorder="1" applyAlignment="1">
      <alignment horizontal="left" vertical="center"/>
    </xf>
    <xf numFmtId="42" fontId="0" fillId="8" borderId="4" xfId="2" applyFont="1" applyFill="1" applyBorder="1" applyAlignment="1">
      <alignment vertical="center"/>
    </xf>
    <xf numFmtId="0" fontId="2" fillId="3" borderId="4" xfId="0" quotePrefix="1" applyFont="1" applyFill="1" applyBorder="1" applyAlignment="1">
      <alignment vertical="center"/>
    </xf>
    <xf numFmtId="0" fontId="2" fillId="6" borderId="4" xfId="0" quotePrefix="1" applyFont="1" applyFill="1" applyBorder="1" applyAlignment="1">
      <alignment horizontal="left" vertical="center"/>
    </xf>
    <xf numFmtId="0" fontId="2" fillId="6" borderId="4" xfId="0" quotePrefix="1" applyFont="1" applyFill="1" applyBorder="1" applyAlignment="1">
      <alignment vertical="center"/>
    </xf>
    <xf numFmtId="0" fontId="1" fillId="0" borderId="0" xfId="14"/>
    <xf numFmtId="0" fontId="6" fillId="0" borderId="0" xfId="14" applyFont="1" applyBorder="1" applyAlignment="1"/>
    <xf numFmtId="0" fontId="7" fillId="0" borderId="0" xfId="14" applyFont="1" applyBorder="1" applyAlignment="1"/>
    <xf numFmtId="0" fontId="8" fillId="2" borderId="4" xfId="15" applyFont="1" applyFill="1" applyBorder="1" applyAlignment="1">
      <alignment horizontal="center" vertical="center" wrapText="1"/>
    </xf>
    <xf numFmtId="165" fontId="8" fillId="2" borderId="4" xfId="16" applyNumberFormat="1" applyFont="1" applyFill="1" applyBorder="1" applyAlignment="1">
      <alignment horizontal="center" vertical="center" wrapText="1"/>
    </xf>
    <xf numFmtId="9" fontId="8" fillId="2" borderId="4" xfId="17" applyFont="1" applyFill="1" applyBorder="1" applyAlignment="1">
      <alignment horizontal="center" vertical="center" wrapText="1"/>
    </xf>
    <xf numFmtId="165" fontId="8" fillId="2" borderId="5" xfId="16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6" borderId="4" xfId="14" applyFont="1" applyFill="1" applyBorder="1" applyAlignment="1">
      <alignment horizontal="left" vertical="center"/>
    </xf>
    <xf numFmtId="41" fontId="2" fillId="6" borderId="4" xfId="18" applyFont="1" applyFill="1" applyBorder="1" applyAlignment="1">
      <alignment horizontal="right" vertical="center"/>
    </xf>
    <xf numFmtId="41" fontId="1" fillId="0" borderId="0" xfId="14" applyNumberFormat="1" applyAlignment="1">
      <alignment horizontal="left"/>
    </xf>
    <xf numFmtId="0" fontId="2" fillId="3" borderId="4" xfId="14" applyFont="1" applyFill="1" applyBorder="1" applyAlignment="1">
      <alignment horizontal="left" vertical="center"/>
    </xf>
    <xf numFmtId="41" fontId="2" fillId="3" borderId="4" xfId="18" applyFont="1" applyFill="1" applyBorder="1" applyAlignment="1">
      <alignment horizontal="left" vertical="center"/>
    </xf>
    <xf numFmtId="41" fontId="2" fillId="3" borderId="4" xfId="18" applyFont="1" applyFill="1" applyBorder="1" applyAlignment="1">
      <alignment horizontal="right" vertical="center"/>
    </xf>
    <xf numFmtId="41" fontId="2" fillId="3" borderId="4" xfId="18" applyFont="1" applyFill="1" applyBorder="1" applyAlignment="1">
      <alignment horizontal="center" vertical="center"/>
    </xf>
    <xf numFmtId="41" fontId="1" fillId="0" borderId="0" xfId="1" applyFont="1"/>
    <xf numFmtId="0" fontId="1" fillId="4" borderId="4" xfId="14" applyFont="1" applyFill="1" applyBorder="1" applyAlignment="1">
      <alignment horizontal="left" vertical="center"/>
    </xf>
    <xf numFmtId="41" fontId="1" fillId="4" borderId="4" xfId="18" applyFont="1" applyFill="1" applyBorder="1" applyAlignment="1">
      <alignment horizontal="left" vertical="center"/>
    </xf>
    <xf numFmtId="41" fontId="1" fillId="4" borderId="4" xfId="18" applyFont="1" applyFill="1" applyBorder="1" applyAlignment="1">
      <alignment horizontal="right" vertical="center"/>
    </xf>
    <xf numFmtId="41" fontId="1" fillId="4" borderId="4" xfId="18" applyFont="1" applyFill="1" applyBorder="1" applyAlignment="1">
      <alignment horizontal="center" vertical="center"/>
    </xf>
    <xf numFmtId="0" fontId="1" fillId="8" borderId="4" xfId="14" applyFont="1" applyFill="1" applyBorder="1" applyAlignment="1">
      <alignment horizontal="left" vertical="center"/>
    </xf>
    <xf numFmtId="41" fontId="1" fillId="8" borderId="4" xfId="18" applyFont="1" applyFill="1" applyBorder="1" applyAlignment="1">
      <alignment horizontal="left" vertical="center"/>
    </xf>
    <xf numFmtId="41" fontId="1" fillId="8" borderId="4" xfId="18" applyFont="1" applyFill="1" applyBorder="1" applyAlignment="1">
      <alignment horizontal="right" vertical="center"/>
    </xf>
    <xf numFmtId="41" fontId="1" fillId="8" borderId="4" xfId="18" applyFont="1" applyFill="1" applyBorder="1" applyAlignment="1">
      <alignment horizontal="center" vertical="center"/>
    </xf>
    <xf numFmtId="41" fontId="1" fillId="0" borderId="0" xfId="18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Border="1" applyAlignment="1">
      <alignment horizontal="left"/>
    </xf>
    <xf numFmtId="41" fontId="0" fillId="0" borderId="0" xfId="0" applyNumberFormat="1" applyFont="1" applyBorder="1" applyAlignment="1">
      <alignment horizontal="left"/>
    </xf>
    <xf numFmtId="0" fontId="12" fillId="9" borderId="7" xfId="0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left" vertical="center"/>
    </xf>
    <xf numFmtId="0" fontId="11" fillId="10" borderId="8" xfId="0" applyFont="1" applyFill="1" applyBorder="1" applyAlignment="1">
      <alignment vertical="center"/>
    </xf>
    <xf numFmtId="166" fontId="11" fillId="10" borderId="9" xfId="0" applyNumberFormat="1" applyFont="1" applyFill="1" applyBorder="1" applyAlignment="1">
      <alignment vertical="center"/>
    </xf>
    <xf numFmtId="0" fontId="11" fillId="11" borderId="7" xfId="0" applyFont="1" applyFill="1" applyBorder="1" applyAlignment="1">
      <alignment horizontal="left" vertical="center"/>
    </xf>
    <xf numFmtId="0" fontId="11" fillId="11" borderId="8" xfId="0" applyFont="1" applyFill="1" applyBorder="1" applyAlignment="1">
      <alignment vertical="center"/>
    </xf>
    <xf numFmtId="166" fontId="11" fillId="11" borderId="9" xfId="0" applyNumberFormat="1" applyFont="1" applyFill="1" applyBorder="1" applyAlignment="1">
      <alignment vertical="center"/>
    </xf>
    <xf numFmtId="0" fontId="11" fillId="12" borderId="7" xfId="0" applyFont="1" applyFill="1" applyBorder="1" applyAlignment="1">
      <alignment horizontal="left" vertical="center"/>
    </xf>
    <xf numFmtId="0" fontId="11" fillId="12" borderId="8" xfId="0" applyFont="1" applyFill="1" applyBorder="1" applyAlignment="1">
      <alignment vertical="center"/>
    </xf>
    <xf numFmtId="166" fontId="11" fillId="12" borderId="9" xfId="0" applyNumberFormat="1" applyFont="1" applyFill="1" applyBorder="1" applyAlignment="1">
      <alignment vertical="center"/>
    </xf>
    <xf numFmtId="0" fontId="0" fillId="13" borderId="7" xfId="0" applyFont="1" applyFill="1" applyBorder="1" applyAlignment="1">
      <alignment horizontal="left" vertical="center"/>
    </xf>
    <xf numFmtId="0" fontId="0" fillId="13" borderId="8" xfId="0" applyFont="1" applyFill="1" applyBorder="1" applyAlignment="1">
      <alignment vertical="center"/>
    </xf>
    <xf numFmtId="166" fontId="0" fillId="13" borderId="9" xfId="0" applyNumberFormat="1" applyFont="1" applyFill="1" applyBorder="1" applyAlignment="1">
      <alignment vertical="center"/>
    </xf>
    <xf numFmtId="0" fontId="0" fillId="14" borderId="7" xfId="0" quotePrefix="1" applyFont="1" applyFill="1" applyBorder="1" applyAlignment="1">
      <alignment vertical="center"/>
    </xf>
    <xf numFmtId="0" fontId="0" fillId="14" borderId="8" xfId="0" quotePrefix="1" applyFont="1" applyFill="1" applyBorder="1" applyAlignment="1">
      <alignment vertical="center"/>
    </xf>
    <xf numFmtId="166" fontId="0" fillId="14" borderId="9" xfId="0" applyNumberFormat="1" applyFont="1" applyFill="1" applyBorder="1" applyAlignment="1">
      <alignment vertical="center"/>
    </xf>
    <xf numFmtId="0" fontId="0" fillId="13" borderId="8" xfId="0" quotePrefix="1" applyFont="1" applyFill="1" applyBorder="1" applyAlignment="1">
      <alignment vertical="center"/>
    </xf>
    <xf numFmtId="0" fontId="11" fillId="12" borderId="8" xfId="0" quotePrefix="1" applyFont="1" applyFill="1" applyBorder="1" applyAlignment="1">
      <alignment vertical="center"/>
    </xf>
    <xf numFmtId="0" fontId="0" fillId="13" borderId="7" xfId="0" quotePrefix="1" applyFont="1" applyFill="1" applyBorder="1" applyAlignment="1">
      <alignment vertical="center"/>
    </xf>
    <xf numFmtId="0" fontId="11" fillId="13" borderId="7" xfId="0" applyFont="1" applyFill="1" applyBorder="1" applyAlignment="1">
      <alignment horizontal="left" vertical="center"/>
    </xf>
    <xf numFmtId="0" fontId="11" fillId="13" borderId="8" xfId="0" quotePrefix="1" applyFont="1" applyFill="1" applyBorder="1" applyAlignment="1">
      <alignment vertical="center"/>
    </xf>
    <xf numFmtId="166" fontId="11" fillId="13" borderId="9" xfId="0" applyNumberFormat="1" applyFont="1" applyFill="1" applyBorder="1" applyAlignment="1">
      <alignment vertical="center"/>
    </xf>
    <xf numFmtId="0" fontId="0" fillId="15" borderId="10" xfId="0" applyFont="1" applyFill="1" applyBorder="1" applyAlignment="1">
      <alignment horizontal="left"/>
    </xf>
    <xf numFmtId="0" fontId="0" fillId="15" borderId="11" xfId="0" applyFont="1" applyFill="1" applyBorder="1" applyAlignment="1">
      <alignment horizontal="left"/>
    </xf>
    <xf numFmtId="0" fontId="0" fillId="15" borderId="12" xfId="0" applyFont="1" applyFill="1" applyBorder="1" applyAlignment="1">
      <alignment horizontal="left"/>
    </xf>
    <xf numFmtId="0" fontId="0" fillId="14" borderId="8" xfId="0" applyFont="1" applyFill="1" applyBorder="1" applyAlignment="1">
      <alignment vertical="center"/>
    </xf>
    <xf numFmtId="0" fontId="11" fillId="11" borderId="8" xfId="0" quotePrefix="1" applyFont="1" applyFill="1" applyBorder="1" applyAlignment="1">
      <alignment vertical="center"/>
    </xf>
    <xf numFmtId="0" fontId="11" fillId="10" borderId="8" xfId="0" quotePrefix="1" applyFont="1" applyFill="1" applyBorder="1" applyAlignment="1">
      <alignment vertical="center"/>
    </xf>
    <xf numFmtId="0" fontId="11" fillId="11" borderId="7" xfId="0" quotePrefix="1" applyFont="1" applyFill="1" applyBorder="1" applyAlignment="1">
      <alignment vertical="center"/>
    </xf>
    <xf numFmtId="0" fontId="11" fillId="12" borderId="7" xfId="0" quotePrefix="1" applyFont="1" applyFill="1" applyBorder="1" applyAlignment="1">
      <alignment vertical="center"/>
    </xf>
    <xf numFmtId="166" fontId="0" fillId="0" borderId="0" xfId="0" applyNumberFormat="1" applyFont="1" applyFill="1" applyBorder="1"/>
    <xf numFmtId="167" fontId="0" fillId="14" borderId="9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  <xf numFmtId="9" fontId="11" fillId="10" borderId="9" xfId="3" applyFont="1" applyFill="1" applyBorder="1" applyAlignment="1">
      <alignment horizontal="center" vertical="center"/>
    </xf>
    <xf numFmtId="9" fontId="11" fillId="11" borderId="9" xfId="3" applyFont="1" applyFill="1" applyBorder="1" applyAlignment="1">
      <alignment horizontal="center" vertical="center"/>
    </xf>
    <xf numFmtId="9" fontId="11" fillId="12" borderId="9" xfId="3" applyFont="1" applyFill="1" applyBorder="1" applyAlignment="1">
      <alignment horizontal="center" vertical="center"/>
    </xf>
    <xf numFmtId="9" fontId="0" fillId="13" borderId="9" xfId="3" applyFont="1" applyFill="1" applyBorder="1" applyAlignment="1">
      <alignment horizontal="center" vertical="center"/>
    </xf>
    <xf numFmtId="9" fontId="0" fillId="14" borderId="9" xfId="3" applyFont="1" applyFill="1" applyBorder="1" applyAlignment="1">
      <alignment horizontal="center" vertical="center"/>
    </xf>
    <xf numFmtId="9" fontId="11" fillId="13" borderId="9" xfId="3" applyFont="1" applyFill="1" applyBorder="1" applyAlignment="1">
      <alignment horizontal="center" vertical="center"/>
    </xf>
    <xf numFmtId="10" fontId="0" fillId="14" borderId="9" xfId="3" applyNumberFormat="1" applyFont="1" applyFill="1" applyBorder="1" applyAlignment="1">
      <alignment horizontal="center" vertical="center"/>
    </xf>
    <xf numFmtId="10" fontId="11" fillId="11" borderId="9" xfId="3" applyNumberFormat="1" applyFont="1" applyFill="1" applyBorder="1" applyAlignment="1">
      <alignment horizontal="center" vertical="center"/>
    </xf>
    <xf numFmtId="10" fontId="11" fillId="12" borderId="9" xfId="3" applyNumberFormat="1" applyFont="1" applyFill="1" applyBorder="1" applyAlignment="1">
      <alignment horizontal="center" vertical="center"/>
    </xf>
    <xf numFmtId="164" fontId="0" fillId="0" borderId="0" xfId="13" applyFont="1" applyFill="1" applyBorder="1" applyAlignment="1">
      <alignment horizontal="center"/>
    </xf>
    <xf numFmtId="164" fontId="0" fillId="0" borderId="0" xfId="13" applyFont="1" applyBorder="1" applyAlignment="1">
      <alignment horizontal="left"/>
    </xf>
    <xf numFmtId="164" fontId="2" fillId="0" borderId="0" xfId="13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41" fontId="2" fillId="16" borderId="4" xfId="18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9" fontId="0" fillId="0" borderId="0" xfId="3" applyFont="1" applyFill="1" applyBorder="1" applyAlignment="1">
      <alignment horizontal="center"/>
    </xf>
    <xf numFmtId="9" fontId="8" fillId="2" borderId="4" xfId="3" applyFont="1" applyFill="1" applyBorder="1" applyAlignment="1">
      <alignment horizontal="center" vertical="center" wrapText="1"/>
    </xf>
    <xf numFmtId="9" fontId="1" fillId="4" borderId="4" xfId="3" applyFont="1" applyFill="1" applyBorder="1" applyAlignment="1">
      <alignment horizontal="center" vertical="center"/>
    </xf>
    <xf numFmtId="9" fontId="1" fillId="8" borderId="4" xfId="3" applyFont="1" applyFill="1" applyBorder="1" applyAlignment="1">
      <alignment horizontal="center" vertical="center"/>
    </xf>
    <xf numFmtId="9" fontId="0" fillId="0" borderId="0" xfId="3" applyFont="1" applyBorder="1" applyAlignment="1">
      <alignment horizontal="center"/>
    </xf>
    <xf numFmtId="41" fontId="0" fillId="0" borderId="0" xfId="1" applyFont="1" applyBorder="1" applyAlignment="1">
      <alignment horizontal="left"/>
    </xf>
    <xf numFmtId="6" fontId="13" fillId="0" borderId="0" xfId="0" applyNumberFormat="1" applyFont="1"/>
    <xf numFmtId="6" fontId="0" fillId="0" borderId="0" xfId="0" applyNumberFormat="1" applyFont="1" applyBorder="1" applyAlignment="1">
      <alignment horizontal="left"/>
    </xf>
    <xf numFmtId="0" fontId="0" fillId="8" borderId="4" xfId="14" applyFont="1" applyFill="1" applyBorder="1" applyAlignment="1">
      <alignment horizontal="left" vertical="center"/>
    </xf>
    <xf numFmtId="0" fontId="0" fillId="14" borderId="9" xfId="3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6" fillId="0" borderId="0" xfId="14" applyFont="1" applyBorder="1" applyAlignment="1">
      <alignment horizontal="center"/>
    </xf>
    <xf numFmtId="0" fontId="7" fillId="0" borderId="0" xfId="14" applyFont="1" applyBorder="1" applyAlignment="1">
      <alignment horizontal="center"/>
    </xf>
  </cellXfs>
  <cellStyles count="20">
    <cellStyle name="Millares" xfId="13" builtinId="3"/>
    <cellStyle name="Millares [0]" xfId="1" builtinId="6"/>
    <cellStyle name="Millares [0] 2" xfId="7"/>
    <cellStyle name="Millares [0] 2 2" xfId="6"/>
    <cellStyle name="Millares [0] 2 3" xfId="5"/>
    <cellStyle name="Millares [0] 2 3 2" xfId="16"/>
    <cellStyle name="Millares [0] 3" xfId="8"/>
    <cellStyle name="Millares [0] 4" xfId="9"/>
    <cellStyle name="Millares [0] 5" xfId="10"/>
    <cellStyle name="Millares [0] 6" xfId="11"/>
    <cellStyle name="Millares [0] 7" xfId="12"/>
    <cellStyle name="Millares [0] 8" xfId="19"/>
    <cellStyle name="Millares [0] 9" xfId="18"/>
    <cellStyle name="Moneda [0]" xfId="2" builtinId="7"/>
    <cellStyle name="Normal" xfId="0" builtinId="0"/>
    <cellStyle name="Normal 4" xfId="4"/>
    <cellStyle name="Normal 4 2" xfId="15"/>
    <cellStyle name="Normal 5" xfId="14"/>
    <cellStyle name="Porcentaje" xfId="3" builtinId="5"/>
    <cellStyle name="Porcentaje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200026</xdr:colOff>
      <xdr:row>0</xdr:row>
      <xdr:rowOff>57150</xdr:rowOff>
    </xdr:from>
    <xdr:to>
      <xdr:col>11</xdr:col>
      <xdr:colOff>294472</xdr:colOff>
      <xdr:row>2</xdr:row>
      <xdr:rowOff>104775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5526" y="57150"/>
          <a:ext cx="3504396" cy="82867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0</xdr:row>
      <xdr:rowOff>19051</xdr:rowOff>
    </xdr:from>
    <xdr:to>
      <xdr:col>2</xdr:col>
      <xdr:colOff>1325113</xdr:colOff>
      <xdr:row>2</xdr:row>
      <xdr:rowOff>171451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19051"/>
          <a:ext cx="2058537" cy="933450"/>
        </a:xfrm>
        <a:prstGeom prst="rect">
          <a:avLst/>
        </a:prstGeom>
      </xdr:spPr>
    </xdr:pic>
    <xdr:clientData/>
  </xdr:twoCellAnchor>
  <xdr:oneCellAnchor>
    <xdr:from>
      <xdr:col>2</xdr:col>
      <xdr:colOff>2732839</xdr:colOff>
      <xdr:row>0</xdr:row>
      <xdr:rowOff>0</xdr:rowOff>
    </xdr:from>
    <xdr:ext cx="5163401" cy="968983"/>
    <xdr:sp macro="" textlink="">
      <xdr:nvSpPr>
        <xdr:cNvPr id="5" name="Rectángulo 4"/>
        <xdr:cNvSpPr/>
      </xdr:nvSpPr>
      <xdr:spPr>
        <a:xfrm>
          <a:off x="3694864" y="0"/>
          <a:ext cx="5163401" cy="96898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VICERRECTORIA ADMINISTRATIVA</a:t>
          </a:r>
        </a:p>
        <a:p>
          <a:pPr algn="ctr"/>
          <a:r>
            <a:rPr lang="es-E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DIVISION CONTABLE Y FINANCIERA</a:t>
          </a:r>
        </a:p>
        <a:p>
          <a:pPr algn="ctr"/>
          <a:r>
            <a:rPr lang="es-E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EJECUCIÓN PRESUPUESTAL DE INGRESOS FEBRERO DE 2019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430616</xdr:colOff>
      <xdr:row>0</xdr:row>
      <xdr:rowOff>19050</xdr:rowOff>
    </xdr:from>
    <xdr:ext cx="4986301" cy="968983"/>
    <xdr:sp macro="" textlink="">
      <xdr:nvSpPr>
        <xdr:cNvPr id="5" name="Rectángulo 4"/>
        <xdr:cNvSpPr/>
      </xdr:nvSpPr>
      <xdr:spPr>
        <a:xfrm>
          <a:off x="7040966" y="19050"/>
          <a:ext cx="4986301" cy="96898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VICERRECTORÍA ADMINISTRATIVA</a:t>
          </a:r>
        </a:p>
        <a:p>
          <a:pPr algn="ctr"/>
          <a:r>
            <a:rPr lang="es-E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DIVISIÓN CONTABLE Y FINANCIERA</a:t>
          </a:r>
        </a:p>
        <a:p>
          <a:pPr algn="ctr"/>
          <a:r>
            <a:rPr lang="es-E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EJECUCIÓN PRESUPUESTAL DE GASTOS FEBRERO  DE 2019</a:t>
          </a:r>
        </a:p>
      </xdr:txBody>
    </xdr:sp>
    <xdr:clientData/>
  </xdr:oneCellAnchor>
  <xdr:twoCellAnchor editAs="oneCell">
    <xdr:from>
      <xdr:col>2</xdr:col>
      <xdr:colOff>1885949</xdr:colOff>
      <xdr:row>0</xdr:row>
      <xdr:rowOff>171450</xdr:rowOff>
    </xdr:from>
    <xdr:to>
      <xdr:col>3</xdr:col>
      <xdr:colOff>295274</xdr:colOff>
      <xdr:row>2</xdr:row>
      <xdr:rowOff>107380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49" y="171450"/>
          <a:ext cx="2790825" cy="71698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19050</xdr:rowOff>
    </xdr:from>
    <xdr:to>
      <xdr:col>2</xdr:col>
      <xdr:colOff>1304924</xdr:colOff>
      <xdr:row>2</xdr:row>
      <xdr:rowOff>133349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9050"/>
          <a:ext cx="1981199" cy="8953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1828800</xdr:colOff>
      <xdr:row>0</xdr:row>
      <xdr:rowOff>171451</xdr:rowOff>
    </xdr:from>
    <xdr:to>
      <xdr:col>2</xdr:col>
      <xdr:colOff>4619625</xdr:colOff>
      <xdr:row>2</xdr:row>
      <xdr:rowOff>107381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8925" y="171451"/>
          <a:ext cx="2790825" cy="7169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0</xdr:row>
      <xdr:rowOff>19051</xdr:rowOff>
    </xdr:from>
    <xdr:to>
      <xdr:col>2</xdr:col>
      <xdr:colOff>1247775</xdr:colOff>
      <xdr:row>2</xdr:row>
      <xdr:rowOff>133350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19051"/>
          <a:ext cx="1981199" cy="895349"/>
        </a:xfrm>
        <a:prstGeom prst="rect">
          <a:avLst/>
        </a:prstGeom>
      </xdr:spPr>
    </xdr:pic>
    <xdr:clientData/>
  </xdr:twoCellAnchor>
  <xdr:oneCellAnchor>
    <xdr:from>
      <xdr:col>20</xdr:col>
      <xdr:colOff>1285875</xdr:colOff>
      <xdr:row>1</xdr:row>
      <xdr:rowOff>533400</xdr:rowOff>
    </xdr:from>
    <xdr:ext cx="13192125" cy="247650"/>
    <xdr:sp macro="" textlink="">
      <xdr:nvSpPr>
        <xdr:cNvPr id="5" name="Rectángulo 4"/>
        <xdr:cNvSpPr/>
      </xdr:nvSpPr>
      <xdr:spPr>
        <a:xfrm>
          <a:off x="5924550" y="723900"/>
          <a:ext cx="13192125" cy="247650"/>
        </a:xfrm>
        <a:prstGeom prst="rect">
          <a:avLst/>
        </a:prstGeom>
        <a:solidFill>
          <a:srgbClr val="FF0000"/>
        </a:solidFill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4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PAC PROYECTADO 2019</a:t>
          </a:r>
          <a:endParaRPr lang="es-ES" sz="1100" b="0" cap="none" spc="0">
            <a:ln w="0"/>
            <a:solidFill>
              <a:schemeClr val="bg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35</xdr:col>
      <xdr:colOff>1</xdr:colOff>
      <xdr:row>1</xdr:row>
      <xdr:rowOff>523875</xdr:rowOff>
    </xdr:from>
    <xdr:ext cx="3257549" cy="247650"/>
    <xdr:sp macro="" textlink="">
      <xdr:nvSpPr>
        <xdr:cNvPr id="6" name="Rectángulo 5"/>
        <xdr:cNvSpPr/>
      </xdr:nvSpPr>
      <xdr:spPr>
        <a:xfrm>
          <a:off x="20345401" y="714375"/>
          <a:ext cx="3257549" cy="247650"/>
        </a:xfrm>
        <a:prstGeom prst="rect">
          <a:avLst/>
        </a:prstGeom>
        <a:solidFill>
          <a:srgbClr val="FF0000"/>
        </a:solidFill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4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PAC  EJECUTADO 2019</a:t>
          </a:r>
          <a:endParaRPr lang="es-ES" sz="1100" b="0" cap="none" spc="0">
            <a:ln w="0"/>
            <a:solidFill>
              <a:schemeClr val="bg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0</xdr:colOff>
      <xdr:row>1</xdr:row>
      <xdr:rowOff>501968</xdr:rowOff>
    </xdr:from>
    <xdr:ext cx="6705600" cy="272415"/>
    <xdr:sp macro="" textlink="">
      <xdr:nvSpPr>
        <xdr:cNvPr id="7" name="Rectángulo 6"/>
        <xdr:cNvSpPr/>
      </xdr:nvSpPr>
      <xdr:spPr>
        <a:xfrm>
          <a:off x="23841075" y="692468"/>
          <a:ext cx="6705600" cy="272415"/>
        </a:xfrm>
        <a:prstGeom prst="rect">
          <a:avLst/>
        </a:prstGeom>
        <a:solidFill>
          <a:srgbClr val="FF0000"/>
        </a:solidFill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4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COMPARATIVO</a:t>
          </a:r>
          <a:r>
            <a:rPr lang="es-ES" sz="1400" b="0" cap="none" spc="0" baseline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</a:t>
          </a:r>
          <a:r>
            <a:rPr lang="es-ES" sz="14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PAC  PROYECTADO VS PAC EJECUTADO 2019</a:t>
          </a:r>
          <a:endParaRPr lang="es-ES" sz="1100" b="0" cap="none" spc="0">
            <a:ln w="0"/>
            <a:solidFill>
              <a:schemeClr val="bg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1323976</xdr:colOff>
      <xdr:row>1</xdr:row>
      <xdr:rowOff>1</xdr:rowOff>
    </xdr:from>
    <xdr:to>
      <xdr:col>16</xdr:col>
      <xdr:colOff>190501</xdr:colOff>
      <xdr:row>2</xdr:row>
      <xdr:rowOff>143717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1" y="190501"/>
          <a:ext cx="3105150" cy="734266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0</xdr:row>
      <xdr:rowOff>142875</xdr:rowOff>
    </xdr:from>
    <xdr:to>
      <xdr:col>2</xdr:col>
      <xdr:colOff>1095376</xdr:colOff>
      <xdr:row>2</xdr:row>
      <xdr:rowOff>173824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142875"/>
          <a:ext cx="1790700" cy="811999"/>
        </a:xfrm>
        <a:prstGeom prst="rect">
          <a:avLst/>
        </a:prstGeom>
      </xdr:spPr>
    </xdr:pic>
    <xdr:clientData/>
  </xdr:twoCellAnchor>
  <xdr:oneCellAnchor>
    <xdr:from>
      <xdr:col>16</xdr:col>
      <xdr:colOff>9525</xdr:colOff>
      <xdr:row>1</xdr:row>
      <xdr:rowOff>495300</xdr:rowOff>
    </xdr:from>
    <xdr:ext cx="14392275" cy="247650"/>
    <xdr:sp macro="" textlink="">
      <xdr:nvSpPr>
        <xdr:cNvPr id="5" name="Rectángulo 4"/>
        <xdr:cNvSpPr/>
      </xdr:nvSpPr>
      <xdr:spPr>
        <a:xfrm>
          <a:off x="5210175" y="685800"/>
          <a:ext cx="14392275" cy="247650"/>
        </a:xfrm>
        <a:prstGeom prst="rect">
          <a:avLst/>
        </a:prstGeom>
        <a:solidFill>
          <a:srgbClr val="FF0000"/>
        </a:solidFill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4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PAC PROYECTADO 2019</a:t>
          </a:r>
          <a:endParaRPr lang="es-ES" sz="1100" b="0" cap="none" spc="0">
            <a:ln w="0"/>
            <a:solidFill>
              <a:schemeClr val="bg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30</xdr:col>
      <xdr:colOff>0</xdr:colOff>
      <xdr:row>1</xdr:row>
      <xdr:rowOff>485775</xdr:rowOff>
    </xdr:from>
    <xdr:ext cx="3343275" cy="247650"/>
    <xdr:sp macro="" textlink="">
      <xdr:nvSpPr>
        <xdr:cNvPr id="6" name="Rectángulo 5"/>
        <xdr:cNvSpPr/>
      </xdr:nvSpPr>
      <xdr:spPr>
        <a:xfrm>
          <a:off x="19869150" y="676275"/>
          <a:ext cx="3343275" cy="247650"/>
        </a:xfrm>
        <a:prstGeom prst="rect">
          <a:avLst/>
        </a:prstGeom>
        <a:solidFill>
          <a:srgbClr val="FF0000"/>
        </a:solidFill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4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PAC EJECUTADO 2019</a:t>
          </a:r>
          <a:endParaRPr lang="es-ES" sz="1100" b="0" cap="none" spc="0">
            <a:ln w="0"/>
            <a:solidFill>
              <a:schemeClr val="bg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44</xdr:col>
      <xdr:colOff>0</xdr:colOff>
      <xdr:row>1</xdr:row>
      <xdr:rowOff>485775</xdr:rowOff>
    </xdr:from>
    <xdr:ext cx="19088100" cy="247650"/>
    <xdr:sp macro="" textlink="">
      <xdr:nvSpPr>
        <xdr:cNvPr id="7" name="Rectángulo 6"/>
        <xdr:cNvSpPr/>
      </xdr:nvSpPr>
      <xdr:spPr>
        <a:xfrm>
          <a:off x="23555325" y="676275"/>
          <a:ext cx="19088100" cy="247650"/>
        </a:xfrm>
        <a:prstGeom prst="rect">
          <a:avLst/>
        </a:prstGeom>
        <a:solidFill>
          <a:srgbClr val="FF0000"/>
        </a:solidFill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4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COMPARATIVO PAC PROYECTADO VS PAC EJECUTADO 2019</a:t>
          </a:r>
          <a:endParaRPr lang="es-ES" sz="1100" b="0" cap="none" spc="0">
            <a:ln w="0"/>
            <a:solidFill>
              <a:schemeClr val="bg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2</xdr:row>
      <xdr:rowOff>181325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38275" cy="714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4"/>
  <sheetViews>
    <sheetView showGridLines="0" zoomScale="80" zoomScaleNormal="80" workbookViewId="0">
      <pane xSplit="3" ySplit="2" topLeftCell="D107" activePane="bottomRight" state="frozen"/>
      <selection pane="topRight" activeCell="D1" sqref="D1"/>
      <selection pane="bottomLeft" activeCell="A3" sqref="A3"/>
      <selection pane="bottomRight" activeCell="B2" sqref="B2:L188"/>
    </sheetView>
  </sheetViews>
  <sheetFormatPr baseColWidth="10" defaultRowHeight="15" outlineLevelRow="4" x14ac:dyDescent="0.25"/>
  <cols>
    <col min="1" max="1" width="3.42578125" style="1" customWidth="1"/>
    <col min="2" max="2" width="14.28515625" style="1" bestFit="1" customWidth="1"/>
    <col min="3" max="3" width="53.42578125" style="1" customWidth="1"/>
    <col min="4" max="4" width="20" style="1" customWidth="1"/>
    <col min="5" max="5" width="22.140625" style="1" customWidth="1"/>
    <col min="6" max="6" width="20.85546875" style="1" customWidth="1"/>
    <col min="7" max="8" width="20" style="1" customWidth="1"/>
    <col min="9" max="9" width="21.42578125" style="1" customWidth="1"/>
    <col min="10" max="10" width="18.85546875" style="1" bestFit="1" customWidth="1"/>
    <col min="11" max="11" width="25" style="1" customWidth="1"/>
    <col min="12" max="12" width="13.42578125" style="1" bestFit="1" customWidth="1"/>
    <col min="13" max="13" width="17.85546875" style="5" bestFit="1" customWidth="1"/>
    <col min="14" max="14" width="22.7109375" style="5" customWidth="1"/>
    <col min="15" max="15" width="17.28515625" style="5" customWidth="1"/>
    <col min="16" max="16" width="21.28515625" style="5" customWidth="1"/>
    <col min="17" max="17" width="15" style="5" bestFit="1" customWidth="1"/>
    <col min="18" max="16384" width="11.42578125" style="5"/>
  </cols>
  <sheetData>
    <row r="1" spans="1:16" ht="15.75" thickBot="1" x14ac:dyDescent="0.3"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6" ht="30" x14ac:dyDescent="0.25">
      <c r="B2" s="9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239</v>
      </c>
      <c r="K2" s="10" t="s">
        <v>8</v>
      </c>
      <c r="L2" s="10" t="s">
        <v>238</v>
      </c>
    </row>
    <row r="3" spans="1:16" x14ac:dyDescent="0.25">
      <c r="B3" s="11">
        <v>1</v>
      </c>
      <c r="C3" s="12" t="s">
        <v>9</v>
      </c>
      <c r="D3" s="13">
        <f>+D4+D142</f>
        <v>115616059983.5</v>
      </c>
      <c r="E3" s="13">
        <f t="shared" ref="E3:K3" si="0">+E4+E142</f>
        <v>50672288042.43</v>
      </c>
      <c r="F3" s="13">
        <f t="shared" si="0"/>
        <v>0</v>
      </c>
      <c r="G3" s="13">
        <f t="shared" si="0"/>
        <v>166288348025.92999</v>
      </c>
      <c r="H3" s="13">
        <f t="shared" si="0"/>
        <v>5808378999.6300001</v>
      </c>
      <c r="I3" s="13">
        <f t="shared" si="0"/>
        <v>5808378999.6300001</v>
      </c>
      <c r="J3" s="13">
        <f t="shared" si="0"/>
        <v>56480667042.059998</v>
      </c>
      <c r="K3" s="13">
        <f t="shared" si="0"/>
        <v>108979565863.87001</v>
      </c>
      <c r="L3" s="14">
        <f t="shared" ref="L3:L5" si="1">+J3/G3</f>
        <v>0.33965498913521436</v>
      </c>
      <c r="N3" s="8"/>
      <c r="O3" s="6"/>
      <c r="P3" s="6"/>
    </row>
    <row r="4" spans="1:16" x14ac:dyDescent="0.25">
      <c r="B4" s="11">
        <v>11</v>
      </c>
      <c r="C4" s="12" t="s">
        <v>10</v>
      </c>
      <c r="D4" s="13">
        <f>+D5+D134</f>
        <v>115184416352.5</v>
      </c>
      <c r="E4" s="13">
        <f t="shared" ref="E4:K4" si="2">+E5+E134</f>
        <v>0</v>
      </c>
      <c r="F4" s="13">
        <f t="shared" si="2"/>
        <v>0</v>
      </c>
      <c r="G4" s="13">
        <f t="shared" si="2"/>
        <v>115184416352.5</v>
      </c>
      <c r="H4" s="13">
        <f t="shared" si="2"/>
        <v>5195250423.46</v>
      </c>
      <c r="I4" s="13">
        <f t="shared" si="2"/>
        <v>5195250423.46</v>
      </c>
      <c r="J4" s="13">
        <f t="shared" si="2"/>
        <v>5195250423.46</v>
      </c>
      <c r="K4" s="13">
        <f t="shared" si="2"/>
        <v>109161050809.04001</v>
      </c>
      <c r="L4" s="14">
        <f t="shared" si="1"/>
        <v>4.5103761324456634E-2</v>
      </c>
      <c r="M4" s="6"/>
      <c r="N4" s="6"/>
      <c r="O4" s="6"/>
    </row>
    <row r="5" spans="1:16" outlineLevel="1" x14ac:dyDescent="0.25">
      <c r="B5" s="15">
        <v>1101</v>
      </c>
      <c r="C5" s="12" t="s">
        <v>11</v>
      </c>
      <c r="D5" s="13">
        <f>+D6+D26+D68+D79</f>
        <v>47000558972</v>
      </c>
      <c r="E5" s="13">
        <f t="shared" ref="E5:K5" si="3">+E6+E26+E68+E79</f>
        <v>0</v>
      </c>
      <c r="F5" s="13">
        <f t="shared" si="3"/>
        <v>0</v>
      </c>
      <c r="G5" s="13">
        <f t="shared" si="3"/>
        <v>47000558972</v>
      </c>
      <c r="H5" s="13">
        <f t="shared" si="3"/>
        <v>1474189074.46</v>
      </c>
      <c r="I5" s="13">
        <f t="shared" si="3"/>
        <v>1474189074.46</v>
      </c>
      <c r="J5" s="13">
        <f t="shared" si="3"/>
        <v>1474189074.46</v>
      </c>
      <c r="K5" s="13">
        <f t="shared" si="3"/>
        <v>44698254777.540001</v>
      </c>
      <c r="L5" s="14">
        <f t="shared" si="1"/>
        <v>3.1365351959712434E-2</v>
      </c>
      <c r="N5" s="6"/>
    </row>
    <row r="6" spans="1:16" outlineLevel="2" x14ac:dyDescent="0.25">
      <c r="B6" s="15">
        <v>110101</v>
      </c>
      <c r="C6" s="12" t="s">
        <v>308</v>
      </c>
      <c r="D6" s="13">
        <f>+D7+D17</f>
        <v>30965222164</v>
      </c>
      <c r="E6" s="13">
        <f t="shared" ref="E6:K6" si="4">+E7+E17</f>
        <v>0</v>
      </c>
      <c r="F6" s="13">
        <f t="shared" si="4"/>
        <v>0</v>
      </c>
      <c r="G6" s="13">
        <f t="shared" si="4"/>
        <v>30965222164</v>
      </c>
      <c r="H6" s="13">
        <f t="shared" si="4"/>
        <v>1094893891.9000001</v>
      </c>
      <c r="I6" s="13">
        <f t="shared" si="4"/>
        <v>1094893891.9000001</v>
      </c>
      <c r="J6" s="13">
        <f t="shared" si="4"/>
        <v>1094893891.9000001</v>
      </c>
      <c r="K6" s="13">
        <f t="shared" si="4"/>
        <v>29870328272.099998</v>
      </c>
      <c r="L6" s="14">
        <f>+J6/G6</f>
        <v>3.535882565612327E-2</v>
      </c>
      <c r="N6" s="8"/>
    </row>
    <row r="7" spans="1:16" s="24" customFormat="1" outlineLevel="3" x14ac:dyDescent="0.25">
      <c r="A7" s="23"/>
      <c r="B7" s="15">
        <v>11010101</v>
      </c>
      <c r="C7" s="12" t="s">
        <v>12</v>
      </c>
      <c r="D7" s="13">
        <f>SUM(D8:D16)</f>
        <v>13151212664</v>
      </c>
      <c r="E7" s="13">
        <f t="shared" ref="E7:K7" si="5">SUM(E8:E16)</f>
        <v>0</v>
      </c>
      <c r="F7" s="13">
        <f t="shared" si="5"/>
        <v>0</v>
      </c>
      <c r="G7" s="13">
        <f t="shared" si="5"/>
        <v>13151212664</v>
      </c>
      <c r="H7" s="13">
        <f t="shared" si="5"/>
        <v>387395239</v>
      </c>
      <c r="I7" s="13">
        <f t="shared" si="5"/>
        <v>387395239</v>
      </c>
      <c r="J7" s="13">
        <f t="shared" si="5"/>
        <v>387395239</v>
      </c>
      <c r="K7" s="13">
        <f t="shared" si="5"/>
        <v>12763817425</v>
      </c>
      <c r="L7" s="14">
        <f t="shared" ref="L7:L76" si="6">+J7/G7</f>
        <v>2.9456997533045141E-2</v>
      </c>
      <c r="N7" s="25"/>
    </row>
    <row r="8" spans="1:16" outlineLevel="4" x14ac:dyDescent="0.25">
      <c r="B8" s="19" t="s">
        <v>13</v>
      </c>
      <c r="C8" s="19" t="s">
        <v>14</v>
      </c>
      <c r="D8" s="17">
        <v>625669820</v>
      </c>
      <c r="E8" s="17"/>
      <c r="F8" s="17"/>
      <c r="G8" s="17">
        <f t="shared" ref="G8:G67" si="7">+D8+E8</f>
        <v>625669820</v>
      </c>
      <c r="H8" s="17">
        <v>1169287</v>
      </c>
      <c r="I8" s="17">
        <v>1169287</v>
      </c>
      <c r="J8" s="17">
        <v>1169287</v>
      </c>
      <c r="K8" s="17">
        <f t="shared" ref="K8:K71" si="8">SUM(G8-J8)</f>
        <v>624500533</v>
      </c>
      <c r="L8" s="18">
        <f t="shared" si="6"/>
        <v>1.8688563242510244E-3</v>
      </c>
      <c r="N8" s="8"/>
    </row>
    <row r="9" spans="1:16" outlineLevel="4" x14ac:dyDescent="0.25">
      <c r="B9" s="19" t="s">
        <v>15</v>
      </c>
      <c r="C9" s="19" t="s">
        <v>16</v>
      </c>
      <c r="D9" s="17">
        <v>11337350037</v>
      </c>
      <c r="E9" s="17"/>
      <c r="F9" s="17"/>
      <c r="G9" s="17">
        <f t="shared" si="7"/>
        <v>11337350037</v>
      </c>
      <c r="H9" s="17">
        <v>363086952</v>
      </c>
      <c r="I9" s="17">
        <v>363086952</v>
      </c>
      <c r="J9" s="17">
        <v>363086952</v>
      </c>
      <c r="K9" s="17">
        <f t="shared" si="8"/>
        <v>10974263085</v>
      </c>
      <c r="L9" s="18">
        <f t="shared" si="6"/>
        <v>3.2025733598684686E-2</v>
      </c>
      <c r="N9" s="8"/>
    </row>
    <row r="10" spans="1:16" outlineLevel="4" x14ac:dyDescent="0.25">
      <c r="B10" s="19" t="s">
        <v>17</v>
      </c>
      <c r="C10" s="19" t="s">
        <v>18</v>
      </c>
      <c r="D10" s="17">
        <v>331156661</v>
      </c>
      <c r="E10" s="17"/>
      <c r="F10" s="17"/>
      <c r="G10" s="17">
        <f t="shared" si="7"/>
        <v>331156661</v>
      </c>
      <c r="H10" s="17">
        <v>200000</v>
      </c>
      <c r="I10" s="17">
        <v>200000</v>
      </c>
      <c r="J10" s="17">
        <v>200000</v>
      </c>
      <c r="K10" s="17">
        <f t="shared" si="8"/>
        <v>330956661</v>
      </c>
      <c r="L10" s="18">
        <f t="shared" si="6"/>
        <v>6.0394376303969319E-4</v>
      </c>
      <c r="N10" s="8"/>
    </row>
    <row r="11" spans="1:16" outlineLevel="4" x14ac:dyDescent="0.25">
      <c r="B11" s="19" t="s">
        <v>19</v>
      </c>
      <c r="C11" s="19" t="s">
        <v>20</v>
      </c>
      <c r="D11" s="17">
        <v>599602724</v>
      </c>
      <c r="E11" s="17"/>
      <c r="F11" s="17"/>
      <c r="G11" s="17">
        <f t="shared" si="7"/>
        <v>599602724</v>
      </c>
      <c r="H11" s="17">
        <v>12924000</v>
      </c>
      <c r="I11" s="17">
        <v>12924000</v>
      </c>
      <c r="J11" s="17">
        <v>12924000</v>
      </c>
      <c r="K11" s="17">
        <f t="shared" si="8"/>
        <v>586678724</v>
      </c>
      <c r="L11" s="18">
        <f t="shared" si="6"/>
        <v>2.1554271658045368E-2</v>
      </c>
      <c r="N11" s="8"/>
    </row>
    <row r="12" spans="1:16" outlineLevel="4" x14ac:dyDescent="0.25">
      <c r="B12" s="19" t="s">
        <v>21</v>
      </c>
      <c r="C12" s="19" t="s">
        <v>22</v>
      </c>
      <c r="D12" s="17">
        <v>63782100</v>
      </c>
      <c r="E12" s="17"/>
      <c r="F12" s="17"/>
      <c r="G12" s="17">
        <f t="shared" si="7"/>
        <v>63782100</v>
      </c>
      <c r="H12" s="17">
        <v>28000</v>
      </c>
      <c r="I12" s="17">
        <v>28000</v>
      </c>
      <c r="J12" s="17">
        <v>28000</v>
      </c>
      <c r="K12" s="17">
        <f t="shared" si="8"/>
        <v>63754100</v>
      </c>
      <c r="L12" s="18">
        <f t="shared" si="6"/>
        <v>4.3899463956188333E-4</v>
      </c>
      <c r="N12" s="8"/>
    </row>
    <row r="13" spans="1:16" outlineLevel="4" x14ac:dyDescent="0.25">
      <c r="B13" s="19" t="s">
        <v>23</v>
      </c>
      <c r="C13" s="19" t="s">
        <v>24</v>
      </c>
      <c r="D13" s="17">
        <v>133376754</v>
      </c>
      <c r="E13" s="17"/>
      <c r="F13" s="17"/>
      <c r="G13" s="17">
        <f t="shared" si="7"/>
        <v>133376754</v>
      </c>
      <c r="H13" s="17">
        <v>113800</v>
      </c>
      <c r="I13" s="17">
        <v>113800</v>
      </c>
      <c r="J13" s="17">
        <v>113800</v>
      </c>
      <c r="K13" s="17">
        <f t="shared" si="8"/>
        <v>133262954</v>
      </c>
      <c r="L13" s="18">
        <f t="shared" si="6"/>
        <v>8.5322214394271435E-4</v>
      </c>
      <c r="N13" s="8"/>
    </row>
    <row r="14" spans="1:16" outlineLevel="4" x14ac:dyDescent="0.25">
      <c r="B14" s="19" t="s">
        <v>25</v>
      </c>
      <c r="C14" s="19" t="s">
        <v>26</v>
      </c>
      <c r="D14" s="17">
        <v>3610373</v>
      </c>
      <c r="E14" s="17"/>
      <c r="F14" s="17"/>
      <c r="G14" s="17">
        <f t="shared" si="7"/>
        <v>3610373</v>
      </c>
      <c r="H14" s="17">
        <v>9707200</v>
      </c>
      <c r="I14" s="17">
        <v>9707200</v>
      </c>
      <c r="J14" s="17">
        <v>9707200</v>
      </c>
      <c r="K14" s="17">
        <f t="shared" si="8"/>
        <v>-6096827</v>
      </c>
      <c r="L14" s="18">
        <f t="shared" si="6"/>
        <v>2.6886972620280507</v>
      </c>
      <c r="N14" s="8"/>
    </row>
    <row r="15" spans="1:16" outlineLevel="4" x14ac:dyDescent="0.25">
      <c r="B15" s="19" t="s">
        <v>27</v>
      </c>
      <c r="C15" s="19" t="s">
        <v>28</v>
      </c>
      <c r="D15" s="17">
        <v>53486895</v>
      </c>
      <c r="E15" s="17"/>
      <c r="F15" s="17"/>
      <c r="G15" s="17">
        <f t="shared" si="7"/>
        <v>53486895</v>
      </c>
      <c r="H15" s="17">
        <v>166000</v>
      </c>
      <c r="I15" s="17">
        <v>166000</v>
      </c>
      <c r="J15" s="17">
        <v>166000</v>
      </c>
      <c r="K15" s="17">
        <f t="shared" si="8"/>
        <v>53320895</v>
      </c>
      <c r="L15" s="18">
        <f t="shared" si="6"/>
        <v>3.103563966463187E-3</v>
      </c>
      <c r="N15" s="8"/>
    </row>
    <row r="16" spans="1:16" outlineLevel="4" x14ac:dyDescent="0.25">
      <c r="B16" s="19" t="s">
        <v>29</v>
      </c>
      <c r="C16" s="19" t="s">
        <v>30</v>
      </c>
      <c r="D16" s="17">
        <v>3177300</v>
      </c>
      <c r="E16" s="17"/>
      <c r="F16" s="17"/>
      <c r="G16" s="17">
        <f t="shared" si="7"/>
        <v>3177300</v>
      </c>
      <c r="H16" s="17"/>
      <c r="I16" s="17"/>
      <c r="J16" s="17"/>
      <c r="K16" s="17">
        <f t="shared" si="8"/>
        <v>3177300</v>
      </c>
      <c r="L16" s="18">
        <f t="shared" si="6"/>
        <v>0</v>
      </c>
      <c r="N16" s="8"/>
    </row>
    <row r="17" spans="1:17" s="24" customFormat="1" outlineLevel="3" x14ac:dyDescent="0.25">
      <c r="A17" s="23"/>
      <c r="B17" s="15">
        <v>11010102</v>
      </c>
      <c r="C17" s="20" t="s">
        <v>31</v>
      </c>
      <c r="D17" s="13">
        <f>SUM(D18:D25)</f>
        <v>17814009500</v>
      </c>
      <c r="E17" s="13">
        <f t="shared" ref="E17:K17" si="9">SUM(E18:E25)</f>
        <v>0</v>
      </c>
      <c r="F17" s="13">
        <f t="shared" si="9"/>
        <v>0</v>
      </c>
      <c r="G17" s="13">
        <f t="shared" si="9"/>
        <v>17814009500</v>
      </c>
      <c r="H17" s="13">
        <f t="shared" si="9"/>
        <v>707498652.89999998</v>
      </c>
      <c r="I17" s="13">
        <f t="shared" si="9"/>
        <v>707498652.89999998</v>
      </c>
      <c r="J17" s="13">
        <f t="shared" si="9"/>
        <v>707498652.89999998</v>
      </c>
      <c r="K17" s="13">
        <f t="shared" si="9"/>
        <v>17106510847.1</v>
      </c>
      <c r="L17" s="14">
        <f t="shared" si="6"/>
        <v>3.9715856943940663E-2</v>
      </c>
      <c r="N17" s="25"/>
    </row>
    <row r="18" spans="1:17" outlineLevel="4" x14ac:dyDescent="0.25">
      <c r="B18" s="19" t="s">
        <v>32</v>
      </c>
      <c r="C18" s="19" t="s">
        <v>14</v>
      </c>
      <c r="D18" s="17">
        <v>576114000</v>
      </c>
      <c r="E18" s="17"/>
      <c r="F18" s="17"/>
      <c r="G18" s="17">
        <f t="shared" si="7"/>
        <v>576114000</v>
      </c>
      <c r="H18" s="17">
        <v>1107000</v>
      </c>
      <c r="I18" s="17">
        <v>1107000</v>
      </c>
      <c r="J18" s="17">
        <v>1107000</v>
      </c>
      <c r="K18" s="17">
        <f t="shared" si="8"/>
        <v>575007000</v>
      </c>
      <c r="L18" s="18">
        <f t="shared" si="6"/>
        <v>1.9214947041731325E-3</v>
      </c>
      <c r="N18" s="8"/>
    </row>
    <row r="19" spans="1:17" outlineLevel="4" x14ac:dyDescent="0.25">
      <c r="B19" s="19" t="s">
        <v>33</v>
      </c>
      <c r="C19" s="19" t="s">
        <v>16</v>
      </c>
      <c r="D19" s="17">
        <v>15476244600</v>
      </c>
      <c r="E19" s="17"/>
      <c r="F19" s="17"/>
      <c r="G19" s="17">
        <f t="shared" si="7"/>
        <v>15476244600</v>
      </c>
      <c r="H19" s="17">
        <v>491414119</v>
      </c>
      <c r="I19" s="17">
        <v>491414119</v>
      </c>
      <c r="J19" s="17">
        <v>491414119</v>
      </c>
      <c r="K19" s="17">
        <f t="shared" si="8"/>
        <v>14984830481</v>
      </c>
      <c r="L19" s="18">
        <f t="shared" si="6"/>
        <v>3.1752801257741818E-2</v>
      </c>
      <c r="N19" s="8"/>
    </row>
    <row r="20" spans="1:17" outlineLevel="4" x14ac:dyDescent="0.25">
      <c r="B20" s="19" t="s">
        <v>34</v>
      </c>
      <c r="C20" s="19" t="s">
        <v>18</v>
      </c>
      <c r="D20" s="17">
        <v>8200000</v>
      </c>
      <c r="E20" s="17"/>
      <c r="F20" s="17"/>
      <c r="G20" s="17">
        <f t="shared" si="7"/>
        <v>8200000</v>
      </c>
      <c r="H20" s="17"/>
      <c r="I20" s="17"/>
      <c r="J20" s="17"/>
      <c r="K20" s="17">
        <f t="shared" si="8"/>
        <v>8200000</v>
      </c>
      <c r="L20" s="18">
        <f t="shared" si="6"/>
        <v>0</v>
      </c>
      <c r="N20" s="8"/>
    </row>
    <row r="21" spans="1:17" outlineLevel="4" x14ac:dyDescent="0.25">
      <c r="B21" s="19" t="s">
        <v>35</v>
      </c>
      <c r="C21" s="19" t="s">
        <v>36</v>
      </c>
      <c r="D21" s="17">
        <v>714396000</v>
      </c>
      <c r="E21" s="17"/>
      <c r="F21" s="17"/>
      <c r="G21" s="17">
        <f t="shared" si="7"/>
        <v>714396000</v>
      </c>
      <c r="H21" s="17">
        <v>45525107</v>
      </c>
      <c r="I21" s="17">
        <v>45525107</v>
      </c>
      <c r="J21" s="17">
        <v>45525107</v>
      </c>
      <c r="K21" s="17">
        <f t="shared" si="8"/>
        <v>668870893</v>
      </c>
      <c r="L21" s="18">
        <f t="shared" si="6"/>
        <v>6.3725310612041494E-2</v>
      </c>
      <c r="N21" s="8"/>
    </row>
    <row r="22" spans="1:17" outlineLevel="4" x14ac:dyDescent="0.25">
      <c r="B22" s="19" t="s">
        <v>37</v>
      </c>
      <c r="C22" s="19" t="s">
        <v>38</v>
      </c>
      <c r="D22" s="17">
        <v>912993900</v>
      </c>
      <c r="E22" s="17"/>
      <c r="F22" s="17"/>
      <c r="G22" s="17">
        <f t="shared" si="7"/>
        <v>912993900</v>
      </c>
      <c r="H22" s="17">
        <v>160723020.90000001</v>
      </c>
      <c r="I22" s="17">
        <v>160723020.90000001</v>
      </c>
      <c r="J22" s="17">
        <v>160723020.90000001</v>
      </c>
      <c r="K22" s="17">
        <f t="shared" si="8"/>
        <v>752270879.10000002</v>
      </c>
      <c r="L22" s="18">
        <f t="shared" si="6"/>
        <v>0.17603953421813662</v>
      </c>
      <c r="N22" s="8"/>
    </row>
    <row r="23" spans="1:17" outlineLevel="4" x14ac:dyDescent="0.25">
      <c r="B23" s="19" t="s">
        <v>39</v>
      </c>
      <c r="C23" s="19" t="s">
        <v>40</v>
      </c>
      <c r="D23" s="17">
        <v>83025000</v>
      </c>
      <c r="E23" s="17"/>
      <c r="F23" s="17"/>
      <c r="G23" s="17">
        <f t="shared" si="7"/>
        <v>83025000</v>
      </c>
      <c r="H23" s="17">
        <v>8527406</v>
      </c>
      <c r="I23" s="17">
        <v>8527406</v>
      </c>
      <c r="J23" s="17">
        <v>8527406</v>
      </c>
      <c r="K23" s="17">
        <f t="shared" si="8"/>
        <v>74497594</v>
      </c>
      <c r="L23" s="18">
        <f t="shared" si="6"/>
        <v>0.10270889491117133</v>
      </c>
      <c r="N23" s="8"/>
    </row>
    <row r="24" spans="1:17" outlineLevel="4" x14ac:dyDescent="0.25">
      <c r="B24" s="19" t="s">
        <v>41</v>
      </c>
      <c r="C24" s="19" t="s">
        <v>42</v>
      </c>
      <c r="D24" s="17">
        <v>43036000</v>
      </c>
      <c r="E24" s="17"/>
      <c r="F24" s="17"/>
      <c r="G24" s="17">
        <f t="shared" si="7"/>
        <v>43036000</v>
      </c>
      <c r="H24" s="17">
        <v>202000</v>
      </c>
      <c r="I24" s="17">
        <v>202000</v>
      </c>
      <c r="J24" s="17">
        <v>202000</v>
      </c>
      <c r="K24" s="17">
        <f t="shared" si="8"/>
        <v>42834000</v>
      </c>
      <c r="L24" s="18">
        <f t="shared" si="6"/>
        <v>4.6937447718189427E-3</v>
      </c>
      <c r="N24" s="8"/>
    </row>
    <row r="25" spans="1:17" outlineLevel="4" x14ac:dyDescent="0.25">
      <c r="B25" s="19" t="s">
        <v>43</v>
      </c>
      <c r="C25" s="19" t="s">
        <v>44</v>
      </c>
      <c r="D25" s="17"/>
      <c r="E25" s="17"/>
      <c r="F25" s="17"/>
      <c r="G25" s="17">
        <f t="shared" si="7"/>
        <v>0</v>
      </c>
      <c r="H25" s="17"/>
      <c r="I25" s="17"/>
      <c r="J25" s="17"/>
      <c r="K25" s="17">
        <f t="shared" si="8"/>
        <v>0</v>
      </c>
      <c r="L25" s="18" t="e">
        <f t="shared" si="6"/>
        <v>#DIV/0!</v>
      </c>
      <c r="N25" s="8"/>
    </row>
    <row r="26" spans="1:17" outlineLevel="2" x14ac:dyDescent="0.25">
      <c r="B26" s="15">
        <v>110102</v>
      </c>
      <c r="C26" s="20" t="s">
        <v>45</v>
      </c>
      <c r="D26" s="13">
        <f>SUM(D27+D31+D37+D42+D48+D52+D54+D57+D35+D62)</f>
        <v>8755922926</v>
      </c>
      <c r="E26" s="13">
        <f t="shared" ref="E26:F26" si="10">SUM(E27+E31+E37+E42+E48+E52+E54+E57+E35)</f>
        <v>0</v>
      </c>
      <c r="F26" s="13">
        <f t="shared" si="10"/>
        <v>0</v>
      </c>
      <c r="G26" s="13">
        <f t="shared" si="7"/>
        <v>8755922926</v>
      </c>
      <c r="H26" s="13">
        <f t="shared" ref="H26:I26" si="11">SUM(H27+H31+H37+H42+H48+H52+H54+H57+H35+H62)</f>
        <v>152425369</v>
      </c>
      <c r="I26" s="13">
        <f t="shared" si="11"/>
        <v>152425369</v>
      </c>
      <c r="J26" s="13">
        <f t="shared" ref="J26:K26" si="12">SUM(J27+J31+J37+J42+J48+J52+J54+J57+J35+J62)</f>
        <v>152425369</v>
      </c>
      <c r="K26" s="13">
        <f t="shared" si="12"/>
        <v>8603497557</v>
      </c>
      <c r="L26" s="14">
        <f t="shared" si="6"/>
        <v>1.7408258419838906E-2</v>
      </c>
      <c r="N26" s="8"/>
      <c r="Q26" s="6"/>
    </row>
    <row r="27" spans="1:17" s="24" customFormat="1" outlineLevel="3" x14ac:dyDescent="0.25">
      <c r="A27" s="23"/>
      <c r="B27" s="15">
        <v>11010201</v>
      </c>
      <c r="C27" s="20" t="s">
        <v>46</v>
      </c>
      <c r="D27" s="13">
        <f>SUM(D28:D30)</f>
        <v>661115500</v>
      </c>
      <c r="E27" s="13"/>
      <c r="F27" s="13"/>
      <c r="G27" s="13">
        <f t="shared" si="7"/>
        <v>661115500</v>
      </c>
      <c r="H27" s="13">
        <f t="shared" ref="H27:J27" si="13">SUM(H28:H30)</f>
        <v>0</v>
      </c>
      <c r="I27" s="13">
        <f t="shared" ref="I27" si="14">SUM(I28:I30)</f>
        <v>0</v>
      </c>
      <c r="J27" s="13">
        <f t="shared" si="13"/>
        <v>0</v>
      </c>
      <c r="K27" s="13">
        <f t="shared" si="8"/>
        <v>661115500</v>
      </c>
      <c r="L27" s="14">
        <f t="shared" si="6"/>
        <v>0</v>
      </c>
      <c r="N27" s="25"/>
    </row>
    <row r="28" spans="1:17" outlineLevel="4" x14ac:dyDescent="0.25">
      <c r="B28" s="19" t="s">
        <v>47</v>
      </c>
      <c r="C28" s="19" t="s">
        <v>48</v>
      </c>
      <c r="D28" s="17">
        <v>108850082</v>
      </c>
      <c r="E28" s="17"/>
      <c r="F28" s="17"/>
      <c r="G28" s="17">
        <f t="shared" si="7"/>
        <v>108850082</v>
      </c>
      <c r="H28" s="17"/>
      <c r="I28" s="17"/>
      <c r="J28" s="17"/>
      <c r="K28" s="17">
        <f t="shared" si="8"/>
        <v>108850082</v>
      </c>
      <c r="L28" s="18">
        <f t="shared" si="6"/>
        <v>0</v>
      </c>
      <c r="N28" s="8"/>
    </row>
    <row r="29" spans="1:17" outlineLevel="4" x14ac:dyDescent="0.25">
      <c r="B29" s="19" t="s">
        <v>49</v>
      </c>
      <c r="C29" s="19" t="s">
        <v>50</v>
      </c>
      <c r="D29" s="17">
        <v>120612152</v>
      </c>
      <c r="E29" s="17"/>
      <c r="F29" s="17"/>
      <c r="G29" s="17">
        <f t="shared" si="7"/>
        <v>120612152</v>
      </c>
      <c r="H29" s="17"/>
      <c r="I29" s="17"/>
      <c r="J29" s="17"/>
      <c r="K29" s="17">
        <f t="shared" si="8"/>
        <v>120612152</v>
      </c>
      <c r="L29" s="18">
        <f t="shared" si="6"/>
        <v>0</v>
      </c>
      <c r="N29" s="8"/>
    </row>
    <row r="30" spans="1:17" outlineLevel="4" x14ac:dyDescent="0.25">
      <c r="B30" s="19" t="s">
        <v>51</v>
      </c>
      <c r="C30" s="19" t="s">
        <v>52</v>
      </c>
      <c r="D30" s="17">
        <v>431653266</v>
      </c>
      <c r="E30" s="17"/>
      <c r="F30" s="17"/>
      <c r="G30" s="17">
        <f t="shared" si="7"/>
        <v>431653266</v>
      </c>
      <c r="H30" s="17"/>
      <c r="I30" s="17"/>
      <c r="J30" s="17"/>
      <c r="K30" s="17">
        <f t="shared" si="8"/>
        <v>431653266</v>
      </c>
      <c r="L30" s="18">
        <f t="shared" si="6"/>
        <v>0</v>
      </c>
      <c r="N30" s="8"/>
    </row>
    <row r="31" spans="1:17" s="24" customFormat="1" outlineLevel="3" x14ac:dyDescent="0.25">
      <c r="A31" s="23"/>
      <c r="B31" s="15">
        <v>11010202</v>
      </c>
      <c r="C31" s="20" t="s">
        <v>53</v>
      </c>
      <c r="D31" s="13">
        <f>SUM(D32:D34)</f>
        <v>283463552</v>
      </c>
      <c r="E31" s="13">
        <f t="shared" ref="E31:K31" si="15">SUM(E32:E34)</f>
        <v>0</v>
      </c>
      <c r="F31" s="13">
        <f t="shared" si="15"/>
        <v>0</v>
      </c>
      <c r="G31" s="13">
        <f t="shared" si="7"/>
        <v>283463552</v>
      </c>
      <c r="H31" s="13">
        <f t="shared" ref="H31:J31" si="16">SUM(H32:H34)</f>
        <v>21946259</v>
      </c>
      <c r="I31" s="13">
        <f t="shared" ref="I31" si="17">SUM(I32:I34)</f>
        <v>21946259</v>
      </c>
      <c r="J31" s="13">
        <f t="shared" si="16"/>
        <v>21946259</v>
      </c>
      <c r="K31" s="13">
        <f t="shared" si="15"/>
        <v>261517293</v>
      </c>
      <c r="L31" s="14">
        <f t="shared" si="6"/>
        <v>7.7421802010016444E-2</v>
      </c>
      <c r="N31" s="25"/>
    </row>
    <row r="32" spans="1:17" outlineLevel="4" x14ac:dyDescent="0.25">
      <c r="B32" s="19" t="s">
        <v>54</v>
      </c>
      <c r="C32" s="19" t="s">
        <v>55</v>
      </c>
      <c r="D32" s="17">
        <v>102866134</v>
      </c>
      <c r="E32" s="17"/>
      <c r="F32" s="17"/>
      <c r="G32" s="17">
        <f t="shared" si="7"/>
        <v>102866134</v>
      </c>
      <c r="H32" s="17">
        <v>7509044</v>
      </c>
      <c r="I32" s="17">
        <v>7509044</v>
      </c>
      <c r="J32" s="17">
        <v>7509044</v>
      </c>
      <c r="K32" s="17">
        <f t="shared" si="8"/>
        <v>95357090</v>
      </c>
      <c r="L32" s="18">
        <f t="shared" si="6"/>
        <v>7.2998213386730376E-2</v>
      </c>
      <c r="N32" s="8"/>
    </row>
    <row r="33" spans="1:14" outlineLevel="4" x14ac:dyDescent="0.25">
      <c r="B33" s="19" t="s">
        <v>56</v>
      </c>
      <c r="C33" s="19" t="s">
        <v>57</v>
      </c>
      <c r="D33" s="17">
        <v>53300577</v>
      </c>
      <c r="E33" s="17"/>
      <c r="F33" s="17"/>
      <c r="G33" s="17">
        <f t="shared" si="7"/>
        <v>53300577</v>
      </c>
      <c r="H33" s="17">
        <v>14437215</v>
      </c>
      <c r="I33" s="17">
        <v>14437215</v>
      </c>
      <c r="J33" s="17">
        <v>14437215</v>
      </c>
      <c r="K33" s="17">
        <f t="shared" si="8"/>
        <v>38863362</v>
      </c>
      <c r="L33" s="18">
        <f t="shared" si="6"/>
        <v>0.27086414092665451</v>
      </c>
      <c r="N33" s="8"/>
    </row>
    <row r="34" spans="1:14" outlineLevel="4" x14ac:dyDescent="0.25">
      <c r="B34" s="19" t="s">
        <v>58</v>
      </c>
      <c r="C34" s="19" t="s">
        <v>59</v>
      </c>
      <c r="D34" s="17">
        <v>127296841</v>
      </c>
      <c r="E34" s="17"/>
      <c r="F34" s="17"/>
      <c r="G34" s="17">
        <f t="shared" si="7"/>
        <v>127296841</v>
      </c>
      <c r="H34" s="17"/>
      <c r="I34" s="17"/>
      <c r="J34" s="17"/>
      <c r="K34" s="17">
        <f t="shared" si="8"/>
        <v>127296841</v>
      </c>
      <c r="L34" s="18">
        <f t="shared" si="6"/>
        <v>0</v>
      </c>
      <c r="N34" s="8"/>
    </row>
    <row r="35" spans="1:14" s="24" customFormat="1" outlineLevel="3" x14ac:dyDescent="0.25">
      <c r="A35" s="23"/>
      <c r="B35" s="15">
        <v>11010203</v>
      </c>
      <c r="C35" s="20" t="s">
        <v>60</v>
      </c>
      <c r="D35" s="13">
        <f>SUM(D36)</f>
        <v>102424000</v>
      </c>
      <c r="E35" s="13">
        <f t="shared" ref="E35:K35" si="18">SUM(E36)</f>
        <v>0</v>
      </c>
      <c r="F35" s="13">
        <f t="shared" si="18"/>
        <v>0</v>
      </c>
      <c r="G35" s="13">
        <f t="shared" si="7"/>
        <v>102424000</v>
      </c>
      <c r="H35" s="13">
        <f t="shared" si="18"/>
        <v>0</v>
      </c>
      <c r="I35" s="13">
        <f t="shared" si="18"/>
        <v>0</v>
      </c>
      <c r="J35" s="13">
        <f t="shared" si="18"/>
        <v>0</v>
      </c>
      <c r="K35" s="13">
        <f t="shared" si="18"/>
        <v>102424000</v>
      </c>
      <c r="L35" s="14">
        <f t="shared" si="6"/>
        <v>0</v>
      </c>
      <c r="N35" s="25"/>
    </row>
    <row r="36" spans="1:14" outlineLevel="4" x14ac:dyDescent="0.25">
      <c r="B36" s="19" t="s">
        <v>61</v>
      </c>
      <c r="C36" s="19" t="s">
        <v>62</v>
      </c>
      <c r="D36" s="17">
        <v>102424000</v>
      </c>
      <c r="E36" s="17"/>
      <c r="F36" s="17"/>
      <c r="G36" s="17">
        <f t="shared" si="7"/>
        <v>102424000</v>
      </c>
      <c r="H36" s="17"/>
      <c r="I36" s="17"/>
      <c r="J36" s="17"/>
      <c r="K36" s="17">
        <f t="shared" si="8"/>
        <v>102424000</v>
      </c>
      <c r="L36" s="18">
        <f t="shared" si="6"/>
        <v>0</v>
      </c>
      <c r="N36" s="8"/>
    </row>
    <row r="37" spans="1:14" s="24" customFormat="1" outlineLevel="3" x14ac:dyDescent="0.25">
      <c r="A37" s="23"/>
      <c r="B37" s="15">
        <v>11010204</v>
      </c>
      <c r="C37" s="20" t="s">
        <v>63</v>
      </c>
      <c r="D37" s="13">
        <f>SUM(D38:D41)</f>
        <v>1200000000</v>
      </c>
      <c r="E37" s="13">
        <f t="shared" ref="E37:K37" si="19">SUM(E38:E41)</f>
        <v>0</v>
      </c>
      <c r="F37" s="13">
        <f t="shared" si="19"/>
        <v>0</v>
      </c>
      <c r="G37" s="13">
        <f t="shared" si="7"/>
        <v>1200000000</v>
      </c>
      <c r="H37" s="13">
        <f t="shared" ref="H37:J37" si="20">SUM(H38:H41)</f>
        <v>69740892</v>
      </c>
      <c r="I37" s="13">
        <f t="shared" ref="I37" si="21">SUM(I38:I41)</f>
        <v>69740892</v>
      </c>
      <c r="J37" s="13">
        <f t="shared" si="20"/>
        <v>69740892</v>
      </c>
      <c r="K37" s="13">
        <f t="shared" si="19"/>
        <v>1130259108</v>
      </c>
      <c r="L37" s="14">
        <f t="shared" si="6"/>
        <v>5.8117410000000001E-2</v>
      </c>
      <c r="N37" s="25"/>
    </row>
    <row r="38" spans="1:14" outlineLevel="4" x14ac:dyDescent="0.25">
      <c r="B38" s="19" t="s">
        <v>64</v>
      </c>
      <c r="C38" s="19" t="s">
        <v>65</v>
      </c>
      <c r="D38" s="17">
        <v>305492745</v>
      </c>
      <c r="E38" s="17"/>
      <c r="F38" s="17"/>
      <c r="G38" s="17">
        <f t="shared" si="7"/>
        <v>305492745</v>
      </c>
      <c r="H38" s="17">
        <v>5251500</v>
      </c>
      <c r="I38" s="17">
        <v>5251500</v>
      </c>
      <c r="J38" s="17">
        <v>5251500</v>
      </c>
      <c r="K38" s="17">
        <f t="shared" si="8"/>
        <v>300241245</v>
      </c>
      <c r="L38" s="18">
        <f t="shared" si="6"/>
        <v>1.7190260934019888E-2</v>
      </c>
      <c r="N38" s="8"/>
    </row>
    <row r="39" spans="1:14" outlineLevel="4" x14ac:dyDescent="0.25">
      <c r="B39" s="19" t="s">
        <v>66</v>
      </c>
      <c r="C39" s="19" t="s">
        <v>67</v>
      </c>
      <c r="D39" s="17">
        <v>239883870</v>
      </c>
      <c r="E39" s="17"/>
      <c r="F39" s="17"/>
      <c r="G39" s="17">
        <f t="shared" si="7"/>
        <v>239883870</v>
      </c>
      <c r="H39" s="17">
        <v>1228300</v>
      </c>
      <c r="I39" s="17">
        <v>1228300</v>
      </c>
      <c r="J39" s="17">
        <v>1228300</v>
      </c>
      <c r="K39" s="17">
        <f t="shared" si="8"/>
        <v>238655570</v>
      </c>
      <c r="L39" s="18">
        <f t="shared" si="6"/>
        <v>5.120394297457349E-3</v>
      </c>
      <c r="N39" s="8"/>
    </row>
    <row r="40" spans="1:14" outlineLevel="4" x14ac:dyDescent="0.25">
      <c r="B40" s="19" t="s">
        <v>68</v>
      </c>
      <c r="C40" s="19" t="s">
        <v>69</v>
      </c>
      <c r="D40" s="17">
        <v>342681631</v>
      </c>
      <c r="E40" s="17"/>
      <c r="F40" s="17"/>
      <c r="G40" s="17">
        <f t="shared" si="7"/>
        <v>342681631</v>
      </c>
      <c r="H40" s="17">
        <v>1725500</v>
      </c>
      <c r="I40" s="17">
        <v>1725500</v>
      </c>
      <c r="J40" s="17">
        <v>1725500</v>
      </c>
      <c r="K40" s="17">
        <f t="shared" si="8"/>
        <v>340956131</v>
      </c>
      <c r="L40" s="18">
        <f t="shared" si="6"/>
        <v>5.035285944463128E-3</v>
      </c>
      <c r="N40" s="8"/>
    </row>
    <row r="41" spans="1:14" outlineLevel="4" x14ac:dyDescent="0.25">
      <c r="B41" s="19" t="s">
        <v>70</v>
      </c>
      <c r="C41" s="19" t="s">
        <v>71</v>
      </c>
      <c r="D41" s="17">
        <v>311941754</v>
      </c>
      <c r="E41" s="17"/>
      <c r="F41" s="17"/>
      <c r="G41" s="17">
        <f t="shared" si="7"/>
        <v>311941754</v>
      </c>
      <c r="H41" s="17">
        <v>61535592</v>
      </c>
      <c r="I41" s="17">
        <v>61535592</v>
      </c>
      <c r="J41" s="17">
        <v>61535592</v>
      </c>
      <c r="K41" s="17">
        <f t="shared" si="8"/>
        <v>250406162</v>
      </c>
      <c r="L41" s="18">
        <f t="shared" si="6"/>
        <v>0.1972662883725402</v>
      </c>
      <c r="N41" s="8"/>
    </row>
    <row r="42" spans="1:14" s="24" customFormat="1" outlineLevel="3" x14ac:dyDescent="0.25">
      <c r="A42" s="23"/>
      <c r="B42" s="15">
        <v>11010205</v>
      </c>
      <c r="C42" s="20" t="s">
        <v>72</v>
      </c>
      <c r="D42" s="13">
        <f>SUM(D43:D47)</f>
        <v>2310602673</v>
      </c>
      <c r="E42" s="13">
        <f t="shared" ref="E42:K42" si="22">SUM(E43:E47)</f>
        <v>0</v>
      </c>
      <c r="F42" s="13">
        <f t="shared" si="22"/>
        <v>0</v>
      </c>
      <c r="G42" s="13">
        <f t="shared" si="7"/>
        <v>2310602673</v>
      </c>
      <c r="H42" s="13">
        <f t="shared" ref="H42:J42" si="23">SUM(H43:H47)</f>
        <v>18105960</v>
      </c>
      <c r="I42" s="13">
        <f t="shared" ref="I42" si="24">SUM(I43:I47)</f>
        <v>18105960</v>
      </c>
      <c r="J42" s="13">
        <f t="shared" si="23"/>
        <v>18105960</v>
      </c>
      <c r="K42" s="13">
        <f t="shared" si="22"/>
        <v>2292496713</v>
      </c>
      <c r="L42" s="14">
        <f t="shared" si="6"/>
        <v>7.8360335212855521E-3</v>
      </c>
      <c r="N42" s="25"/>
    </row>
    <row r="43" spans="1:14" outlineLevel="4" x14ac:dyDescent="0.25">
      <c r="B43" s="19" t="s">
        <v>73</v>
      </c>
      <c r="C43" s="19" t="s">
        <v>74</v>
      </c>
      <c r="D43" s="17">
        <v>1110130204</v>
      </c>
      <c r="E43" s="17"/>
      <c r="F43" s="17"/>
      <c r="G43" s="17">
        <f t="shared" si="7"/>
        <v>1110130204</v>
      </c>
      <c r="H43" s="17">
        <v>7437060</v>
      </c>
      <c r="I43" s="17">
        <v>7437060</v>
      </c>
      <c r="J43" s="17">
        <v>7437060</v>
      </c>
      <c r="K43" s="17">
        <f t="shared" si="8"/>
        <v>1102693144</v>
      </c>
      <c r="L43" s="18">
        <f t="shared" si="6"/>
        <v>6.6992682238560192E-3</v>
      </c>
      <c r="N43" s="8"/>
    </row>
    <row r="44" spans="1:14" outlineLevel="4" x14ac:dyDescent="0.25">
      <c r="B44" s="19" t="s">
        <v>75</v>
      </c>
      <c r="C44" s="19" t="s">
        <v>76</v>
      </c>
      <c r="D44" s="17">
        <v>556026356</v>
      </c>
      <c r="E44" s="17"/>
      <c r="F44" s="17"/>
      <c r="G44" s="17">
        <f t="shared" si="7"/>
        <v>556026356</v>
      </c>
      <c r="H44" s="17">
        <v>10668900</v>
      </c>
      <c r="I44" s="17">
        <v>10668900</v>
      </c>
      <c r="J44" s="17">
        <v>10668900</v>
      </c>
      <c r="K44" s="17">
        <f t="shared" si="8"/>
        <v>545357456</v>
      </c>
      <c r="L44" s="18">
        <f t="shared" si="6"/>
        <v>1.9187759509730867E-2</v>
      </c>
      <c r="N44" s="8"/>
    </row>
    <row r="45" spans="1:14" outlineLevel="4" x14ac:dyDescent="0.25">
      <c r="B45" s="19" t="s">
        <v>77</v>
      </c>
      <c r="C45" s="19" t="s">
        <v>78</v>
      </c>
      <c r="D45" s="17">
        <v>225264831</v>
      </c>
      <c r="E45" s="17"/>
      <c r="F45" s="17"/>
      <c r="G45" s="17">
        <f t="shared" si="7"/>
        <v>225264831</v>
      </c>
      <c r="H45" s="17"/>
      <c r="I45" s="17"/>
      <c r="J45" s="17"/>
      <c r="K45" s="17">
        <f t="shared" si="8"/>
        <v>225264831</v>
      </c>
      <c r="L45" s="18">
        <f t="shared" si="6"/>
        <v>0</v>
      </c>
      <c r="N45" s="8"/>
    </row>
    <row r="46" spans="1:14" outlineLevel="4" x14ac:dyDescent="0.25">
      <c r="B46" s="19" t="s">
        <v>79</v>
      </c>
      <c r="C46" s="19" t="s">
        <v>80</v>
      </c>
      <c r="D46" s="17">
        <v>211234071</v>
      </c>
      <c r="E46" s="17"/>
      <c r="F46" s="17"/>
      <c r="G46" s="17">
        <f t="shared" si="7"/>
        <v>211234071</v>
      </c>
      <c r="H46" s="17"/>
      <c r="I46" s="17"/>
      <c r="J46" s="17"/>
      <c r="K46" s="17">
        <f t="shared" si="8"/>
        <v>211234071</v>
      </c>
      <c r="L46" s="18">
        <f t="shared" si="6"/>
        <v>0</v>
      </c>
      <c r="N46" s="8"/>
    </row>
    <row r="47" spans="1:14" outlineLevel="4" x14ac:dyDescent="0.25">
      <c r="B47" s="19" t="s">
        <v>81</v>
      </c>
      <c r="C47" s="19" t="s">
        <v>82</v>
      </c>
      <c r="D47" s="17">
        <v>207947211</v>
      </c>
      <c r="E47" s="17"/>
      <c r="F47" s="17"/>
      <c r="G47" s="17">
        <f t="shared" si="7"/>
        <v>207947211</v>
      </c>
      <c r="H47" s="17"/>
      <c r="I47" s="17"/>
      <c r="J47" s="17"/>
      <c r="K47" s="17">
        <f t="shared" si="8"/>
        <v>207947211</v>
      </c>
      <c r="L47" s="18">
        <f t="shared" si="6"/>
        <v>0</v>
      </c>
      <c r="N47" s="8"/>
    </row>
    <row r="48" spans="1:14" s="24" customFormat="1" outlineLevel="3" x14ac:dyDescent="0.25">
      <c r="A48" s="23"/>
      <c r="B48" s="15">
        <v>11010206</v>
      </c>
      <c r="C48" s="20" t="s">
        <v>83</v>
      </c>
      <c r="D48" s="13">
        <f>SUM(D49:D51)</f>
        <v>213334690</v>
      </c>
      <c r="E48" s="13">
        <f t="shared" ref="E48:K48" si="25">SUM(E49:E51)</f>
        <v>0</v>
      </c>
      <c r="F48" s="13">
        <f t="shared" si="25"/>
        <v>0</v>
      </c>
      <c r="G48" s="13">
        <f t="shared" si="7"/>
        <v>213334690</v>
      </c>
      <c r="H48" s="13">
        <f t="shared" ref="H48:J48" si="26">SUM(H49:H51)</f>
        <v>10749657</v>
      </c>
      <c r="I48" s="13">
        <f t="shared" ref="I48" si="27">SUM(I49:I51)</f>
        <v>10749657</v>
      </c>
      <c r="J48" s="13">
        <f t="shared" si="26"/>
        <v>10749657</v>
      </c>
      <c r="K48" s="13">
        <f t="shared" si="25"/>
        <v>202585033</v>
      </c>
      <c r="L48" s="14">
        <f t="shared" si="6"/>
        <v>5.0388696746881623E-2</v>
      </c>
      <c r="N48" s="25"/>
    </row>
    <row r="49" spans="1:14" outlineLevel="4" x14ac:dyDescent="0.25">
      <c r="B49" s="19" t="s">
        <v>84</v>
      </c>
      <c r="C49" s="19" t="s">
        <v>85</v>
      </c>
      <c r="D49" s="17">
        <v>96101679</v>
      </c>
      <c r="E49" s="17"/>
      <c r="F49" s="17"/>
      <c r="G49" s="17">
        <f t="shared" si="7"/>
        <v>96101679</v>
      </c>
      <c r="H49" s="17">
        <v>3737482</v>
      </c>
      <c r="I49" s="17">
        <v>3737482</v>
      </c>
      <c r="J49" s="17">
        <v>3737482</v>
      </c>
      <c r="K49" s="17">
        <f t="shared" si="8"/>
        <v>92364197</v>
      </c>
      <c r="L49" s="18">
        <f t="shared" si="6"/>
        <v>3.8890912613503872E-2</v>
      </c>
      <c r="N49" s="8"/>
    </row>
    <row r="50" spans="1:14" outlineLevel="4" x14ac:dyDescent="0.25">
      <c r="B50" s="19" t="s">
        <v>86</v>
      </c>
      <c r="C50" s="19" t="s">
        <v>87</v>
      </c>
      <c r="D50" s="17">
        <v>70405005</v>
      </c>
      <c r="E50" s="17"/>
      <c r="F50" s="17"/>
      <c r="G50" s="17">
        <f t="shared" si="7"/>
        <v>70405005</v>
      </c>
      <c r="H50" s="17">
        <v>745305</v>
      </c>
      <c r="I50" s="17">
        <v>745305</v>
      </c>
      <c r="J50" s="17">
        <v>745305</v>
      </c>
      <c r="K50" s="17">
        <f t="shared" si="8"/>
        <v>69659700</v>
      </c>
      <c r="L50" s="18">
        <f t="shared" si="6"/>
        <v>1.0585966153968741E-2</v>
      </c>
      <c r="N50" s="8"/>
    </row>
    <row r="51" spans="1:14" outlineLevel="4" x14ac:dyDescent="0.25">
      <c r="B51" s="19" t="s">
        <v>88</v>
      </c>
      <c r="C51" s="19" t="s">
        <v>89</v>
      </c>
      <c r="D51" s="17">
        <v>46828006</v>
      </c>
      <c r="E51" s="17"/>
      <c r="F51" s="17"/>
      <c r="G51" s="17">
        <f t="shared" si="7"/>
        <v>46828006</v>
      </c>
      <c r="H51" s="17">
        <v>6266870</v>
      </c>
      <c r="I51" s="17">
        <v>6266870</v>
      </c>
      <c r="J51" s="17">
        <v>6266870</v>
      </c>
      <c r="K51" s="17">
        <f t="shared" si="8"/>
        <v>40561136</v>
      </c>
      <c r="L51" s="18">
        <f t="shared" si="6"/>
        <v>0.13382739380361403</v>
      </c>
      <c r="N51" s="8"/>
    </row>
    <row r="52" spans="1:14" s="24" customFormat="1" outlineLevel="3" x14ac:dyDescent="0.25">
      <c r="A52" s="23"/>
      <c r="B52" s="15">
        <v>11010207</v>
      </c>
      <c r="C52" s="20" t="s">
        <v>90</v>
      </c>
      <c r="D52" s="13">
        <f>SUM(D53)</f>
        <v>267679778</v>
      </c>
      <c r="E52" s="13">
        <f t="shared" ref="E52:K52" si="28">SUM(E53)</f>
        <v>0</v>
      </c>
      <c r="F52" s="13">
        <f t="shared" si="28"/>
        <v>0</v>
      </c>
      <c r="G52" s="13">
        <f t="shared" si="7"/>
        <v>267679778</v>
      </c>
      <c r="H52" s="13">
        <f t="shared" si="28"/>
        <v>0</v>
      </c>
      <c r="I52" s="13">
        <f t="shared" si="28"/>
        <v>0</v>
      </c>
      <c r="J52" s="13">
        <f t="shared" si="28"/>
        <v>0</v>
      </c>
      <c r="K52" s="13">
        <f t="shared" si="28"/>
        <v>267679778</v>
      </c>
      <c r="L52" s="14">
        <f t="shared" si="6"/>
        <v>0</v>
      </c>
      <c r="N52" s="25"/>
    </row>
    <row r="53" spans="1:14" outlineLevel="4" x14ac:dyDescent="0.25">
      <c r="B53" s="19" t="s">
        <v>91</v>
      </c>
      <c r="C53" s="19" t="s">
        <v>92</v>
      </c>
      <c r="D53" s="17">
        <v>267679778</v>
      </c>
      <c r="E53" s="17"/>
      <c r="F53" s="17"/>
      <c r="G53" s="17">
        <f t="shared" si="7"/>
        <v>267679778</v>
      </c>
      <c r="H53" s="17"/>
      <c r="I53" s="17"/>
      <c r="J53" s="17"/>
      <c r="K53" s="17">
        <f t="shared" si="8"/>
        <v>267679778</v>
      </c>
      <c r="L53" s="18">
        <f t="shared" si="6"/>
        <v>0</v>
      </c>
      <c r="N53" s="8"/>
    </row>
    <row r="54" spans="1:14" s="24" customFormat="1" outlineLevel="3" x14ac:dyDescent="0.25">
      <c r="A54" s="23"/>
      <c r="B54" s="15">
        <v>11010208</v>
      </c>
      <c r="C54" s="20" t="s">
        <v>93</v>
      </c>
      <c r="D54" s="13">
        <f>SUM(D55:D56)</f>
        <v>421987200</v>
      </c>
      <c r="E54" s="13"/>
      <c r="F54" s="13"/>
      <c r="G54" s="13">
        <f t="shared" si="7"/>
        <v>421987200</v>
      </c>
      <c r="H54" s="13">
        <f t="shared" ref="H54:J54" si="29">SUM(H55:H56)</f>
        <v>1180491</v>
      </c>
      <c r="I54" s="13">
        <f t="shared" ref="I54" si="30">SUM(I55:I56)</f>
        <v>1180491</v>
      </c>
      <c r="J54" s="13">
        <f t="shared" si="29"/>
        <v>1180491</v>
      </c>
      <c r="K54" s="13">
        <f t="shared" ref="K54" si="31">SUM(K55:K56)</f>
        <v>420806709</v>
      </c>
      <c r="L54" s="14">
        <f t="shared" si="6"/>
        <v>2.7974568896876493E-3</v>
      </c>
      <c r="N54" s="25"/>
    </row>
    <row r="55" spans="1:14" outlineLevel="4" x14ac:dyDescent="0.25">
      <c r="B55" s="19" t="s">
        <v>94</v>
      </c>
      <c r="C55" s="19" t="s">
        <v>95</v>
      </c>
      <c r="D55" s="17">
        <v>145740000</v>
      </c>
      <c r="E55" s="17"/>
      <c r="F55" s="17"/>
      <c r="G55" s="17">
        <f t="shared" si="7"/>
        <v>145740000</v>
      </c>
      <c r="H55" s="17"/>
      <c r="I55" s="17"/>
      <c r="J55" s="17"/>
      <c r="K55" s="17">
        <f t="shared" si="8"/>
        <v>145740000</v>
      </c>
      <c r="L55" s="18">
        <f t="shared" si="6"/>
        <v>0</v>
      </c>
      <c r="N55" s="8"/>
    </row>
    <row r="56" spans="1:14" outlineLevel="4" x14ac:dyDescent="0.25">
      <c r="B56" s="19" t="s">
        <v>96</v>
      </c>
      <c r="C56" s="19" t="s">
        <v>97</v>
      </c>
      <c r="D56" s="17">
        <v>276247200</v>
      </c>
      <c r="E56" s="17"/>
      <c r="F56" s="17"/>
      <c r="G56" s="17">
        <f t="shared" si="7"/>
        <v>276247200</v>
      </c>
      <c r="H56" s="17">
        <v>1180491</v>
      </c>
      <c r="I56" s="17">
        <v>1180491</v>
      </c>
      <c r="J56" s="17">
        <v>1180491</v>
      </c>
      <c r="K56" s="17">
        <f t="shared" si="8"/>
        <v>275066709</v>
      </c>
      <c r="L56" s="18">
        <f t="shared" si="6"/>
        <v>4.2733139014621687E-3</v>
      </c>
      <c r="N56" s="8"/>
    </row>
    <row r="57" spans="1:14" s="24" customFormat="1" outlineLevel="3" x14ac:dyDescent="0.25">
      <c r="A57" s="23"/>
      <c r="B57" s="15">
        <v>11010209</v>
      </c>
      <c r="C57" s="20" t="s">
        <v>98</v>
      </c>
      <c r="D57" s="13">
        <f>SUM(D58:D61)</f>
        <v>2252068133</v>
      </c>
      <c r="E57" s="13">
        <f t="shared" ref="E57:F57" si="32">SUM(E58:E61)</f>
        <v>0</v>
      </c>
      <c r="F57" s="13">
        <f t="shared" si="32"/>
        <v>0</v>
      </c>
      <c r="G57" s="13">
        <f t="shared" si="7"/>
        <v>2252068133</v>
      </c>
      <c r="H57" s="13">
        <f t="shared" ref="H57:I57" si="33">SUM(H58:H61)</f>
        <v>30053018</v>
      </c>
      <c r="I57" s="13">
        <f t="shared" si="33"/>
        <v>30053018</v>
      </c>
      <c r="J57" s="13">
        <f t="shared" ref="J57:K57" si="34">SUM(J58:J61)</f>
        <v>30053018</v>
      </c>
      <c r="K57" s="13">
        <f t="shared" si="34"/>
        <v>2222015115</v>
      </c>
      <c r="L57" s="14">
        <f t="shared" si="6"/>
        <v>1.334463090153765E-2</v>
      </c>
      <c r="N57" s="25"/>
    </row>
    <row r="58" spans="1:14" outlineLevel="4" x14ac:dyDescent="0.25">
      <c r="B58" s="19" t="s">
        <v>99</v>
      </c>
      <c r="C58" s="19" t="s">
        <v>100</v>
      </c>
      <c r="D58" s="17">
        <v>1232194031</v>
      </c>
      <c r="E58" s="17"/>
      <c r="F58" s="17"/>
      <c r="G58" s="17">
        <f t="shared" si="7"/>
        <v>1232194031</v>
      </c>
      <c r="H58" s="17">
        <v>17732579</v>
      </c>
      <c r="I58" s="17">
        <v>17732579</v>
      </c>
      <c r="J58" s="17">
        <v>17732579</v>
      </c>
      <c r="K58" s="17">
        <f t="shared" si="8"/>
        <v>1214461452</v>
      </c>
      <c r="L58" s="18">
        <f t="shared" si="6"/>
        <v>1.4391060623470914E-2</v>
      </c>
      <c r="N58" s="8"/>
    </row>
    <row r="59" spans="1:14" outlineLevel="4" x14ac:dyDescent="0.25">
      <c r="B59" s="19" t="s">
        <v>101</v>
      </c>
      <c r="C59" s="19" t="s">
        <v>102</v>
      </c>
      <c r="D59" s="17">
        <v>262362007</v>
      </c>
      <c r="E59" s="17"/>
      <c r="F59" s="17"/>
      <c r="G59" s="17">
        <f t="shared" si="7"/>
        <v>262362007</v>
      </c>
      <c r="H59" s="17">
        <v>5104566</v>
      </c>
      <c r="I59" s="17">
        <v>5104566</v>
      </c>
      <c r="J59" s="17">
        <v>5104566</v>
      </c>
      <c r="K59" s="17">
        <f t="shared" si="8"/>
        <v>257257441</v>
      </c>
      <c r="L59" s="18">
        <f t="shared" si="6"/>
        <v>1.9456193594372069E-2</v>
      </c>
      <c r="N59" s="8"/>
    </row>
    <row r="60" spans="1:14" outlineLevel="4" x14ac:dyDescent="0.25">
      <c r="B60" s="19" t="s">
        <v>103</v>
      </c>
      <c r="C60" s="19" t="s">
        <v>104</v>
      </c>
      <c r="D60" s="17">
        <v>399659891</v>
      </c>
      <c r="E60" s="17"/>
      <c r="F60" s="17"/>
      <c r="G60" s="17">
        <f t="shared" si="7"/>
        <v>399659891</v>
      </c>
      <c r="H60" s="17">
        <v>4441684</v>
      </c>
      <c r="I60" s="17">
        <v>4441684</v>
      </c>
      <c r="J60" s="17">
        <v>4441684</v>
      </c>
      <c r="K60" s="17">
        <f t="shared" si="8"/>
        <v>395218207</v>
      </c>
      <c r="L60" s="18">
        <f t="shared" si="6"/>
        <v>1.1113659639165543E-2</v>
      </c>
      <c r="N60" s="8"/>
    </row>
    <row r="61" spans="1:14" outlineLevel="4" x14ac:dyDescent="0.25">
      <c r="B61" s="19" t="s">
        <v>105</v>
      </c>
      <c r="C61" s="19" t="s">
        <v>106</v>
      </c>
      <c r="D61" s="17">
        <v>357852204</v>
      </c>
      <c r="E61" s="17"/>
      <c r="F61" s="17"/>
      <c r="G61" s="17">
        <f t="shared" si="7"/>
        <v>357852204</v>
      </c>
      <c r="H61" s="17">
        <v>2774189</v>
      </c>
      <c r="I61" s="17">
        <v>2774189</v>
      </c>
      <c r="J61" s="17">
        <v>2774189</v>
      </c>
      <c r="K61" s="17">
        <f t="shared" si="8"/>
        <v>355078015</v>
      </c>
      <c r="L61" s="18">
        <f t="shared" si="6"/>
        <v>7.7523317419612705E-3</v>
      </c>
      <c r="N61" s="8"/>
    </row>
    <row r="62" spans="1:14" s="24" customFormat="1" outlineLevel="4" x14ac:dyDescent="0.25">
      <c r="A62" s="23"/>
      <c r="B62" s="15">
        <v>11010210</v>
      </c>
      <c r="C62" s="20" t="s">
        <v>278</v>
      </c>
      <c r="D62" s="13">
        <f>SUM(D63:D67)</f>
        <v>1043247400</v>
      </c>
      <c r="E62" s="13">
        <f t="shared" ref="E62:L62" si="35">SUM(E63:E67)</f>
        <v>0</v>
      </c>
      <c r="F62" s="13">
        <f t="shared" si="35"/>
        <v>0</v>
      </c>
      <c r="G62" s="13">
        <f t="shared" si="7"/>
        <v>1043247400</v>
      </c>
      <c r="H62" s="13">
        <f t="shared" ref="H62:I62" si="36">SUM(H63:H67)</f>
        <v>649092</v>
      </c>
      <c r="I62" s="13">
        <f t="shared" si="36"/>
        <v>649092</v>
      </c>
      <c r="J62" s="13">
        <f t="shared" si="35"/>
        <v>649092</v>
      </c>
      <c r="K62" s="13">
        <f>SUM(K63:K67)</f>
        <v>1042598308</v>
      </c>
      <c r="L62" s="13">
        <f t="shared" si="35"/>
        <v>0</v>
      </c>
      <c r="N62" s="25"/>
    </row>
    <row r="63" spans="1:14" outlineLevel="4" x14ac:dyDescent="0.25">
      <c r="B63" s="16">
        <v>110102101</v>
      </c>
      <c r="C63" s="19" t="s">
        <v>227</v>
      </c>
      <c r="D63" s="17">
        <v>208649480</v>
      </c>
      <c r="E63" s="17"/>
      <c r="F63" s="17"/>
      <c r="G63" s="17">
        <f t="shared" si="7"/>
        <v>208649480</v>
      </c>
      <c r="H63" s="17"/>
      <c r="I63" s="17"/>
      <c r="J63" s="17"/>
      <c r="K63" s="17">
        <f t="shared" si="8"/>
        <v>208649480</v>
      </c>
      <c r="L63" s="18"/>
      <c r="N63" s="8"/>
    </row>
    <row r="64" spans="1:14" outlineLevel="4" x14ac:dyDescent="0.25">
      <c r="B64" s="16">
        <v>110102102</v>
      </c>
      <c r="C64" s="19" t="s">
        <v>228</v>
      </c>
      <c r="D64" s="17">
        <v>208649480</v>
      </c>
      <c r="E64" s="17"/>
      <c r="F64" s="17"/>
      <c r="G64" s="17">
        <f t="shared" si="7"/>
        <v>208649480</v>
      </c>
      <c r="H64" s="17">
        <v>649092</v>
      </c>
      <c r="I64" s="17">
        <v>649092</v>
      </c>
      <c r="J64" s="17">
        <v>649092</v>
      </c>
      <c r="K64" s="17">
        <f t="shared" si="8"/>
        <v>208000388</v>
      </c>
      <c r="L64" s="18"/>
      <c r="N64" s="8"/>
    </row>
    <row r="65" spans="1:14" outlineLevel="4" x14ac:dyDescent="0.25">
      <c r="B65" s="16">
        <v>110102103</v>
      </c>
      <c r="C65" s="19" t="s">
        <v>229</v>
      </c>
      <c r="D65" s="17">
        <v>208649480</v>
      </c>
      <c r="E65" s="17"/>
      <c r="F65" s="17"/>
      <c r="G65" s="17">
        <f t="shared" si="7"/>
        <v>208649480</v>
      </c>
      <c r="H65" s="17"/>
      <c r="I65" s="17"/>
      <c r="J65" s="17"/>
      <c r="K65" s="17">
        <f t="shared" si="8"/>
        <v>208649480</v>
      </c>
      <c r="L65" s="18"/>
      <c r="N65" s="8"/>
    </row>
    <row r="66" spans="1:14" outlineLevel="4" x14ac:dyDescent="0.25">
      <c r="B66" s="16">
        <v>110102104</v>
      </c>
      <c r="C66" s="19" t="s">
        <v>230</v>
      </c>
      <c r="D66" s="17">
        <v>208649480</v>
      </c>
      <c r="E66" s="17"/>
      <c r="F66" s="17"/>
      <c r="G66" s="17">
        <f t="shared" si="7"/>
        <v>208649480</v>
      </c>
      <c r="H66" s="17"/>
      <c r="I66" s="17"/>
      <c r="J66" s="17"/>
      <c r="K66" s="17">
        <f t="shared" si="8"/>
        <v>208649480</v>
      </c>
      <c r="L66" s="18"/>
      <c r="N66" s="8"/>
    </row>
    <row r="67" spans="1:14" outlineLevel="4" x14ac:dyDescent="0.25">
      <c r="B67" s="16">
        <v>110102105</v>
      </c>
      <c r="C67" s="19" t="s">
        <v>231</v>
      </c>
      <c r="D67" s="17">
        <v>208649480</v>
      </c>
      <c r="E67" s="17"/>
      <c r="F67" s="17"/>
      <c r="G67" s="17">
        <f t="shared" si="7"/>
        <v>208649480</v>
      </c>
      <c r="H67" s="17"/>
      <c r="I67" s="17"/>
      <c r="J67" s="17"/>
      <c r="K67" s="17">
        <f t="shared" si="8"/>
        <v>208649480</v>
      </c>
      <c r="L67" s="18"/>
      <c r="N67" s="8"/>
    </row>
    <row r="68" spans="1:14" outlineLevel="2" x14ac:dyDescent="0.25">
      <c r="B68" s="15">
        <v>110103</v>
      </c>
      <c r="C68" s="20" t="s">
        <v>107</v>
      </c>
      <c r="D68" s="13">
        <f>D69+D70+D71+D72+D73+D74+D78</f>
        <v>3179765429</v>
      </c>
      <c r="E68" s="13">
        <f t="shared" ref="E68:K68" si="37">E69+E70+E71+E72+E73+E74+E78</f>
        <v>0</v>
      </c>
      <c r="F68" s="13">
        <f t="shared" si="37"/>
        <v>0</v>
      </c>
      <c r="G68" s="13">
        <f t="shared" si="37"/>
        <v>3179765429</v>
      </c>
      <c r="H68" s="13">
        <f t="shared" si="37"/>
        <v>147792705.56999999</v>
      </c>
      <c r="I68" s="13">
        <f t="shared" si="37"/>
        <v>147792705.56999999</v>
      </c>
      <c r="J68" s="13">
        <f t="shared" si="37"/>
        <v>147792705.56999999</v>
      </c>
      <c r="K68" s="13">
        <f t="shared" si="37"/>
        <v>3031972723.4300003</v>
      </c>
      <c r="L68" s="14">
        <f t="shared" si="6"/>
        <v>4.6479122083064824E-2</v>
      </c>
      <c r="N68" s="8"/>
    </row>
    <row r="69" spans="1:14" outlineLevel="3" x14ac:dyDescent="0.25">
      <c r="B69" s="19" t="s">
        <v>108</v>
      </c>
      <c r="C69" s="19" t="s">
        <v>109</v>
      </c>
      <c r="D69" s="17">
        <v>111180751</v>
      </c>
      <c r="E69" s="17"/>
      <c r="F69" s="17"/>
      <c r="G69" s="17">
        <f t="shared" ref="G69:G131" si="38">+D69+E69</f>
        <v>111180751</v>
      </c>
      <c r="H69" s="17">
        <v>4642262</v>
      </c>
      <c r="I69" s="17">
        <v>4642262</v>
      </c>
      <c r="J69" s="17">
        <v>4642262</v>
      </c>
      <c r="K69" s="17">
        <f t="shared" si="8"/>
        <v>106538489</v>
      </c>
      <c r="L69" s="18">
        <f t="shared" si="6"/>
        <v>4.1754188186766253E-2</v>
      </c>
      <c r="N69" s="8"/>
    </row>
    <row r="70" spans="1:14" outlineLevel="3" x14ac:dyDescent="0.25">
      <c r="B70" s="19" t="s">
        <v>110</v>
      </c>
      <c r="C70" s="19" t="s">
        <v>111</v>
      </c>
      <c r="D70" s="17">
        <v>70894671</v>
      </c>
      <c r="E70" s="17"/>
      <c r="F70" s="17"/>
      <c r="G70" s="17">
        <f t="shared" si="38"/>
        <v>70894671</v>
      </c>
      <c r="H70" s="17"/>
      <c r="I70" s="17"/>
      <c r="J70" s="17"/>
      <c r="K70" s="17">
        <f t="shared" si="8"/>
        <v>70894671</v>
      </c>
      <c r="L70" s="18">
        <f t="shared" si="6"/>
        <v>0</v>
      </c>
      <c r="N70" s="8"/>
    </row>
    <row r="71" spans="1:14" outlineLevel="3" x14ac:dyDescent="0.25">
      <c r="B71" s="19" t="s">
        <v>112</v>
      </c>
      <c r="C71" s="19" t="s">
        <v>113</v>
      </c>
      <c r="D71" s="17">
        <v>1063420072</v>
      </c>
      <c r="E71" s="17"/>
      <c r="F71" s="17"/>
      <c r="G71" s="17">
        <f t="shared" si="38"/>
        <v>1063420072</v>
      </c>
      <c r="H71" s="17"/>
      <c r="I71" s="17"/>
      <c r="J71" s="17"/>
      <c r="K71" s="17">
        <f t="shared" si="8"/>
        <v>1063420072</v>
      </c>
      <c r="L71" s="18">
        <f t="shared" si="6"/>
        <v>0</v>
      </c>
      <c r="N71" s="8"/>
    </row>
    <row r="72" spans="1:14" outlineLevel="3" x14ac:dyDescent="0.25">
      <c r="B72" s="19" t="s">
        <v>114</v>
      </c>
      <c r="C72" s="19" t="s">
        <v>115</v>
      </c>
      <c r="D72" s="17">
        <v>171990368</v>
      </c>
      <c r="E72" s="17"/>
      <c r="F72" s="17"/>
      <c r="G72" s="17">
        <f t="shared" si="38"/>
        <v>171990368</v>
      </c>
      <c r="H72" s="17">
        <v>15082400</v>
      </c>
      <c r="I72" s="17">
        <v>15082400</v>
      </c>
      <c r="J72" s="17">
        <v>15082400</v>
      </c>
      <c r="K72" s="17">
        <f t="shared" ref="K72:K78" si="39">SUM(G72-J72)</f>
        <v>156907968</v>
      </c>
      <c r="L72" s="18">
        <f t="shared" si="6"/>
        <v>8.7693282916866594E-2</v>
      </c>
      <c r="N72" s="8"/>
    </row>
    <row r="73" spans="1:14" outlineLevel="3" x14ac:dyDescent="0.25">
      <c r="B73" s="19" t="s">
        <v>116</v>
      </c>
      <c r="C73" s="19" t="s">
        <v>117</v>
      </c>
      <c r="D73" s="17">
        <v>5000000</v>
      </c>
      <c r="E73" s="17"/>
      <c r="F73" s="17"/>
      <c r="G73" s="17">
        <f t="shared" si="38"/>
        <v>5000000</v>
      </c>
      <c r="H73" s="17"/>
      <c r="I73" s="17"/>
      <c r="J73" s="17"/>
      <c r="K73" s="17">
        <f t="shared" si="39"/>
        <v>5000000</v>
      </c>
      <c r="L73" s="18">
        <f t="shared" si="6"/>
        <v>0</v>
      </c>
      <c r="N73" s="8"/>
    </row>
    <row r="74" spans="1:14" s="24" customFormat="1" outlineLevel="3" x14ac:dyDescent="0.25">
      <c r="A74" s="23"/>
      <c r="B74" s="15">
        <v>11010306</v>
      </c>
      <c r="C74" s="20" t="s">
        <v>118</v>
      </c>
      <c r="D74" s="13">
        <f>SUM(D75:D77)</f>
        <v>1080329567</v>
      </c>
      <c r="E74" s="13">
        <f t="shared" ref="E74:F74" si="40">SUM(E75:E77)</f>
        <v>0</v>
      </c>
      <c r="F74" s="13">
        <f t="shared" si="40"/>
        <v>0</v>
      </c>
      <c r="G74" s="13">
        <f t="shared" si="38"/>
        <v>1080329567</v>
      </c>
      <c r="H74" s="13">
        <f t="shared" ref="H74:J74" si="41">SUM(H75:H77)</f>
        <v>35779133</v>
      </c>
      <c r="I74" s="13">
        <f t="shared" ref="I74" si="42">SUM(I75:I77)</f>
        <v>35779133</v>
      </c>
      <c r="J74" s="13">
        <f t="shared" si="41"/>
        <v>35779133</v>
      </c>
      <c r="K74" s="13">
        <f t="shared" ref="K74" si="43">SUM(K75:K77)</f>
        <v>1044550434</v>
      </c>
      <c r="L74" s="14">
        <f t="shared" si="6"/>
        <v>3.3118720520957469E-2</v>
      </c>
      <c r="N74" s="25"/>
    </row>
    <row r="75" spans="1:14" outlineLevel="4" x14ac:dyDescent="0.25">
      <c r="B75" s="19" t="s">
        <v>119</v>
      </c>
      <c r="C75" s="19" t="s">
        <v>120</v>
      </c>
      <c r="D75" s="17">
        <v>406831104</v>
      </c>
      <c r="E75" s="17"/>
      <c r="F75" s="17"/>
      <c r="G75" s="17">
        <f t="shared" si="38"/>
        <v>406831104</v>
      </c>
      <c r="H75" s="17"/>
      <c r="I75" s="17"/>
      <c r="J75" s="17"/>
      <c r="K75" s="17">
        <f t="shared" si="39"/>
        <v>406831104</v>
      </c>
      <c r="L75" s="18">
        <f t="shared" si="6"/>
        <v>0</v>
      </c>
      <c r="N75" s="8"/>
    </row>
    <row r="76" spans="1:14" outlineLevel="4" x14ac:dyDescent="0.25">
      <c r="B76" s="19" t="s">
        <v>121</v>
      </c>
      <c r="C76" s="19" t="s">
        <v>122</v>
      </c>
      <c r="D76" s="17">
        <v>245827327</v>
      </c>
      <c r="E76" s="17"/>
      <c r="F76" s="17"/>
      <c r="G76" s="17">
        <f t="shared" si="38"/>
        <v>245827327</v>
      </c>
      <c r="H76" s="17"/>
      <c r="I76" s="17"/>
      <c r="J76" s="17"/>
      <c r="K76" s="17">
        <f t="shared" si="39"/>
        <v>245827327</v>
      </c>
      <c r="L76" s="18">
        <f t="shared" si="6"/>
        <v>0</v>
      </c>
      <c r="N76" s="8"/>
    </row>
    <row r="77" spans="1:14" outlineLevel="4" x14ac:dyDescent="0.25">
      <c r="B77" s="19" t="s">
        <v>123</v>
      </c>
      <c r="C77" s="19" t="s">
        <v>124</v>
      </c>
      <c r="D77" s="17">
        <v>427671136</v>
      </c>
      <c r="E77" s="17"/>
      <c r="F77" s="17"/>
      <c r="G77" s="17">
        <f t="shared" si="38"/>
        <v>427671136</v>
      </c>
      <c r="H77" s="17">
        <v>35779133</v>
      </c>
      <c r="I77" s="17">
        <v>35779133</v>
      </c>
      <c r="J77" s="17">
        <v>35779133</v>
      </c>
      <c r="K77" s="17">
        <f t="shared" si="39"/>
        <v>391892003</v>
      </c>
      <c r="L77" s="18">
        <f t="shared" ref="L77:L137" si="44">+J77/G77</f>
        <v>8.3660387592769406E-2</v>
      </c>
      <c r="N77" s="8"/>
    </row>
    <row r="78" spans="1:14" outlineLevel="4" x14ac:dyDescent="0.25">
      <c r="B78" s="19" t="s">
        <v>245</v>
      </c>
      <c r="C78" s="19" t="s">
        <v>234</v>
      </c>
      <c r="D78" s="17">
        <v>676950000</v>
      </c>
      <c r="E78" s="17"/>
      <c r="F78" s="17"/>
      <c r="G78" s="17">
        <f t="shared" si="38"/>
        <v>676950000</v>
      </c>
      <c r="H78" s="17">
        <v>92288910.569999993</v>
      </c>
      <c r="I78" s="17">
        <v>92288910.569999993</v>
      </c>
      <c r="J78" s="17">
        <v>92288910.569999993</v>
      </c>
      <c r="K78" s="17">
        <f t="shared" si="39"/>
        <v>584661089.43000007</v>
      </c>
      <c r="L78" s="18"/>
      <c r="N78" s="8"/>
    </row>
    <row r="79" spans="1:14" outlineLevel="2" x14ac:dyDescent="0.25">
      <c r="B79" s="15">
        <v>110104</v>
      </c>
      <c r="C79" s="20" t="s">
        <v>125</v>
      </c>
      <c r="D79" s="13">
        <f>SUM(D80+D86+D89+D96+D100+D107+D112+D119+D123+D128+D133)</f>
        <v>4099648453</v>
      </c>
      <c r="E79" s="13">
        <f t="shared" ref="E79:K79" si="45">SUM(E80+E86+E89+E96+E100+E107+E112+E119+E123+E128+E133)</f>
        <v>0</v>
      </c>
      <c r="F79" s="13">
        <f t="shared" si="45"/>
        <v>0</v>
      </c>
      <c r="G79" s="13">
        <f t="shared" si="38"/>
        <v>4099648453</v>
      </c>
      <c r="H79" s="13">
        <f t="shared" ref="H79:I79" si="46">SUM(H80+H86+H89+H96+H100+H107+H112+H119+H123+H128+H133)</f>
        <v>79077107.989999995</v>
      </c>
      <c r="I79" s="13">
        <f t="shared" si="46"/>
        <v>79077107.989999995</v>
      </c>
      <c r="J79" s="13">
        <f t="shared" si="45"/>
        <v>79077107.989999995</v>
      </c>
      <c r="K79" s="13">
        <f t="shared" si="45"/>
        <v>3192456225.0099998</v>
      </c>
      <c r="L79" s="14">
        <f t="shared" si="44"/>
        <v>1.9288753388631098E-2</v>
      </c>
      <c r="N79" s="8"/>
    </row>
    <row r="80" spans="1:14" s="24" customFormat="1" outlineLevel="3" x14ac:dyDescent="0.25">
      <c r="A80" s="23"/>
      <c r="B80" s="15">
        <v>11010401</v>
      </c>
      <c r="C80" s="20" t="s">
        <v>46</v>
      </c>
      <c r="D80" s="13">
        <f>SUM(D81:D85)</f>
        <v>1432248770</v>
      </c>
      <c r="E80" s="13">
        <f t="shared" ref="E80:K80" si="47">SUM(E81:E84)</f>
        <v>0</v>
      </c>
      <c r="F80" s="13">
        <f t="shared" si="47"/>
        <v>0</v>
      </c>
      <c r="G80" s="13">
        <f t="shared" si="38"/>
        <v>1432248770</v>
      </c>
      <c r="H80" s="13">
        <f t="shared" ref="H80:J80" si="48">SUM(H81:H84)</f>
        <v>21290795</v>
      </c>
      <c r="I80" s="13">
        <f t="shared" ref="I80" si="49">SUM(I81:I84)</f>
        <v>21290795</v>
      </c>
      <c r="J80" s="13">
        <f t="shared" si="48"/>
        <v>21290795</v>
      </c>
      <c r="K80" s="13">
        <f t="shared" si="47"/>
        <v>582842855</v>
      </c>
      <c r="L80" s="14">
        <f t="shared" si="44"/>
        <v>1.4865291174242028E-2</v>
      </c>
      <c r="N80" s="25"/>
    </row>
    <row r="81" spans="1:14" outlineLevel="4" x14ac:dyDescent="0.25">
      <c r="B81" s="19" t="s">
        <v>126</v>
      </c>
      <c r="C81" s="19" t="s">
        <v>127</v>
      </c>
      <c r="D81" s="21">
        <v>30000000</v>
      </c>
      <c r="E81" s="17"/>
      <c r="F81" s="17"/>
      <c r="G81" s="17">
        <f t="shared" si="38"/>
        <v>30000000</v>
      </c>
      <c r="H81" s="17">
        <v>1977272</v>
      </c>
      <c r="I81" s="17">
        <v>1977272</v>
      </c>
      <c r="J81" s="17">
        <v>1977272</v>
      </c>
      <c r="K81" s="17">
        <f t="shared" ref="K81:K122" si="50">+G81-J81</f>
        <v>28022728</v>
      </c>
      <c r="L81" s="18">
        <f t="shared" si="44"/>
        <v>6.5909066666666669E-2</v>
      </c>
      <c r="N81" s="8"/>
    </row>
    <row r="82" spans="1:14" outlineLevel="4" x14ac:dyDescent="0.25">
      <c r="B82" s="19" t="s">
        <v>128</v>
      </c>
      <c r="C82" s="19" t="s">
        <v>129</v>
      </c>
      <c r="D82" s="21">
        <v>236250000</v>
      </c>
      <c r="E82" s="17"/>
      <c r="F82" s="17"/>
      <c r="G82" s="17">
        <f t="shared" si="38"/>
        <v>236250000</v>
      </c>
      <c r="H82" s="17"/>
      <c r="I82" s="17"/>
      <c r="J82" s="17"/>
      <c r="K82" s="17">
        <f t="shared" si="50"/>
        <v>236250000</v>
      </c>
      <c r="L82" s="18">
        <f t="shared" si="44"/>
        <v>0</v>
      </c>
      <c r="N82" s="8"/>
    </row>
    <row r="83" spans="1:14" outlineLevel="4" x14ac:dyDescent="0.25">
      <c r="B83" s="19" t="s">
        <v>130</v>
      </c>
      <c r="C83" s="19" t="s">
        <v>131</v>
      </c>
      <c r="D83" s="21">
        <v>337883650</v>
      </c>
      <c r="E83" s="17"/>
      <c r="F83" s="17"/>
      <c r="G83" s="17">
        <f t="shared" si="38"/>
        <v>337883650</v>
      </c>
      <c r="H83" s="17">
        <v>19307682</v>
      </c>
      <c r="I83" s="17">
        <v>19307682</v>
      </c>
      <c r="J83" s="17">
        <v>19307682</v>
      </c>
      <c r="K83" s="17">
        <f t="shared" si="50"/>
        <v>318575968</v>
      </c>
      <c r="L83" s="18">
        <f t="shared" si="44"/>
        <v>5.7142989901997329E-2</v>
      </c>
      <c r="N83" s="8"/>
    </row>
    <row r="84" spans="1:14" outlineLevel="4" x14ac:dyDescent="0.25">
      <c r="B84" s="19" t="s">
        <v>132</v>
      </c>
      <c r="C84" s="19" t="s">
        <v>124</v>
      </c>
      <c r="D84" s="17"/>
      <c r="E84" s="17"/>
      <c r="F84" s="17"/>
      <c r="G84" s="17">
        <f t="shared" si="38"/>
        <v>0</v>
      </c>
      <c r="H84" s="17">
        <v>5841</v>
      </c>
      <c r="I84" s="17">
        <v>5841</v>
      </c>
      <c r="J84" s="17">
        <v>5841</v>
      </c>
      <c r="K84" s="17">
        <f t="shared" si="50"/>
        <v>-5841</v>
      </c>
      <c r="L84" s="18" t="e">
        <f t="shared" si="44"/>
        <v>#DIV/0!</v>
      </c>
      <c r="N84" s="8"/>
    </row>
    <row r="85" spans="1:14" outlineLevel="4" x14ac:dyDescent="0.25">
      <c r="B85" s="19" t="s">
        <v>246</v>
      </c>
      <c r="C85" s="19" t="s">
        <v>247</v>
      </c>
      <c r="D85" s="17">
        <v>828115120</v>
      </c>
      <c r="E85" s="17"/>
      <c r="F85" s="17"/>
      <c r="G85" s="17">
        <f t="shared" si="38"/>
        <v>828115120</v>
      </c>
      <c r="H85" s="17"/>
      <c r="I85" s="17"/>
      <c r="J85" s="17"/>
      <c r="K85" s="17">
        <f t="shared" si="50"/>
        <v>828115120</v>
      </c>
      <c r="L85" s="18"/>
      <c r="N85" s="8"/>
    </row>
    <row r="86" spans="1:14" s="24" customFormat="1" outlineLevel="3" x14ac:dyDescent="0.25">
      <c r="A86" s="23"/>
      <c r="B86" s="15">
        <v>11010402</v>
      </c>
      <c r="C86" s="20" t="s">
        <v>53</v>
      </c>
      <c r="D86" s="13">
        <f>SUM(D87:D88)</f>
        <v>128000000</v>
      </c>
      <c r="E86" s="13">
        <f>SUM(E87:E88)</f>
        <v>0</v>
      </c>
      <c r="F86" s="13"/>
      <c r="G86" s="13">
        <f t="shared" si="38"/>
        <v>128000000</v>
      </c>
      <c r="H86" s="13">
        <f t="shared" ref="H86:I86" si="51">SUM(H87:H88)</f>
        <v>0</v>
      </c>
      <c r="I86" s="13">
        <f t="shared" si="51"/>
        <v>0</v>
      </c>
      <c r="J86" s="13">
        <f t="shared" ref="J86:K86" si="52">SUM(J87:J88)</f>
        <v>0</v>
      </c>
      <c r="K86" s="13">
        <f t="shared" si="52"/>
        <v>128000000</v>
      </c>
      <c r="L86" s="14">
        <f t="shared" si="44"/>
        <v>0</v>
      </c>
      <c r="N86" s="25"/>
    </row>
    <row r="87" spans="1:14" outlineLevel="4" x14ac:dyDescent="0.25">
      <c r="B87" s="19" t="s">
        <v>248</v>
      </c>
      <c r="C87" s="19" t="s">
        <v>124</v>
      </c>
      <c r="D87" s="17">
        <v>8000000</v>
      </c>
      <c r="E87" s="17"/>
      <c r="F87" s="17"/>
      <c r="G87" s="17">
        <f t="shared" si="38"/>
        <v>8000000</v>
      </c>
      <c r="H87" s="17"/>
      <c r="I87" s="17"/>
      <c r="J87" s="17"/>
      <c r="K87" s="17">
        <f t="shared" si="50"/>
        <v>8000000</v>
      </c>
      <c r="L87" s="18">
        <f t="shared" si="44"/>
        <v>0</v>
      </c>
      <c r="N87" s="8"/>
    </row>
    <row r="88" spans="1:14" outlineLevel="4" x14ac:dyDescent="0.25">
      <c r="B88" s="19" t="s">
        <v>132</v>
      </c>
      <c r="C88" s="19" t="s">
        <v>249</v>
      </c>
      <c r="D88" s="17">
        <v>120000000</v>
      </c>
      <c r="E88" s="17"/>
      <c r="F88" s="17"/>
      <c r="G88" s="17">
        <f t="shared" si="38"/>
        <v>120000000</v>
      </c>
      <c r="H88" s="17"/>
      <c r="I88" s="17"/>
      <c r="J88" s="17"/>
      <c r="K88" s="17">
        <f t="shared" si="50"/>
        <v>120000000</v>
      </c>
      <c r="L88" s="18">
        <f t="shared" si="44"/>
        <v>0</v>
      </c>
      <c r="N88" s="8"/>
    </row>
    <row r="89" spans="1:14" s="24" customFormat="1" outlineLevel="3" x14ac:dyDescent="0.25">
      <c r="A89" s="23"/>
      <c r="B89" s="15">
        <v>11010403</v>
      </c>
      <c r="C89" s="20" t="s">
        <v>133</v>
      </c>
      <c r="D89" s="13">
        <f>SUM(D90:D95)</f>
        <v>169272060</v>
      </c>
      <c r="E89" s="13">
        <f t="shared" ref="E89:F89" si="53">SUM(E90:E95)</f>
        <v>0</v>
      </c>
      <c r="F89" s="13">
        <f t="shared" si="53"/>
        <v>0</v>
      </c>
      <c r="G89" s="13">
        <f t="shared" si="38"/>
        <v>169272060</v>
      </c>
      <c r="H89" s="13">
        <f t="shared" ref="H89:J89" si="54">SUM(H90:H95)</f>
        <v>339110.41000000003</v>
      </c>
      <c r="I89" s="13">
        <f t="shared" ref="I89" si="55">SUM(I90:I95)</f>
        <v>339110.41000000003</v>
      </c>
      <c r="J89" s="13">
        <f t="shared" si="54"/>
        <v>339110.41000000003</v>
      </c>
      <c r="K89" s="13">
        <f>SUM(K90:K95)</f>
        <v>168932949.59</v>
      </c>
      <c r="L89" s="14">
        <f t="shared" si="44"/>
        <v>2.003345442833271E-3</v>
      </c>
      <c r="N89" s="25"/>
    </row>
    <row r="90" spans="1:14" outlineLevel="4" x14ac:dyDescent="0.25">
      <c r="B90" s="19" t="s">
        <v>134</v>
      </c>
      <c r="C90" s="19" t="s">
        <v>135</v>
      </c>
      <c r="D90" s="17">
        <v>36148140</v>
      </c>
      <c r="E90" s="17"/>
      <c r="F90" s="17"/>
      <c r="G90" s="17">
        <f t="shared" si="38"/>
        <v>36148140</v>
      </c>
      <c r="H90" s="17"/>
      <c r="I90" s="17"/>
      <c r="J90" s="17"/>
      <c r="K90" s="17">
        <f t="shared" si="50"/>
        <v>36148140</v>
      </c>
      <c r="L90" s="18">
        <f t="shared" si="44"/>
        <v>0</v>
      </c>
      <c r="N90" s="8"/>
    </row>
    <row r="91" spans="1:14" outlineLevel="4" x14ac:dyDescent="0.25">
      <c r="B91" s="19" t="s">
        <v>136</v>
      </c>
      <c r="C91" s="19" t="s">
        <v>137</v>
      </c>
      <c r="D91" s="17">
        <v>35374640</v>
      </c>
      <c r="E91" s="17"/>
      <c r="F91" s="17"/>
      <c r="G91" s="17">
        <f t="shared" si="38"/>
        <v>35374640</v>
      </c>
      <c r="H91" s="17"/>
      <c r="I91" s="17"/>
      <c r="J91" s="17"/>
      <c r="K91" s="17">
        <f t="shared" si="50"/>
        <v>35374640</v>
      </c>
      <c r="L91" s="18">
        <f t="shared" si="44"/>
        <v>0</v>
      </c>
      <c r="N91" s="8"/>
    </row>
    <row r="92" spans="1:14" outlineLevel="4" x14ac:dyDescent="0.25">
      <c r="B92" s="19" t="s">
        <v>138</v>
      </c>
      <c r="C92" s="19" t="s">
        <v>139</v>
      </c>
      <c r="D92" s="17">
        <v>35374640</v>
      </c>
      <c r="E92" s="17"/>
      <c r="F92" s="17"/>
      <c r="G92" s="17">
        <f t="shared" si="38"/>
        <v>35374640</v>
      </c>
      <c r="H92" s="17">
        <v>250000</v>
      </c>
      <c r="I92" s="17">
        <v>250000</v>
      </c>
      <c r="J92" s="17">
        <v>250000</v>
      </c>
      <c r="K92" s="17">
        <f t="shared" si="50"/>
        <v>35124640</v>
      </c>
      <c r="L92" s="18">
        <f t="shared" si="44"/>
        <v>7.0672097299082056E-3</v>
      </c>
      <c r="N92" s="8"/>
    </row>
    <row r="93" spans="1:14" outlineLevel="4" x14ac:dyDescent="0.25">
      <c r="B93" s="19" t="s">
        <v>140</v>
      </c>
      <c r="C93" s="19" t="s">
        <v>141</v>
      </c>
      <c r="D93" s="17">
        <v>27000000</v>
      </c>
      <c r="E93" s="17"/>
      <c r="F93" s="17"/>
      <c r="G93" s="17">
        <f t="shared" si="38"/>
        <v>27000000</v>
      </c>
      <c r="H93" s="17"/>
      <c r="I93" s="17"/>
      <c r="J93" s="17"/>
      <c r="K93" s="17">
        <f t="shared" si="50"/>
        <v>27000000</v>
      </c>
      <c r="L93" s="18">
        <f t="shared" si="44"/>
        <v>0</v>
      </c>
      <c r="N93" s="8"/>
    </row>
    <row r="94" spans="1:14" outlineLevel="4" x14ac:dyDescent="0.25">
      <c r="B94" s="19" t="s">
        <v>142</v>
      </c>
      <c r="C94" s="19" t="s">
        <v>143</v>
      </c>
      <c r="D94" s="17">
        <v>35374640</v>
      </c>
      <c r="E94" s="17"/>
      <c r="F94" s="17"/>
      <c r="G94" s="17">
        <f t="shared" si="38"/>
        <v>35374640</v>
      </c>
      <c r="H94" s="17"/>
      <c r="I94" s="17"/>
      <c r="J94" s="17"/>
      <c r="K94" s="17">
        <f t="shared" si="50"/>
        <v>35374640</v>
      </c>
      <c r="L94" s="18">
        <f t="shared" si="44"/>
        <v>0</v>
      </c>
      <c r="N94" s="8"/>
    </row>
    <row r="95" spans="1:14" outlineLevel="4" x14ac:dyDescent="0.25">
      <c r="B95" s="19" t="s">
        <v>144</v>
      </c>
      <c r="C95" s="19" t="s">
        <v>124</v>
      </c>
      <c r="D95" s="17"/>
      <c r="E95" s="17"/>
      <c r="F95" s="17"/>
      <c r="G95" s="17">
        <f t="shared" si="38"/>
        <v>0</v>
      </c>
      <c r="H95" s="17">
        <v>89110.41</v>
      </c>
      <c r="I95" s="17">
        <v>89110.41</v>
      </c>
      <c r="J95" s="17">
        <v>89110.41</v>
      </c>
      <c r="K95" s="17">
        <f t="shared" si="50"/>
        <v>-89110.41</v>
      </c>
      <c r="L95" s="18" t="e">
        <f t="shared" si="44"/>
        <v>#DIV/0!</v>
      </c>
      <c r="N95" s="8"/>
    </row>
    <row r="96" spans="1:14" s="24" customFormat="1" outlineLevel="3" x14ac:dyDescent="0.25">
      <c r="A96" s="23"/>
      <c r="B96" s="15">
        <v>11010404</v>
      </c>
      <c r="C96" s="20" t="s">
        <v>63</v>
      </c>
      <c r="D96" s="13">
        <f>SUM(D97:D99)</f>
        <v>39908872</v>
      </c>
      <c r="E96" s="13">
        <f t="shared" ref="E96:F96" si="56">SUM(E97:E99)</f>
        <v>0</v>
      </c>
      <c r="F96" s="13">
        <f t="shared" si="56"/>
        <v>0</v>
      </c>
      <c r="G96" s="13">
        <f t="shared" si="38"/>
        <v>39908872</v>
      </c>
      <c r="H96" s="13">
        <f t="shared" ref="H96:J96" si="57">SUM(H97:H99)</f>
        <v>1905000</v>
      </c>
      <c r="I96" s="13">
        <f t="shared" ref="I96" si="58">SUM(I97:I99)</f>
        <v>1905000</v>
      </c>
      <c r="J96" s="13">
        <f t="shared" si="57"/>
        <v>1905000</v>
      </c>
      <c r="K96" s="13">
        <f>SUM(K97:K99)</f>
        <v>38003872</v>
      </c>
      <c r="L96" s="14">
        <f t="shared" si="44"/>
        <v>4.7733747022466584E-2</v>
      </c>
      <c r="N96" s="25"/>
    </row>
    <row r="97" spans="1:14" outlineLevel="4" x14ac:dyDescent="0.25">
      <c r="B97" s="19" t="s">
        <v>145</v>
      </c>
      <c r="C97" s="19" t="s">
        <v>146</v>
      </c>
      <c r="D97" s="17">
        <v>6000000</v>
      </c>
      <c r="E97" s="17"/>
      <c r="F97" s="17"/>
      <c r="G97" s="17">
        <f t="shared" si="38"/>
        <v>6000000</v>
      </c>
      <c r="H97" s="17"/>
      <c r="I97" s="17"/>
      <c r="J97" s="17"/>
      <c r="K97" s="17">
        <f t="shared" si="50"/>
        <v>6000000</v>
      </c>
      <c r="L97" s="18">
        <f t="shared" si="44"/>
        <v>0</v>
      </c>
      <c r="N97" s="8"/>
    </row>
    <row r="98" spans="1:14" outlineLevel="4" x14ac:dyDescent="0.25">
      <c r="B98" s="19" t="s">
        <v>147</v>
      </c>
      <c r="C98" s="19" t="s">
        <v>148</v>
      </c>
      <c r="D98" s="17">
        <v>33798872</v>
      </c>
      <c r="E98" s="17"/>
      <c r="F98" s="17"/>
      <c r="G98" s="17">
        <f t="shared" si="38"/>
        <v>33798872</v>
      </c>
      <c r="H98" s="17">
        <v>1905000</v>
      </c>
      <c r="I98" s="17">
        <v>1905000</v>
      </c>
      <c r="J98" s="17">
        <v>1905000</v>
      </c>
      <c r="K98" s="17">
        <f t="shared" si="50"/>
        <v>31893872</v>
      </c>
      <c r="L98" s="18">
        <f t="shared" si="44"/>
        <v>5.6362827729872167E-2</v>
      </c>
      <c r="N98" s="8"/>
    </row>
    <row r="99" spans="1:14" outlineLevel="4" x14ac:dyDescent="0.25">
      <c r="B99" s="19" t="s">
        <v>149</v>
      </c>
      <c r="C99" s="19" t="s">
        <v>124</v>
      </c>
      <c r="D99" s="17">
        <v>110000</v>
      </c>
      <c r="E99" s="17"/>
      <c r="F99" s="17"/>
      <c r="G99" s="17">
        <f t="shared" si="38"/>
        <v>110000</v>
      </c>
      <c r="H99" s="17"/>
      <c r="I99" s="17"/>
      <c r="J99" s="17"/>
      <c r="K99" s="17">
        <f t="shared" si="50"/>
        <v>110000</v>
      </c>
      <c r="L99" s="18">
        <f t="shared" si="44"/>
        <v>0</v>
      </c>
      <c r="N99" s="8"/>
    </row>
    <row r="100" spans="1:14" s="24" customFormat="1" outlineLevel="3" x14ac:dyDescent="0.25">
      <c r="A100" s="23"/>
      <c r="B100" s="15">
        <v>11010405</v>
      </c>
      <c r="C100" s="20" t="s">
        <v>72</v>
      </c>
      <c r="D100" s="13">
        <f>SUM(D101:D106)</f>
        <v>624165438</v>
      </c>
      <c r="E100" s="13">
        <f t="shared" ref="E100:K100" si="59">SUM(E101:E106)</f>
        <v>0</v>
      </c>
      <c r="F100" s="13">
        <f t="shared" si="59"/>
        <v>0</v>
      </c>
      <c r="G100" s="13">
        <f t="shared" si="38"/>
        <v>624165438</v>
      </c>
      <c r="H100" s="13">
        <f t="shared" ref="H100:J100" si="60">SUM(H101:H106)</f>
        <v>13655325.49</v>
      </c>
      <c r="I100" s="13">
        <f t="shared" ref="I100" si="61">SUM(I101:I106)</f>
        <v>13655325.49</v>
      </c>
      <c r="J100" s="13">
        <f t="shared" si="60"/>
        <v>13655325.49</v>
      </c>
      <c r="K100" s="13">
        <f t="shared" si="59"/>
        <v>610510112.50999999</v>
      </c>
      <c r="L100" s="14">
        <f t="shared" si="44"/>
        <v>2.1877734104848015E-2</v>
      </c>
      <c r="N100" s="25"/>
    </row>
    <row r="101" spans="1:14" outlineLevel="4" x14ac:dyDescent="0.25">
      <c r="B101" s="19" t="s">
        <v>150</v>
      </c>
      <c r="C101" s="19" t="s">
        <v>151</v>
      </c>
      <c r="D101" s="17">
        <v>118123824</v>
      </c>
      <c r="E101" s="17"/>
      <c r="F101" s="17"/>
      <c r="G101" s="17">
        <f t="shared" si="38"/>
        <v>118123824</v>
      </c>
      <c r="H101" s="17">
        <v>13499881</v>
      </c>
      <c r="I101" s="17">
        <v>13499881</v>
      </c>
      <c r="J101" s="17">
        <v>13499881</v>
      </c>
      <c r="K101" s="17">
        <f t="shared" si="50"/>
        <v>104623943</v>
      </c>
      <c r="L101" s="18">
        <f t="shared" si="44"/>
        <v>0.11428584465738258</v>
      </c>
      <c r="N101" s="8"/>
    </row>
    <row r="102" spans="1:14" outlineLevel="4" x14ac:dyDescent="0.25">
      <c r="B102" s="19" t="s">
        <v>152</v>
      </c>
      <c r="C102" s="19" t="s">
        <v>153</v>
      </c>
      <c r="D102" s="17">
        <v>23624765</v>
      </c>
      <c r="E102" s="17"/>
      <c r="F102" s="17"/>
      <c r="G102" s="17">
        <f t="shared" si="38"/>
        <v>23624765</v>
      </c>
      <c r="H102" s="17"/>
      <c r="I102" s="17"/>
      <c r="J102" s="17"/>
      <c r="K102" s="17">
        <f t="shared" si="50"/>
        <v>23624765</v>
      </c>
      <c r="L102" s="18">
        <f t="shared" si="44"/>
        <v>0</v>
      </c>
      <c r="N102" s="8"/>
    </row>
    <row r="103" spans="1:14" outlineLevel="4" x14ac:dyDescent="0.25">
      <c r="B103" s="19" t="s">
        <v>154</v>
      </c>
      <c r="C103" s="19" t="s">
        <v>155</v>
      </c>
      <c r="D103" s="17">
        <v>22148217</v>
      </c>
      <c r="E103" s="17"/>
      <c r="F103" s="17"/>
      <c r="G103" s="17">
        <f t="shared" si="38"/>
        <v>22148217</v>
      </c>
      <c r="H103" s="17"/>
      <c r="I103" s="17"/>
      <c r="J103" s="17"/>
      <c r="K103" s="17">
        <f t="shared" si="50"/>
        <v>22148217</v>
      </c>
      <c r="L103" s="18">
        <f t="shared" si="44"/>
        <v>0</v>
      </c>
      <c r="N103" s="8"/>
    </row>
    <row r="104" spans="1:14" outlineLevel="4" x14ac:dyDescent="0.25">
      <c r="B104" s="19" t="s">
        <v>156</v>
      </c>
      <c r="C104" s="19" t="s">
        <v>157</v>
      </c>
      <c r="D104" s="17">
        <v>76288672</v>
      </c>
      <c r="E104" s="17"/>
      <c r="F104" s="17"/>
      <c r="G104" s="17">
        <f t="shared" si="38"/>
        <v>76288672</v>
      </c>
      <c r="H104" s="17"/>
      <c r="I104" s="17"/>
      <c r="J104" s="17"/>
      <c r="K104" s="17">
        <f t="shared" si="50"/>
        <v>76288672</v>
      </c>
      <c r="L104" s="18">
        <f t="shared" si="44"/>
        <v>0</v>
      </c>
      <c r="N104" s="8"/>
    </row>
    <row r="105" spans="1:14" outlineLevel="4" x14ac:dyDescent="0.25">
      <c r="B105" s="19" t="s">
        <v>158</v>
      </c>
      <c r="C105" s="19" t="s">
        <v>159</v>
      </c>
      <c r="D105" s="17">
        <v>383979960</v>
      </c>
      <c r="E105" s="17"/>
      <c r="F105" s="17"/>
      <c r="G105" s="17">
        <f t="shared" si="38"/>
        <v>383979960</v>
      </c>
      <c r="H105" s="17"/>
      <c r="I105" s="17"/>
      <c r="J105" s="17"/>
      <c r="K105" s="17">
        <f t="shared" si="50"/>
        <v>383979960</v>
      </c>
      <c r="L105" s="18">
        <f t="shared" si="44"/>
        <v>0</v>
      </c>
      <c r="N105" s="8"/>
    </row>
    <row r="106" spans="1:14" outlineLevel="4" x14ac:dyDescent="0.25">
      <c r="B106" s="19" t="s">
        <v>160</v>
      </c>
      <c r="C106" s="19" t="s">
        <v>124</v>
      </c>
      <c r="D106" s="17"/>
      <c r="E106" s="17"/>
      <c r="F106" s="17"/>
      <c r="G106" s="17">
        <f t="shared" si="38"/>
        <v>0</v>
      </c>
      <c r="H106" s="17">
        <v>155444.49</v>
      </c>
      <c r="I106" s="17">
        <v>155444.49</v>
      </c>
      <c r="J106" s="17">
        <v>155444.49</v>
      </c>
      <c r="K106" s="17">
        <f t="shared" si="50"/>
        <v>-155444.49</v>
      </c>
      <c r="L106" s="18" t="e">
        <f t="shared" si="44"/>
        <v>#DIV/0!</v>
      </c>
      <c r="N106" s="8"/>
    </row>
    <row r="107" spans="1:14" s="24" customFormat="1" outlineLevel="3" x14ac:dyDescent="0.25">
      <c r="A107" s="23"/>
      <c r="B107" s="15">
        <v>11010406</v>
      </c>
      <c r="C107" s="20" t="s">
        <v>83</v>
      </c>
      <c r="D107" s="13">
        <f>SUM(D108:D111)</f>
        <v>155027290</v>
      </c>
      <c r="E107" s="13">
        <f t="shared" ref="E107:K107" si="62">SUM(E108:E111)</f>
        <v>0</v>
      </c>
      <c r="F107" s="13">
        <f t="shared" si="62"/>
        <v>0</v>
      </c>
      <c r="G107" s="13">
        <f t="shared" si="38"/>
        <v>155027290</v>
      </c>
      <c r="H107" s="13">
        <f t="shared" ref="H107:I107" si="63">SUM(H108:H111)</f>
        <v>3154758.57</v>
      </c>
      <c r="I107" s="13">
        <f t="shared" si="63"/>
        <v>3154758.57</v>
      </c>
      <c r="J107" s="13">
        <f t="shared" si="62"/>
        <v>3154758.57</v>
      </c>
      <c r="K107" s="13">
        <f t="shared" si="62"/>
        <v>151872531.43000001</v>
      </c>
      <c r="L107" s="14">
        <f t="shared" si="44"/>
        <v>2.0349698237000724E-2</v>
      </c>
      <c r="N107" s="25"/>
    </row>
    <row r="108" spans="1:14" outlineLevel="4" x14ac:dyDescent="0.25">
      <c r="B108" s="19" t="s">
        <v>161</v>
      </c>
      <c r="C108" s="19" t="s">
        <v>162</v>
      </c>
      <c r="D108" s="21">
        <v>50750000</v>
      </c>
      <c r="E108" s="17"/>
      <c r="F108" s="17"/>
      <c r="G108" s="17">
        <f t="shared" si="38"/>
        <v>50750000</v>
      </c>
      <c r="H108" s="17"/>
      <c r="I108" s="17"/>
      <c r="J108" s="17"/>
      <c r="K108" s="17">
        <f t="shared" si="50"/>
        <v>50750000</v>
      </c>
      <c r="L108" s="18">
        <f t="shared" si="44"/>
        <v>0</v>
      </c>
      <c r="N108" s="8"/>
    </row>
    <row r="109" spans="1:14" outlineLevel="4" x14ac:dyDescent="0.25">
      <c r="B109" s="19" t="s">
        <v>163</v>
      </c>
      <c r="C109" s="19" t="s">
        <v>164</v>
      </c>
      <c r="D109" s="21">
        <v>99957290</v>
      </c>
      <c r="E109" s="17"/>
      <c r="F109" s="17"/>
      <c r="G109" s="17">
        <f t="shared" si="38"/>
        <v>99957290</v>
      </c>
      <c r="H109" s="17">
        <v>3114100</v>
      </c>
      <c r="I109" s="17">
        <v>3114100</v>
      </c>
      <c r="J109" s="17">
        <v>3114100</v>
      </c>
      <c r="K109" s="17">
        <f t="shared" si="50"/>
        <v>96843190</v>
      </c>
      <c r="L109" s="18">
        <f t="shared" si="44"/>
        <v>3.115430600409435E-2</v>
      </c>
      <c r="N109" s="8"/>
    </row>
    <row r="110" spans="1:14" outlineLevel="4" x14ac:dyDescent="0.25">
      <c r="B110" s="19" t="s">
        <v>165</v>
      </c>
      <c r="C110" s="19" t="s">
        <v>166</v>
      </c>
      <c r="D110" s="21">
        <v>4320000</v>
      </c>
      <c r="E110" s="17"/>
      <c r="F110" s="17"/>
      <c r="G110" s="17">
        <f t="shared" si="38"/>
        <v>4320000</v>
      </c>
      <c r="H110" s="17"/>
      <c r="I110" s="17"/>
      <c r="J110" s="17"/>
      <c r="K110" s="17">
        <f t="shared" si="50"/>
        <v>4320000</v>
      </c>
      <c r="L110" s="18">
        <f t="shared" si="44"/>
        <v>0</v>
      </c>
      <c r="N110" s="8"/>
    </row>
    <row r="111" spans="1:14" outlineLevel="4" x14ac:dyDescent="0.25">
      <c r="B111" s="19" t="s">
        <v>167</v>
      </c>
      <c r="C111" s="19" t="s">
        <v>124</v>
      </c>
      <c r="D111" s="17"/>
      <c r="E111" s="17"/>
      <c r="F111" s="17"/>
      <c r="G111" s="17">
        <f t="shared" si="38"/>
        <v>0</v>
      </c>
      <c r="H111" s="17">
        <v>40658.57</v>
      </c>
      <c r="I111" s="17">
        <v>40658.57</v>
      </c>
      <c r="J111" s="17">
        <v>40658.57</v>
      </c>
      <c r="K111" s="17">
        <f t="shared" si="50"/>
        <v>-40658.57</v>
      </c>
      <c r="L111" s="18" t="e">
        <f t="shared" si="44"/>
        <v>#DIV/0!</v>
      </c>
      <c r="N111" s="8"/>
    </row>
    <row r="112" spans="1:14" s="24" customFormat="1" outlineLevel="3" x14ac:dyDescent="0.25">
      <c r="A112" s="23"/>
      <c r="B112" s="15">
        <v>11010407</v>
      </c>
      <c r="C112" s="20" t="s">
        <v>90</v>
      </c>
      <c r="D112" s="13">
        <f>SUM(D113:D118)</f>
        <v>778709500</v>
      </c>
      <c r="E112" s="13">
        <f t="shared" ref="E112:K112" si="64">SUM(E113:E118)</f>
        <v>0</v>
      </c>
      <c r="F112" s="13">
        <f t="shared" si="64"/>
        <v>0</v>
      </c>
      <c r="G112" s="13">
        <f t="shared" si="38"/>
        <v>778709500</v>
      </c>
      <c r="H112" s="13">
        <f t="shared" ref="H112:J112" si="65">SUM(H113:H118)</f>
        <v>26032501.210000001</v>
      </c>
      <c r="I112" s="13">
        <f t="shared" ref="I112" si="66">SUM(I113:I118)</f>
        <v>26032501.210000001</v>
      </c>
      <c r="J112" s="13">
        <f t="shared" si="65"/>
        <v>26032501.210000001</v>
      </c>
      <c r="K112" s="13">
        <f t="shared" si="64"/>
        <v>752676998.78999996</v>
      </c>
      <c r="L112" s="14">
        <f t="shared" si="44"/>
        <v>3.3430311573186149E-2</v>
      </c>
      <c r="N112" s="25"/>
    </row>
    <row r="113" spans="1:14" outlineLevel="4" x14ac:dyDescent="0.25">
      <c r="B113" s="19" t="s">
        <v>168</v>
      </c>
      <c r="C113" s="19" t="s">
        <v>169</v>
      </c>
      <c r="D113" s="17">
        <v>295309500</v>
      </c>
      <c r="E113" s="17"/>
      <c r="F113" s="17"/>
      <c r="G113" s="17">
        <f t="shared" si="38"/>
        <v>295309500</v>
      </c>
      <c r="H113" s="17">
        <v>10351450</v>
      </c>
      <c r="I113" s="17">
        <v>10351450</v>
      </c>
      <c r="J113" s="17">
        <v>10351450</v>
      </c>
      <c r="K113" s="17">
        <f t="shared" si="50"/>
        <v>284958050</v>
      </c>
      <c r="L113" s="18">
        <f t="shared" si="44"/>
        <v>3.5052885193331065E-2</v>
      </c>
      <c r="N113" s="8"/>
    </row>
    <row r="114" spans="1:14" outlineLevel="4" x14ac:dyDescent="0.25">
      <c r="B114" s="19" t="s">
        <v>170</v>
      </c>
      <c r="C114" s="19" t="s">
        <v>171</v>
      </c>
      <c r="D114" s="17">
        <v>180400000</v>
      </c>
      <c r="E114" s="17"/>
      <c r="F114" s="17"/>
      <c r="G114" s="17">
        <f t="shared" si="38"/>
        <v>180400000</v>
      </c>
      <c r="H114" s="17">
        <v>15656759</v>
      </c>
      <c r="I114" s="17">
        <v>15656759</v>
      </c>
      <c r="J114" s="17">
        <v>15656759</v>
      </c>
      <c r="K114" s="17">
        <f t="shared" si="50"/>
        <v>164743241</v>
      </c>
      <c r="L114" s="18">
        <f t="shared" si="44"/>
        <v>8.6789129711751664E-2</v>
      </c>
      <c r="N114" s="8"/>
    </row>
    <row r="115" spans="1:14" outlineLevel="4" x14ac:dyDescent="0.25">
      <c r="B115" s="19" t="s">
        <v>172</v>
      </c>
      <c r="C115" s="19" t="s">
        <v>173</v>
      </c>
      <c r="D115" s="17">
        <v>48000000</v>
      </c>
      <c r="E115" s="17"/>
      <c r="F115" s="17"/>
      <c r="G115" s="17">
        <f t="shared" si="38"/>
        <v>48000000</v>
      </c>
      <c r="H115" s="17"/>
      <c r="I115" s="17"/>
      <c r="J115" s="17"/>
      <c r="K115" s="17">
        <f t="shared" si="50"/>
        <v>48000000</v>
      </c>
      <c r="L115" s="18">
        <f t="shared" si="44"/>
        <v>0</v>
      </c>
      <c r="N115" s="8"/>
    </row>
    <row r="116" spans="1:14" outlineLevel="4" x14ac:dyDescent="0.25">
      <c r="B116" s="19" t="s">
        <v>174</v>
      </c>
      <c r="C116" s="19" t="s">
        <v>175</v>
      </c>
      <c r="D116" s="17">
        <v>5000000</v>
      </c>
      <c r="E116" s="17"/>
      <c r="F116" s="17"/>
      <c r="G116" s="17">
        <f t="shared" si="38"/>
        <v>5000000</v>
      </c>
      <c r="H116" s="17"/>
      <c r="I116" s="17"/>
      <c r="J116" s="17"/>
      <c r="K116" s="17">
        <f t="shared" si="50"/>
        <v>5000000</v>
      </c>
      <c r="L116" s="18">
        <f t="shared" si="44"/>
        <v>0</v>
      </c>
      <c r="N116" s="8"/>
    </row>
    <row r="117" spans="1:14" outlineLevel="4" x14ac:dyDescent="0.25">
      <c r="B117" s="19" t="s">
        <v>176</v>
      </c>
      <c r="C117" s="19" t="s">
        <v>177</v>
      </c>
      <c r="D117" s="17">
        <v>250000000</v>
      </c>
      <c r="E117" s="17"/>
      <c r="F117" s="17"/>
      <c r="G117" s="17">
        <f t="shared" si="38"/>
        <v>250000000</v>
      </c>
      <c r="H117" s="17">
        <v>24292.21</v>
      </c>
      <c r="I117" s="17">
        <v>24292.21</v>
      </c>
      <c r="J117" s="17">
        <v>24292.21</v>
      </c>
      <c r="K117" s="17">
        <f t="shared" si="50"/>
        <v>249975707.78999999</v>
      </c>
      <c r="L117" s="18">
        <f t="shared" si="44"/>
        <v>9.7168839999999993E-5</v>
      </c>
      <c r="N117" s="8"/>
    </row>
    <row r="118" spans="1:14" outlineLevel="4" x14ac:dyDescent="0.25">
      <c r="B118" s="19" t="s">
        <v>178</v>
      </c>
      <c r="C118" s="19" t="s">
        <v>124</v>
      </c>
      <c r="D118" s="17"/>
      <c r="E118" s="17"/>
      <c r="F118" s="17"/>
      <c r="G118" s="17">
        <f t="shared" si="38"/>
        <v>0</v>
      </c>
      <c r="H118" s="17"/>
      <c r="I118" s="17"/>
      <c r="J118" s="17"/>
      <c r="K118" s="17">
        <f t="shared" si="50"/>
        <v>0</v>
      </c>
      <c r="L118" s="18" t="e">
        <f t="shared" si="44"/>
        <v>#DIV/0!</v>
      </c>
      <c r="N118" s="8"/>
    </row>
    <row r="119" spans="1:14" s="24" customFormat="1" outlineLevel="3" x14ac:dyDescent="0.25">
      <c r="A119" s="23"/>
      <c r="B119" s="15">
        <v>11010408</v>
      </c>
      <c r="C119" s="20" t="s">
        <v>179</v>
      </c>
      <c r="D119" s="13">
        <f>SUM(D120:D122)</f>
        <v>123555250</v>
      </c>
      <c r="E119" s="13">
        <f t="shared" ref="E119:K119" si="67">SUM(E120:E122)</f>
        <v>0</v>
      </c>
      <c r="F119" s="13">
        <f t="shared" si="67"/>
        <v>0</v>
      </c>
      <c r="G119" s="13">
        <f t="shared" si="38"/>
        <v>123555250</v>
      </c>
      <c r="H119" s="13">
        <f t="shared" ref="H119:J119" si="68">SUM(H120:H122)</f>
        <v>0</v>
      </c>
      <c r="I119" s="13">
        <f t="shared" ref="I119" si="69">SUM(I120:I122)</f>
        <v>0</v>
      </c>
      <c r="J119" s="13">
        <f t="shared" si="68"/>
        <v>0</v>
      </c>
      <c r="K119" s="13">
        <f t="shared" si="67"/>
        <v>123555250</v>
      </c>
      <c r="L119" s="14">
        <f t="shared" si="44"/>
        <v>0</v>
      </c>
      <c r="N119" s="25"/>
    </row>
    <row r="120" spans="1:14" outlineLevel="4" x14ac:dyDescent="0.25">
      <c r="B120" s="19" t="s">
        <v>180</v>
      </c>
      <c r="C120" s="19" t="s">
        <v>181</v>
      </c>
      <c r="D120" s="17">
        <v>25900000</v>
      </c>
      <c r="E120" s="17"/>
      <c r="F120" s="17"/>
      <c r="G120" s="17">
        <f t="shared" si="38"/>
        <v>25900000</v>
      </c>
      <c r="H120" s="17"/>
      <c r="I120" s="17"/>
      <c r="J120" s="17"/>
      <c r="K120" s="17">
        <f t="shared" si="50"/>
        <v>25900000</v>
      </c>
      <c r="L120" s="18">
        <f t="shared" si="44"/>
        <v>0</v>
      </c>
      <c r="N120" s="8"/>
    </row>
    <row r="121" spans="1:14" outlineLevel="4" x14ac:dyDescent="0.25">
      <c r="B121" s="19" t="s">
        <v>182</v>
      </c>
      <c r="C121" s="19" t="s">
        <v>183</v>
      </c>
      <c r="D121" s="17">
        <v>97655250</v>
      </c>
      <c r="E121" s="17"/>
      <c r="F121" s="17"/>
      <c r="G121" s="17">
        <f t="shared" si="38"/>
        <v>97655250</v>
      </c>
      <c r="H121" s="17"/>
      <c r="I121" s="17"/>
      <c r="J121" s="17"/>
      <c r="K121" s="17">
        <f t="shared" si="50"/>
        <v>97655250</v>
      </c>
      <c r="L121" s="18">
        <f t="shared" si="44"/>
        <v>0</v>
      </c>
      <c r="N121" s="8"/>
    </row>
    <row r="122" spans="1:14" outlineLevel="4" x14ac:dyDescent="0.25">
      <c r="B122" s="19" t="s">
        <v>184</v>
      </c>
      <c r="C122" s="19" t="s">
        <v>124</v>
      </c>
      <c r="D122" s="17"/>
      <c r="E122" s="17"/>
      <c r="F122" s="17"/>
      <c r="G122" s="17">
        <f t="shared" si="38"/>
        <v>0</v>
      </c>
      <c r="H122" s="17"/>
      <c r="I122" s="17"/>
      <c r="J122" s="17"/>
      <c r="K122" s="17">
        <f t="shared" si="50"/>
        <v>0</v>
      </c>
      <c r="L122" s="18" t="e">
        <f t="shared" si="44"/>
        <v>#DIV/0!</v>
      </c>
      <c r="N122" s="8"/>
    </row>
    <row r="123" spans="1:14" s="24" customFormat="1" outlineLevel="3" x14ac:dyDescent="0.25">
      <c r="A123" s="23"/>
      <c r="B123" s="15">
        <v>11010409</v>
      </c>
      <c r="C123" s="20" t="s">
        <v>185</v>
      </c>
      <c r="D123" s="13">
        <f>SUM(D124:D127)</f>
        <v>33611857</v>
      </c>
      <c r="E123" s="13">
        <f t="shared" ref="E123:K123" si="70">SUM(E124:E127)</f>
        <v>0</v>
      </c>
      <c r="F123" s="13">
        <f t="shared" si="70"/>
        <v>0</v>
      </c>
      <c r="G123" s="13">
        <f t="shared" si="38"/>
        <v>33611857</v>
      </c>
      <c r="H123" s="13">
        <f t="shared" ref="H123:I123" si="71">SUM(H124:H127)</f>
        <v>88000</v>
      </c>
      <c r="I123" s="13">
        <f t="shared" si="71"/>
        <v>88000</v>
      </c>
      <c r="J123" s="13">
        <f t="shared" si="70"/>
        <v>88000</v>
      </c>
      <c r="K123" s="13">
        <f t="shared" si="70"/>
        <v>33523857</v>
      </c>
      <c r="L123" s="14">
        <f t="shared" si="44"/>
        <v>2.6181237174726763E-3</v>
      </c>
      <c r="N123" s="25"/>
    </row>
    <row r="124" spans="1:14" outlineLevel="4" x14ac:dyDescent="0.25">
      <c r="B124" s="19" t="s">
        <v>186</v>
      </c>
      <c r="C124" s="19" t="s">
        <v>187</v>
      </c>
      <c r="D124" s="17">
        <v>31975157</v>
      </c>
      <c r="E124" s="17"/>
      <c r="F124" s="17"/>
      <c r="G124" s="17">
        <f t="shared" si="38"/>
        <v>31975157</v>
      </c>
      <c r="H124" s="17"/>
      <c r="I124" s="17"/>
      <c r="J124" s="17"/>
      <c r="K124" s="17">
        <f t="shared" ref="K124:K133" si="72">+G124-J124</f>
        <v>31975157</v>
      </c>
      <c r="L124" s="18">
        <f t="shared" si="44"/>
        <v>0</v>
      </c>
      <c r="N124" s="8"/>
    </row>
    <row r="125" spans="1:14" outlineLevel="4" x14ac:dyDescent="0.25">
      <c r="B125" s="19" t="s">
        <v>188</v>
      </c>
      <c r="C125" s="19" t="s">
        <v>189</v>
      </c>
      <c r="D125" s="17">
        <v>231000</v>
      </c>
      <c r="E125" s="17"/>
      <c r="F125" s="17"/>
      <c r="G125" s="17">
        <f t="shared" si="38"/>
        <v>231000</v>
      </c>
      <c r="H125" s="17"/>
      <c r="I125" s="17"/>
      <c r="J125" s="17"/>
      <c r="K125" s="17">
        <f t="shared" si="72"/>
        <v>231000</v>
      </c>
      <c r="L125" s="18">
        <f t="shared" si="44"/>
        <v>0</v>
      </c>
      <c r="N125" s="8"/>
    </row>
    <row r="126" spans="1:14" outlineLevel="4" x14ac:dyDescent="0.25">
      <c r="B126" s="19" t="s">
        <v>190</v>
      </c>
      <c r="C126" s="19" t="s">
        <v>191</v>
      </c>
      <c r="D126" s="17">
        <v>1405700</v>
      </c>
      <c r="E126" s="17"/>
      <c r="F126" s="17"/>
      <c r="G126" s="17">
        <f t="shared" si="38"/>
        <v>1405700</v>
      </c>
      <c r="H126" s="17">
        <v>88000</v>
      </c>
      <c r="I126" s="17">
        <v>88000</v>
      </c>
      <c r="J126" s="17">
        <v>88000</v>
      </c>
      <c r="K126" s="17">
        <f t="shared" si="72"/>
        <v>1317700</v>
      </c>
      <c r="L126" s="18">
        <f t="shared" si="44"/>
        <v>6.2602262218111979E-2</v>
      </c>
      <c r="N126" s="8"/>
    </row>
    <row r="127" spans="1:14" outlineLevel="4" x14ac:dyDescent="0.25">
      <c r="B127" s="19" t="s">
        <v>193</v>
      </c>
      <c r="C127" s="19" t="s">
        <v>124</v>
      </c>
      <c r="D127" s="17"/>
      <c r="E127" s="17"/>
      <c r="F127" s="17"/>
      <c r="G127" s="17">
        <f t="shared" si="38"/>
        <v>0</v>
      </c>
      <c r="H127" s="17"/>
      <c r="I127" s="17"/>
      <c r="J127" s="17"/>
      <c r="K127" s="17">
        <f t="shared" si="72"/>
        <v>0</v>
      </c>
      <c r="L127" s="18" t="e">
        <f t="shared" si="44"/>
        <v>#DIV/0!</v>
      </c>
      <c r="N127" s="8"/>
    </row>
    <row r="128" spans="1:14" s="24" customFormat="1" outlineLevel="3" x14ac:dyDescent="0.25">
      <c r="A128" s="23"/>
      <c r="B128" s="15">
        <v>11010410</v>
      </c>
      <c r="C128" s="20" t="s">
        <v>194</v>
      </c>
      <c r="D128" s="13">
        <f>SUM(D129:D132)</f>
        <v>615149416</v>
      </c>
      <c r="E128" s="13">
        <f t="shared" ref="E128:K128" si="73">SUM(E129:E132)</f>
        <v>0</v>
      </c>
      <c r="F128" s="13">
        <f t="shared" si="73"/>
        <v>0</v>
      </c>
      <c r="G128" s="13">
        <f t="shared" si="38"/>
        <v>615149416</v>
      </c>
      <c r="H128" s="13">
        <f t="shared" ref="H128:J128" si="74">SUM(H129:H132)</f>
        <v>12564861.85</v>
      </c>
      <c r="I128" s="13">
        <f t="shared" ref="I128" si="75">SUM(I129:I132)</f>
        <v>12564861.85</v>
      </c>
      <c r="J128" s="13">
        <f t="shared" si="74"/>
        <v>12564861.85</v>
      </c>
      <c r="K128" s="13">
        <f t="shared" si="73"/>
        <v>602584554.14999998</v>
      </c>
      <c r="L128" s="14">
        <f t="shared" si="44"/>
        <v>2.0425707191112735E-2</v>
      </c>
      <c r="N128" s="25"/>
    </row>
    <row r="129" spans="1:15" outlineLevel="4" x14ac:dyDescent="0.25">
      <c r="B129" s="19" t="s">
        <v>195</v>
      </c>
      <c r="C129" s="19" t="s">
        <v>196</v>
      </c>
      <c r="D129" s="17">
        <v>153499416</v>
      </c>
      <c r="E129" s="17"/>
      <c r="F129" s="17"/>
      <c r="G129" s="17">
        <f t="shared" si="38"/>
        <v>153499416</v>
      </c>
      <c r="H129" s="17">
        <v>2484500</v>
      </c>
      <c r="I129" s="17">
        <v>2484500</v>
      </c>
      <c r="J129" s="17">
        <v>2484500</v>
      </c>
      <c r="K129" s="17">
        <f t="shared" si="72"/>
        <v>151014916</v>
      </c>
      <c r="L129" s="18">
        <f t="shared" si="44"/>
        <v>1.6185729332025601E-2</v>
      </c>
      <c r="N129" s="8"/>
    </row>
    <row r="130" spans="1:15" outlineLevel="4" x14ac:dyDescent="0.25">
      <c r="B130" s="19" t="s">
        <v>197</v>
      </c>
      <c r="C130" s="19" t="s">
        <v>198</v>
      </c>
      <c r="D130" s="17">
        <v>400000000</v>
      </c>
      <c r="E130" s="17"/>
      <c r="F130" s="17"/>
      <c r="G130" s="17">
        <f t="shared" si="38"/>
        <v>400000000</v>
      </c>
      <c r="H130" s="17">
        <v>10018961</v>
      </c>
      <c r="I130" s="17">
        <v>10018961</v>
      </c>
      <c r="J130" s="17">
        <v>10018961</v>
      </c>
      <c r="K130" s="17">
        <f t="shared" si="72"/>
        <v>389981039</v>
      </c>
      <c r="L130" s="18">
        <f t="shared" si="44"/>
        <v>2.50474025E-2</v>
      </c>
      <c r="N130" s="8"/>
    </row>
    <row r="131" spans="1:15" outlineLevel="4" x14ac:dyDescent="0.25">
      <c r="B131" s="19" t="s">
        <v>242</v>
      </c>
      <c r="C131" s="19" t="s">
        <v>192</v>
      </c>
      <c r="D131" s="17">
        <v>61650000</v>
      </c>
      <c r="E131" s="17"/>
      <c r="F131" s="17"/>
      <c r="G131" s="17">
        <f t="shared" si="38"/>
        <v>61650000</v>
      </c>
      <c r="H131" s="17"/>
      <c r="I131" s="17"/>
      <c r="J131" s="17"/>
      <c r="K131" s="17">
        <f t="shared" si="72"/>
        <v>61650000</v>
      </c>
      <c r="L131" s="18">
        <f t="shared" si="44"/>
        <v>0</v>
      </c>
      <c r="N131" s="8"/>
    </row>
    <row r="132" spans="1:15" outlineLevel="4" x14ac:dyDescent="0.25">
      <c r="B132" s="19" t="s">
        <v>243</v>
      </c>
      <c r="C132" s="19" t="s">
        <v>124</v>
      </c>
      <c r="D132" s="17"/>
      <c r="E132" s="17"/>
      <c r="F132" s="17"/>
      <c r="G132" s="17">
        <f t="shared" ref="G132:G188" si="76">+D132+E132</f>
        <v>0</v>
      </c>
      <c r="H132" s="17">
        <v>61400.85</v>
      </c>
      <c r="I132" s="17">
        <v>61400.85</v>
      </c>
      <c r="J132" s="17">
        <v>61400.85</v>
      </c>
      <c r="K132" s="17">
        <f t="shared" si="72"/>
        <v>-61400.85</v>
      </c>
      <c r="L132" s="18" t="e">
        <f t="shared" si="44"/>
        <v>#DIV/0!</v>
      </c>
      <c r="N132" s="8"/>
    </row>
    <row r="133" spans="1:15" s="24" customFormat="1" outlineLevel="3" x14ac:dyDescent="0.25">
      <c r="A133" s="23"/>
      <c r="B133" s="20" t="s">
        <v>199</v>
      </c>
      <c r="C133" s="20" t="s">
        <v>200</v>
      </c>
      <c r="D133" s="13"/>
      <c r="E133" s="13"/>
      <c r="F133" s="13"/>
      <c r="G133" s="13">
        <f t="shared" si="76"/>
        <v>0</v>
      </c>
      <c r="H133" s="13">
        <v>46755.46</v>
      </c>
      <c r="I133" s="13">
        <v>46755.46</v>
      </c>
      <c r="J133" s="13">
        <v>46755.46</v>
      </c>
      <c r="K133" s="13">
        <f t="shared" si="72"/>
        <v>-46755.46</v>
      </c>
      <c r="L133" s="14" t="e">
        <f t="shared" si="44"/>
        <v>#DIV/0!</v>
      </c>
      <c r="N133" s="25"/>
    </row>
    <row r="134" spans="1:15" outlineLevel="1" x14ac:dyDescent="0.25">
      <c r="B134" s="15">
        <v>1102</v>
      </c>
      <c r="C134" s="20" t="s">
        <v>201</v>
      </c>
      <c r="D134" s="13">
        <f>SUM(D135+D140)</f>
        <v>68183857380.5</v>
      </c>
      <c r="E134" s="13">
        <f t="shared" ref="E134:K134" si="77">SUM(E135+E140)</f>
        <v>0</v>
      </c>
      <c r="F134" s="13">
        <f t="shared" si="77"/>
        <v>0</v>
      </c>
      <c r="G134" s="13">
        <f t="shared" si="76"/>
        <v>68183857380.5</v>
      </c>
      <c r="H134" s="13">
        <f t="shared" ref="H134:I134" si="78">SUM(H135+H140)</f>
        <v>3721061349</v>
      </c>
      <c r="I134" s="13">
        <f t="shared" si="78"/>
        <v>3721061349</v>
      </c>
      <c r="J134" s="13">
        <f t="shared" si="77"/>
        <v>3721061349</v>
      </c>
      <c r="K134" s="13">
        <f t="shared" si="77"/>
        <v>64462796031.5</v>
      </c>
      <c r="L134" s="14">
        <f t="shared" si="44"/>
        <v>5.457393424127676E-2</v>
      </c>
      <c r="N134" s="8"/>
    </row>
    <row r="135" spans="1:15" outlineLevel="2" x14ac:dyDescent="0.25">
      <c r="B135" s="15">
        <v>110201</v>
      </c>
      <c r="C135" s="20" t="s">
        <v>202</v>
      </c>
      <c r="D135" s="13">
        <f>SUM(D136:D139)</f>
        <v>59926517667.5</v>
      </c>
      <c r="E135" s="13">
        <f t="shared" ref="E135:K135" si="79">SUM(E136:E139)</f>
        <v>0</v>
      </c>
      <c r="F135" s="13">
        <f t="shared" si="79"/>
        <v>0</v>
      </c>
      <c r="G135" s="13">
        <f t="shared" si="76"/>
        <v>59926517667.5</v>
      </c>
      <c r="H135" s="13">
        <f t="shared" ref="H135:I135" si="80">SUM(H136:H139)</f>
        <v>3721061349</v>
      </c>
      <c r="I135" s="13">
        <f t="shared" si="80"/>
        <v>3721061349</v>
      </c>
      <c r="J135" s="13">
        <f t="shared" si="79"/>
        <v>3721061349</v>
      </c>
      <c r="K135" s="13">
        <f t="shared" si="79"/>
        <v>56205456318.5</v>
      </c>
      <c r="L135" s="14">
        <f t="shared" si="44"/>
        <v>6.2093735692205027E-2</v>
      </c>
      <c r="N135" s="8"/>
    </row>
    <row r="136" spans="1:15" outlineLevel="3" x14ac:dyDescent="0.25">
      <c r="B136" s="19" t="s">
        <v>203</v>
      </c>
      <c r="C136" s="19" t="s">
        <v>204</v>
      </c>
      <c r="D136" s="17">
        <v>55989439853.5</v>
      </c>
      <c r="E136" s="17"/>
      <c r="F136" s="17"/>
      <c r="G136" s="17">
        <f t="shared" si="76"/>
        <v>55989439853.5</v>
      </c>
      <c r="H136" s="17">
        <v>3721061349</v>
      </c>
      <c r="I136" s="17">
        <v>3721061349</v>
      </c>
      <c r="J136" s="17">
        <v>3721061349</v>
      </c>
      <c r="K136" s="17">
        <f t="shared" ref="K136:K165" si="81">+G136-J136</f>
        <v>52268378504.5</v>
      </c>
      <c r="L136" s="18">
        <f t="shared" si="44"/>
        <v>6.6460056730990674E-2</v>
      </c>
      <c r="N136" s="8"/>
    </row>
    <row r="137" spans="1:15" outlineLevel="3" x14ac:dyDescent="0.25">
      <c r="B137" s="19" t="s">
        <v>205</v>
      </c>
      <c r="C137" s="19" t="s">
        <v>206</v>
      </c>
      <c r="D137" s="17">
        <v>1202003399</v>
      </c>
      <c r="E137" s="17"/>
      <c r="F137" s="17"/>
      <c r="G137" s="17">
        <f t="shared" si="76"/>
        <v>1202003399</v>
      </c>
      <c r="H137" s="17"/>
      <c r="I137" s="17"/>
      <c r="J137" s="17"/>
      <c r="K137" s="17">
        <f t="shared" si="81"/>
        <v>1202003399</v>
      </c>
      <c r="L137" s="18">
        <f t="shared" si="44"/>
        <v>0</v>
      </c>
      <c r="N137" s="8"/>
    </row>
    <row r="138" spans="1:15" outlineLevel="3" x14ac:dyDescent="0.25">
      <c r="B138" s="19" t="s">
        <v>207</v>
      </c>
      <c r="C138" s="19" t="s">
        <v>208</v>
      </c>
      <c r="D138" s="17">
        <v>2081916053</v>
      </c>
      <c r="E138" s="17"/>
      <c r="F138" s="17"/>
      <c r="G138" s="17">
        <f t="shared" si="76"/>
        <v>2081916053</v>
      </c>
      <c r="H138" s="17"/>
      <c r="I138" s="17"/>
      <c r="J138" s="17"/>
      <c r="K138" s="17">
        <f t="shared" si="81"/>
        <v>2081916053</v>
      </c>
      <c r="L138" s="18">
        <f t="shared" ref="L138:L188" si="82">+J138/G138</f>
        <v>0</v>
      </c>
      <c r="N138" s="8"/>
    </row>
    <row r="139" spans="1:15" outlineLevel="3" x14ac:dyDescent="0.25">
      <c r="B139" s="19" t="s">
        <v>241</v>
      </c>
      <c r="C139" s="19" t="s">
        <v>250</v>
      </c>
      <c r="D139" s="17">
        <v>653158362</v>
      </c>
      <c r="E139" s="17"/>
      <c r="F139" s="17"/>
      <c r="G139" s="17">
        <f t="shared" si="76"/>
        <v>653158362</v>
      </c>
      <c r="H139" s="17"/>
      <c r="I139" s="17"/>
      <c r="J139" s="17"/>
      <c r="K139" s="17">
        <f t="shared" si="81"/>
        <v>653158362</v>
      </c>
      <c r="L139" s="18">
        <f t="shared" si="82"/>
        <v>0</v>
      </c>
      <c r="N139" s="8"/>
    </row>
    <row r="140" spans="1:15" outlineLevel="2" x14ac:dyDescent="0.25">
      <c r="B140" s="15">
        <v>110202</v>
      </c>
      <c r="C140" s="20" t="s">
        <v>209</v>
      </c>
      <c r="D140" s="13">
        <f>SUM(D141)</f>
        <v>8257339713</v>
      </c>
      <c r="E140" s="13">
        <f t="shared" ref="E140:K140" si="83">SUM(E141)</f>
        <v>0</v>
      </c>
      <c r="F140" s="13">
        <f t="shared" si="83"/>
        <v>0</v>
      </c>
      <c r="G140" s="13">
        <f t="shared" si="76"/>
        <v>8257339713</v>
      </c>
      <c r="H140" s="13">
        <f t="shared" si="83"/>
        <v>0</v>
      </c>
      <c r="I140" s="13">
        <f t="shared" si="83"/>
        <v>0</v>
      </c>
      <c r="J140" s="13">
        <f t="shared" si="83"/>
        <v>0</v>
      </c>
      <c r="K140" s="13">
        <f t="shared" si="83"/>
        <v>8257339713</v>
      </c>
      <c r="L140" s="14">
        <f t="shared" si="82"/>
        <v>0</v>
      </c>
      <c r="N140" s="8"/>
    </row>
    <row r="141" spans="1:15" outlineLevel="3" x14ac:dyDescent="0.25">
      <c r="B141" s="19" t="s">
        <v>210</v>
      </c>
      <c r="C141" s="19" t="s">
        <v>211</v>
      </c>
      <c r="D141" s="17">
        <v>8257339713</v>
      </c>
      <c r="E141" s="17"/>
      <c r="F141" s="17"/>
      <c r="G141" s="17">
        <f t="shared" si="76"/>
        <v>8257339713</v>
      </c>
      <c r="H141" s="17"/>
      <c r="I141" s="17"/>
      <c r="J141" s="17"/>
      <c r="K141" s="17">
        <f t="shared" si="81"/>
        <v>8257339713</v>
      </c>
      <c r="L141" s="18">
        <f t="shared" si="82"/>
        <v>0</v>
      </c>
      <c r="N141" s="8"/>
    </row>
    <row r="142" spans="1:15" x14ac:dyDescent="0.25">
      <c r="B142" s="15">
        <v>12</v>
      </c>
      <c r="C142" s="20" t="s">
        <v>212</v>
      </c>
      <c r="D142" s="13">
        <f>+D143+D179</f>
        <v>431643631</v>
      </c>
      <c r="E142" s="13">
        <f t="shared" ref="E142:K142" si="84">+E143+E179</f>
        <v>50672288042.43</v>
      </c>
      <c r="F142" s="13">
        <f t="shared" si="84"/>
        <v>0</v>
      </c>
      <c r="G142" s="13">
        <f t="shared" si="84"/>
        <v>51103931673.43</v>
      </c>
      <c r="H142" s="13">
        <f t="shared" si="84"/>
        <v>613128576.17000008</v>
      </c>
      <c r="I142" s="13">
        <f t="shared" si="84"/>
        <v>613128576.17000008</v>
      </c>
      <c r="J142" s="13">
        <f t="shared" si="84"/>
        <v>51285416618.599998</v>
      </c>
      <c r="K142" s="13">
        <f t="shared" si="84"/>
        <v>-181484945.17000002</v>
      </c>
      <c r="L142" s="14">
        <f t="shared" si="82"/>
        <v>1.003551291245647</v>
      </c>
      <c r="N142" s="8"/>
      <c r="O142" s="8">
        <f>SUM(K142-N142)</f>
        <v>-181484945.17000002</v>
      </c>
    </row>
    <row r="143" spans="1:15" outlineLevel="1" x14ac:dyDescent="0.25">
      <c r="B143" s="20" t="s">
        <v>213</v>
      </c>
      <c r="C143" s="20" t="s">
        <v>214</v>
      </c>
      <c r="D143" s="13">
        <f>+D144+D146+D159+D160</f>
        <v>431643631</v>
      </c>
      <c r="E143" s="13">
        <f t="shared" ref="E143:K143" si="85">+E144+E146+E159+E160</f>
        <v>50672288042.43</v>
      </c>
      <c r="F143" s="13">
        <f t="shared" si="85"/>
        <v>0</v>
      </c>
      <c r="G143" s="13">
        <f t="shared" si="85"/>
        <v>51103931673.43</v>
      </c>
      <c r="H143" s="13">
        <f t="shared" si="85"/>
        <v>30794200.949999999</v>
      </c>
      <c r="I143" s="13">
        <f t="shared" si="85"/>
        <v>30794200.949999999</v>
      </c>
      <c r="J143" s="13">
        <f t="shared" si="85"/>
        <v>50703082243.379997</v>
      </c>
      <c r="K143" s="13">
        <f t="shared" si="85"/>
        <v>400849430.05000001</v>
      </c>
      <c r="L143" s="14">
        <f t="shared" si="82"/>
        <v>0.99215619196167615</v>
      </c>
      <c r="N143" s="8"/>
    </row>
    <row r="144" spans="1:15" outlineLevel="2" x14ac:dyDescent="0.25">
      <c r="B144" s="20" t="s">
        <v>215</v>
      </c>
      <c r="C144" s="20" t="s">
        <v>216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4" t="e">
        <f t="shared" si="82"/>
        <v>#DIV/0!</v>
      </c>
      <c r="N144" s="8"/>
    </row>
    <row r="145" spans="1:14" outlineLevel="2" x14ac:dyDescent="0.25">
      <c r="B145" s="20" t="s">
        <v>217</v>
      </c>
      <c r="C145" s="20" t="s">
        <v>218</v>
      </c>
      <c r="D145" s="13">
        <f>+D146</f>
        <v>0</v>
      </c>
      <c r="E145" s="13">
        <f t="shared" ref="E145:K145" si="86">+E146</f>
        <v>41597446868.43</v>
      </c>
      <c r="F145" s="13">
        <f t="shared" si="86"/>
        <v>0</v>
      </c>
      <c r="G145" s="13">
        <f t="shared" si="86"/>
        <v>41597446868.43</v>
      </c>
      <c r="H145" s="13">
        <f t="shared" si="86"/>
        <v>0</v>
      </c>
      <c r="I145" s="13">
        <f t="shared" si="86"/>
        <v>0</v>
      </c>
      <c r="J145" s="13">
        <f t="shared" si="86"/>
        <v>41597446868.43</v>
      </c>
      <c r="K145" s="13">
        <f t="shared" si="86"/>
        <v>0</v>
      </c>
      <c r="L145" s="13">
        <f t="shared" ref="L145" si="87">SUM(L146)</f>
        <v>1</v>
      </c>
      <c r="N145" s="8"/>
    </row>
    <row r="146" spans="1:14" s="24" customFormat="1" outlineLevel="2" x14ac:dyDescent="0.25">
      <c r="A146" s="23"/>
      <c r="B146" s="20" t="s">
        <v>219</v>
      </c>
      <c r="C146" s="20" t="s">
        <v>251</v>
      </c>
      <c r="D146" s="13">
        <f>SUM(D147:D158)</f>
        <v>0</v>
      </c>
      <c r="E146" s="13">
        <f t="shared" ref="E146:K146" si="88">SUM(E147:E158)</f>
        <v>41597446868.43</v>
      </c>
      <c r="F146" s="13">
        <f t="shared" si="88"/>
        <v>0</v>
      </c>
      <c r="G146" s="13">
        <f t="shared" si="88"/>
        <v>41597446868.43</v>
      </c>
      <c r="H146" s="13">
        <f t="shared" si="88"/>
        <v>0</v>
      </c>
      <c r="I146" s="13">
        <f t="shared" si="88"/>
        <v>0</v>
      </c>
      <c r="J146" s="13">
        <f t="shared" si="88"/>
        <v>41597446868.43</v>
      </c>
      <c r="K146" s="13">
        <f t="shared" si="88"/>
        <v>0</v>
      </c>
      <c r="L146" s="14">
        <f t="shared" si="82"/>
        <v>1</v>
      </c>
      <c r="N146" s="25"/>
    </row>
    <row r="147" spans="1:14" outlineLevel="2" x14ac:dyDescent="0.25">
      <c r="B147" s="19" t="s">
        <v>252</v>
      </c>
      <c r="C147" s="19" t="s">
        <v>253</v>
      </c>
      <c r="D147" s="22"/>
      <c r="E147" s="17">
        <v>2348173271</v>
      </c>
      <c r="F147" s="13">
        <f t="shared" ref="F147:K147" si="89">SUM(F148:F157)</f>
        <v>0</v>
      </c>
      <c r="G147" s="17">
        <f t="shared" si="76"/>
        <v>2348173271</v>
      </c>
      <c r="H147" s="17"/>
      <c r="I147" s="17"/>
      <c r="J147" s="17">
        <v>2348173271</v>
      </c>
      <c r="K147" s="13">
        <f t="shared" si="89"/>
        <v>0</v>
      </c>
      <c r="L147" s="14">
        <f t="shared" si="82"/>
        <v>1</v>
      </c>
      <c r="N147" s="8"/>
    </row>
    <row r="148" spans="1:14" outlineLevel="3" x14ac:dyDescent="0.25">
      <c r="B148" s="19" t="s">
        <v>254</v>
      </c>
      <c r="C148" s="19" t="s">
        <v>255</v>
      </c>
      <c r="D148" s="22"/>
      <c r="E148" s="17">
        <v>7068248463</v>
      </c>
      <c r="F148" s="17"/>
      <c r="G148" s="17">
        <f t="shared" si="76"/>
        <v>7068248463</v>
      </c>
      <c r="H148" s="17"/>
      <c r="I148" s="17"/>
      <c r="J148" s="17">
        <v>7068248463</v>
      </c>
      <c r="K148" s="17">
        <f t="shared" si="81"/>
        <v>0</v>
      </c>
      <c r="L148" s="18">
        <f t="shared" si="82"/>
        <v>1</v>
      </c>
      <c r="N148" s="8"/>
    </row>
    <row r="149" spans="1:14" outlineLevel="3" x14ac:dyDescent="0.25">
      <c r="B149" s="19" t="s">
        <v>256</v>
      </c>
      <c r="C149" s="19" t="s">
        <v>257</v>
      </c>
      <c r="D149" s="22"/>
      <c r="E149" s="17">
        <v>1491772966</v>
      </c>
      <c r="F149" s="17"/>
      <c r="G149" s="17">
        <f t="shared" si="76"/>
        <v>1491772966</v>
      </c>
      <c r="H149" s="17"/>
      <c r="I149" s="17"/>
      <c r="J149" s="17">
        <v>1491772966</v>
      </c>
      <c r="K149" s="17">
        <f t="shared" si="81"/>
        <v>0</v>
      </c>
      <c r="L149" s="18">
        <f t="shared" si="82"/>
        <v>1</v>
      </c>
      <c r="N149" s="8"/>
    </row>
    <row r="150" spans="1:14" outlineLevel="3" x14ac:dyDescent="0.25">
      <c r="B150" s="19" t="s">
        <v>258</v>
      </c>
      <c r="C150" s="19" t="s">
        <v>259</v>
      </c>
      <c r="D150" s="22"/>
      <c r="E150" s="17">
        <v>4778644127.7399998</v>
      </c>
      <c r="F150" s="17"/>
      <c r="G150" s="17">
        <f t="shared" si="76"/>
        <v>4778644127.7399998</v>
      </c>
      <c r="H150" s="17"/>
      <c r="I150" s="17"/>
      <c r="J150" s="17">
        <v>4778644127.7399998</v>
      </c>
      <c r="K150" s="17">
        <f t="shared" si="81"/>
        <v>0</v>
      </c>
      <c r="L150" s="18">
        <f t="shared" si="82"/>
        <v>1</v>
      </c>
      <c r="N150" s="8"/>
    </row>
    <row r="151" spans="1:14" outlineLevel="3" x14ac:dyDescent="0.25">
      <c r="B151" s="19" t="s">
        <v>260</v>
      </c>
      <c r="C151" s="19" t="s">
        <v>261</v>
      </c>
      <c r="D151" s="22"/>
      <c r="E151" s="17">
        <v>5836288</v>
      </c>
      <c r="F151" s="17"/>
      <c r="G151" s="17">
        <f t="shared" si="76"/>
        <v>5836288</v>
      </c>
      <c r="H151" s="17"/>
      <c r="I151" s="17"/>
      <c r="J151" s="17">
        <v>5836288</v>
      </c>
      <c r="K151" s="17">
        <f t="shared" si="81"/>
        <v>0</v>
      </c>
      <c r="L151" s="18">
        <f t="shared" si="82"/>
        <v>1</v>
      </c>
      <c r="N151" s="8"/>
    </row>
    <row r="152" spans="1:14" outlineLevel="3" x14ac:dyDescent="0.25">
      <c r="B152" s="19" t="s">
        <v>262</v>
      </c>
      <c r="C152" s="19" t="s">
        <v>264</v>
      </c>
      <c r="D152" s="22"/>
      <c r="E152" s="17">
        <v>38884788.810000002</v>
      </c>
      <c r="F152" s="17"/>
      <c r="G152" s="17">
        <f t="shared" si="76"/>
        <v>38884788.810000002</v>
      </c>
      <c r="H152" s="17"/>
      <c r="I152" s="17"/>
      <c r="J152" s="17">
        <v>38884788.810000002</v>
      </c>
      <c r="K152" s="17">
        <f t="shared" si="81"/>
        <v>0</v>
      </c>
      <c r="L152" s="18">
        <f t="shared" si="82"/>
        <v>1</v>
      </c>
      <c r="N152" s="8"/>
    </row>
    <row r="153" spans="1:14" outlineLevel="3" x14ac:dyDescent="0.25">
      <c r="B153" s="19" t="s">
        <v>263</v>
      </c>
      <c r="C153" s="19" t="s">
        <v>265</v>
      </c>
      <c r="D153" s="22"/>
      <c r="E153" s="17">
        <v>37500000</v>
      </c>
      <c r="F153" s="17"/>
      <c r="G153" s="17">
        <f t="shared" si="76"/>
        <v>37500000</v>
      </c>
      <c r="H153" s="17"/>
      <c r="I153" s="17"/>
      <c r="J153" s="17">
        <v>37500000</v>
      </c>
      <c r="K153" s="17">
        <f t="shared" si="81"/>
        <v>0</v>
      </c>
      <c r="L153" s="18">
        <f t="shared" si="82"/>
        <v>1</v>
      </c>
      <c r="N153" s="8"/>
    </row>
    <row r="154" spans="1:14" outlineLevel="3" x14ac:dyDescent="0.25">
      <c r="B154" s="19" t="s">
        <v>266</v>
      </c>
      <c r="C154" s="19" t="s">
        <v>267</v>
      </c>
      <c r="D154" s="22"/>
      <c r="E154" s="17">
        <v>11862222.130000001</v>
      </c>
      <c r="F154" s="17"/>
      <c r="G154" s="17">
        <f t="shared" si="76"/>
        <v>11862222.130000001</v>
      </c>
      <c r="H154" s="17"/>
      <c r="I154" s="17"/>
      <c r="J154" s="17">
        <v>11862222.130000001</v>
      </c>
      <c r="K154" s="17">
        <f t="shared" si="81"/>
        <v>0</v>
      </c>
      <c r="L154" s="18">
        <f t="shared" si="82"/>
        <v>1</v>
      </c>
      <c r="N154" s="8"/>
    </row>
    <row r="155" spans="1:14" outlineLevel="3" x14ac:dyDescent="0.25">
      <c r="B155" s="19" t="s">
        <v>268</v>
      </c>
      <c r="C155" s="19" t="s">
        <v>269</v>
      </c>
      <c r="D155" s="22"/>
      <c r="E155" s="17">
        <v>5173517.66</v>
      </c>
      <c r="F155" s="17"/>
      <c r="G155" s="17">
        <f t="shared" si="76"/>
        <v>5173517.66</v>
      </c>
      <c r="H155" s="17"/>
      <c r="I155" s="17"/>
      <c r="J155" s="17">
        <v>5173517.66</v>
      </c>
      <c r="K155" s="17">
        <f t="shared" si="81"/>
        <v>0</v>
      </c>
      <c r="L155" s="18">
        <f t="shared" si="82"/>
        <v>1</v>
      </c>
      <c r="N155" s="8"/>
    </row>
    <row r="156" spans="1:14" outlineLevel="3" x14ac:dyDescent="0.25">
      <c r="B156" s="19" t="s">
        <v>270</v>
      </c>
      <c r="C156" s="19" t="s">
        <v>271</v>
      </c>
      <c r="D156" s="22"/>
      <c r="E156" s="17">
        <v>31539500</v>
      </c>
      <c r="F156" s="17"/>
      <c r="G156" s="17">
        <f t="shared" si="76"/>
        <v>31539500</v>
      </c>
      <c r="H156" s="17"/>
      <c r="I156" s="17"/>
      <c r="J156" s="17">
        <v>31539500</v>
      </c>
      <c r="K156" s="17">
        <f t="shared" si="81"/>
        <v>0</v>
      </c>
      <c r="L156" s="18">
        <f t="shared" si="82"/>
        <v>1</v>
      </c>
      <c r="N156" s="8"/>
    </row>
    <row r="157" spans="1:14" outlineLevel="3" x14ac:dyDescent="0.25">
      <c r="B157" s="19" t="s">
        <v>272</v>
      </c>
      <c r="C157" s="19" t="s">
        <v>273</v>
      </c>
      <c r="D157" s="22"/>
      <c r="E157" s="17">
        <v>265937500</v>
      </c>
      <c r="F157" s="17"/>
      <c r="G157" s="17">
        <f t="shared" si="76"/>
        <v>265937500</v>
      </c>
      <c r="H157" s="17"/>
      <c r="I157" s="17"/>
      <c r="J157" s="17">
        <v>265937500</v>
      </c>
      <c r="K157" s="17">
        <f t="shared" si="81"/>
        <v>0</v>
      </c>
      <c r="L157" s="18">
        <f t="shared" si="82"/>
        <v>1</v>
      </c>
      <c r="N157" s="8"/>
    </row>
    <row r="158" spans="1:14" outlineLevel="3" x14ac:dyDescent="0.25">
      <c r="B158" s="19" t="s">
        <v>274</v>
      </c>
      <c r="C158" s="19" t="s">
        <v>275</v>
      </c>
      <c r="D158" s="17"/>
      <c r="E158" s="17">
        <v>25513874224.09</v>
      </c>
      <c r="F158" s="17"/>
      <c r="G158" s="17">
        <f t="shared" si="76"/>
        <v>25513874224.09</v>
      </c>
      <c r="H158" s="17"/>
      <c r="I158" s="17"/>
      <c r="J158" s="17">
        <v>25513874224.09</v>
      </c>
      <c r="K158" s="17">
        <f t="shared" si="81"/>
        <v>0</v>
      </c>
      <c r="L158" s="18">
        <f t="shared" si="82"/>
        <v>1</v>
      </c>
      <c r="N158" s="8"/>
    </row>
    <row r="159" spans="1:14" s="24" customFormat="1" outlineLevel="3" x14ac:dyDescent="0.25">
      <c r="A159" s="23"/>
      <c r="B159" s="20" t="s">
        <v>280</v>
      </c>
      <c r="C159" s="20" t="s">
        <v>124</v>
      </c>
      <c r="D159" s="13">
        <v>431643631</v>
      </c>
      <c r="E159" s="13"/>
      <c r="F159" s="13"/>
      <c r="G159" s="13">
        <f t="shared" si="76"/>
        <v>431643631</v>
      </c>
      <c r="H159" s="13">
        <v>30794200.949999999</v>
      </c>
      <c r="I159" s="13">
        <v>30794200.949999999</v>
      </c>
      <c r="J159" s="13">
        <v>30794200.949999999</v>
      </c>
      <c r="K159" s="13">
        <f t="shared" si="81"/>
        <v>400849430.05000001</v>
      </c>
      <c r="L159" s="18">
        <f t="shared" si="82"/>
        <v>7.1341724372622567E-2</v>
      </c>
      <c r="N159" s="25"/>
    </row>
    <row r="160" spans="1:14" s="24" customFormat="1" outlineLevel="3" x14ac:dyDescent="0.25">
      <c r="A160" s="23"/>
      <c r="B160" s="20" t="s">
        <v>279</v>
      </c>
      <c r="C160" s="26" t="s">
        <v>281</v>
      </c>
      <c r="D160" s="13">
        <f>SUM(D161:D178)</f>
        <v>0</v>
      </c>
      <c r="E160" s="13">
        <f t="shared" ref="E160:K160" si="90">SUM(E161:E178)</f>
        <v>9074841174</v>
      </c>
      <c r="F160" s="13">
        <f t="shared" si="90"/>
        <v>0</v>
      </c>
      <c r="G160" s="13">
        <f t="shared" si="90"/>
        <v>9074841174</v>
      </c>
      <c r="H160" s="13">
        <f t="shared" si="90"/>
        <v>0</v>
      </c>
      <c r="I160" s="13">
        <f t="shared" si="90"/>
        <v>0</v>
      </c>
      <c r="J160" s="13">
        <f t="shared" si="90"/>
        <v>9074841174</v>
      </c>
      <c r="K160" s="13">
        <f t="shared" si="90"/>
        <v>0</v>
      </c>
      <c r="L160" s="18">
        <f t="shared" si="82"/>
        <v>1</v>
      </c>
      <c r="N160" s="25"/>
    </row>
    <row r="161" spans="2:14" outlineLevel="3" x14ac:dyDescent="0.25">
      <c r="B161" s="19" t="s">
        <v>282</v>
      </c>
      <c r="C161" s="19" t="s">
        <v>283</v>
      </c>
      <c r="D161" s="17"/>
      <c r="E161" s="17">
        <v>70529028</v>
      </c>
      <c r="F161" s="17"/>
      <c r="G161" s="17">
        <f t="shared" si="76"/>
        <v>70529028</v>
      </c>
      <c r="H161" s="17"/>
      <c r="I161" s="17"/>
      <c r="J161" s="17">
        <v>70529028</v>
      </c>
      <c r="K161" s="17">
        <f t="shared" ref="K161:K177" si="91">SUM(G162-J162)</f>
        <v>0</v>
      </c>
      <c r="L161" s="18">
        <f t="shared" si="82"/>
        <v>1</v>
      </c>
      <c r="N161" s="8"/>
    </row>
    <row r="162" spans="2:14" outlineLevel="3" x14ac:dyDescent="0.25">
      <c r="B162" s="19" t="s">
        <v>284</v>
      </c>
      <c r="C162" s="19" t="s">
        <v>285</v>
      </c>
      <c r="D162" s="17"/>
      <c r="E162" s="17">
        <v>2277537628</v>
      </c>
      <c r="F162" s="17"/>
      <c r="G162" s="17">
        <f t="shared" si="76"/>
        <v>2277537628</v>
      </c>
      <c r="H162" s="17"/>
      <c r="I162" s="17"/>
      <c r="J162" s="17">
        <v>2277537628</v>
      </c>
      <c r="K162" s="17">
        <f t="shared" si="91"/>
        <v>0</v>
      </c>
      <c r="L162" s="18">
        <f t="shared" si="82"/>
        <v>1</v>
      </c>
      <c r="N162" s="8"/>
    </row>
    <row r="163" spans="2:14" outlineLevel="3" x14ac:dyDescent="0.25">
      <c r="B163" s="19" t="s">
        <v>286</v>
      </c>
      <c r="C163" s="19" t="s">
        <v>234</v>
      </c>
      <c r="D163" s="17"/>
      <c r="E163" s="17">
        <v>222113763</v>
      </c>
      <c r="F163" s="17"/>
      <c r="G163" s="17">
        <f t="shared" si="76"/>
        <v>222113763</v>
      </c>
      <c r="H163" s="17"/>
      <c r="I163" s="17"/>
      <c r="J163" s="17">
        <v>222113763</v>
      </c>
      <c r="K163" s="17">
        <f t="shared" si="91"/>
        <v>0</v>
      </c>
      <c r="L163" s="18">
        <f t="shared" si="82"/>
        <v>1</v>
      </c>
      <c r="N163" s="8"/>
    </row>
    <row r="164" spans="2:14" outlineLevel="3" x14ac:dyDescent="0.25">
      <c r="B164" s="19" t="s">
        <v>287</v>
      </c>
      <c r="C164" s="19" t="s">
        <v>289</v>
      </c>
      <c r="D164" s="17"/>
      <c r="E164" s="17">
        <v>221259927</v>
      </c>
      <c r="F164" s="17"/>
      <c r="G164" s="17">
        <f t="shared" si="76"/>
        <v>221259927</v>
      </c>
      <c r="H164" s="17"/>
      <c r="I164" s="17"/>
      <c r="J164" s="17">
        <v>221259927</v>
      </c>
      <c r="K164" s="17">
        <f t="shared" si="91"/>
        <v>0</v>
      </c>
      <c r="L164" s="18">
        <f t="shared" si="82"/>
        <v>1</v>
      </c>
      <c r="N164" s="8"/>
    </row>
    <row r="165" spans="2:14" outlineLevel="3" x14ac:dyDescent="0.25">
      <c r="B165" s="19" t="s">
        <v>288</v>
      </c>
      <c r="C165" s="19" t="s">
        <v>289</v>
      </c>
      <c r="D165" s="17"/>
      <c r="E165" s="17">
        <v>142294111</v>
      </c>
      <c r="F165" s="17"/>
      <c r="G165" s="17">
        <f t="shared" si="76"/>
        <v>142294111</v>
      </c>
      <c r="H165" s="17"/>
      <c r="I165" s="17"/>
      <c r="J165" s="17">
        <v>142294111</v>
      </c>
      <c r="K165" s="17">
        <f t="shared" si="81"/>
        <v>0</v>
      </c>
      <c r="L165" s="18">
        <f t="shared" si="82"/>
        <v>1</v>
      </c>
      <c r="N165" s="8"/>
    </row>
    <row r="166" spans="2:14" outlineLevel="3" x14ac:dyDescent="0.25">
      <c r="B166" s="19" t="s">
        <v>290</v>
      </c>
      <c r="C166" s="19" t="s">
        <v>291</v>
      </c>
      <c r="D166" s="17"/>
      <c r="E166" s="17">
        <v>906236843</v>
      </c>
      <c r="F166" s="17"/>
      <c r="G166" s="17">
        <f t="shared" si="76"/>
        <v>906236843</v>
      </c>
      <c r="H166" s="17"/>
      <c r="I166" s="17"/>
      <c r="J166" s="17">
        <f t="shared" ref="J166" si="92">SUM(G166+H166-I166)</f>
        <v>906236843</v>
      </c>
      <c r="K166" s="17">
        <f t="shared" si="91"/>
        <v>0</v>
      </c>
      <c r="L166" s="18">
        <f t="shared" si="82"/>
        <v>1</v>
      </c>
      <c r="N166" s="8"/>
    </row>
    <row r="167" spans="2:14" outlineLevel="3" x14ac:dyDescent="0.25">
      <c r="B167" s="19" t="s">
        <v>292</v>
      </c>
      <c r="C167" s="19" t="s">
        <v>295</v>
      </c>
      <c r="D167" s="17"/>
      <c r="E167" s="17">
        <v>6376588</v>
      </c>
      <c r="F167" s="17"/>
      <c r="G167" s="17">
        <f t="shared" si="76"/>
        <v>6376588</v>
      </c>
      <c r="H167" s="17"/>
      <c r="I167" s="17"/>
      <c r="J167" s="17">
        <v>6376588</v>
      </c>
      <c r="K167" s="17">
        <f t="shared" si="91"/>
        <v>0</v>
      </c>
      <c r="L167" s="18">
        <f t="shared" si="82"/>
        <v>1</v>
      </c>
      <c r="N167" s="8"/>
    </row>
    <row r="168" spans="2:14" outlineLevel="3" x14ac:dyDescent="0.25">
      <c r="B168" s="19" t="s">
        <v>293</v>
      </c>
      <c r="C168" s="19" t="s">
        <v>295</v>
      </c>
      <c r="D168" s="17"/>
      <c r="E168" s="17">
        <v>3198645</v>
      </c>
      <c r="F168" s="17"/>
      <c r="G168" s="17">
        <f t="shared" si="76"/>
        <v>3198645</v>
      </c>
      <c r="H168" s="17"/>
      <c r="I168" s="17"/>
      <c r="J168" s="17">
        <v>3198645</v>
      </c>
      <c r="K168" s="17">
        <f t="shared" si="91"/>
        <v>0</v>
      </c>
      <c r="L168" s="18">
        <f t="shared" si="82"/>
        <v>1</v>
      </c>
      <c r="N168" s="8"/>
    </row>
    <row r="169" spans="2:14" outlineLevel="3" x14ac:dyDescent="0.25">
      <c r="B169" s="19" t="s">
        <v>294</v>
      </c>
      <c r="C169" s="19" t="s">
        <v>295</v>
      </c>
      <c r="D169" s="17"/>
      <c r="E169" s="17">
        <v>45078475</v>
      </c>
      <c r="F169" s="17"/>
      <c r="G169" s="17">
        <f t="shared" si="76"/>
        <v>45078475</v>
      </c>
      <c r="H169" s="17"/>
      <c r="I169" s="17"/>
      <c r="J169" s="17">
        <v>45078475</v>
      </c>
      <c r="K169" s="17">
        <f t="shared" si="91"/>
        <v>0</v>
      </c>
      <c r="L169" s="18">
        <f t="shared" si="82"/>
        <v>1</v>
      </c>
      <c r="N169" s="8"/>
    </row>
    <row r="170" spans="2:14" outlineLevel="3" x14ac:dyDescent="0.25">
      <c r="B170" s="19" t="s">
        <v>296</v>
      </c>
      <c r="C170" s="19" t="s">
        <v>295</v>
      </c>
      <c r="D170" s="17"/>
      <c r="E170" s="17">
        <v>8127783</v>
      </c>
      <c r="F170" s="17"/>
      <c r="G170" s="17">
        <f t="shared" si="76"/>
        <v>8127783</v>
      </c>
      <c r="H170" s="17"/>
      <c r="I170" s="17"/>
      <c r="J170" s="17">
        <v>8127783</v>
      </c>
      <c r="K170" s="17">
        <f t="shared" si="91"/>
        <v>0</v>
      </c>
      <c r="L170" s="18">
        <f t="shared" si="82"/>
        <v>1</v>
      </c>
      <c r="N170" s="8"/>
    </row>
    <row r="171" spans="2:14" outlineLevel="3" x14ac:dyDescent="0.25">
      <c r="B171" s="19" t="s">
        <v>297</v>
      </c>
      <c r="C171" s="19" t="s">
        <v>295</v>
      </c>
      <c r="D171" s="17"/>
      <c r="E171" s="17">
        <v>96021550</v>
      </c>
      <c r="F171" s="17"/>
      <c r="G171" s="17">
        <f t="shared" si="76"/>
        <v>96021550</v>
      </c>
      <c r="H171" s="17"/>
      <c r="I171" s="17"/>
      <c r="J171" s="17">
        <v>96021550</v>
      </c>
      <c r="K171" s="17">
        <f t="shared" si="91"/>
        <v>0</v>
      </c>
      <c r="L171" s="18">
        <f t="shared" si="82"/>
        <v>1</v>
      </c>
      <c r="N171" s="8"/>
    </row>
    <row r="172" spans="2:14" outlineLevel="3" x14ac:dyDescent="0.25">
      <c r="B172" s="19" t="s">
        <v>298</v>
      </c>
      <c r="C172" s="19" t="s">
        <v>300</v>
      </c>
      <c r="D172" s="17"/>
      <c r="E172" s="17">
        <v>110378648</v>
      </c>
      <c r="F172" s="17"/>
      <c r="G172" s="17">
        <f t="shared" si="76"/>
        <v>110378648</v>
      </c>
      <c r="H172" s="17"/>
      <c r="I172" s="17"/>
      <c r="J172" s="17">
        <v>110378648</v>
      </c>
      <c r="K172" s="17">
        <f t="shared" si="91"/>
        <v>0</v>
      </c>
      <c r="L172" s="18">
        <f t="shared" si="82"/>
        <v>1</v>
      </c>
      <c r="N172" s="8"/>
    </row>
    <row r="173" spans="2:14" outlineLevel="3" x14ac:dyDescent="0.25">
      <c r="B173" s="19" t="s">
        <v>299</v>
      </c>
      <c r="C173" s="19" t="s">
        <v>295</v>
      </c>
      <c r="D173" s="17"/>
      <c r="E173" s="17">
        <v>1336648161</v>
      </c>
      <c r="F173" s="17"/>
      <c r="G173" s="17">
        <f t="shared" si="76"/>
        <v>1336648161</v>
      </c>
      <c r="H173" s="17"/>
      <c r="I173" s="17"/>
      <c r="J173" s="17">
        <v>1336648161</v>
      </c>
      <c r="K173" s="17">
        <f t="shared" si="91"/>
        <v>0</v>
      </c>
      <c r="L173" s="18">
        <f t="shared" si="82"/>
        <v>1</v>
      </c>
      <c r="N173" s="8"/>
    </row>
    <row r="174" spans="2:14" outlineLevel="3" x14ac:dyDescent="0.25">
      <c r="B174" s="19" t="s">
        <v>301</v>
      </c>
      <c r="C174" s="19" t="s">
        <v>233</v>
      </c>
      <c r="D174" s="17"/>
      <c r="E174" s="17">
        <v>872169906</v>
      </c>
      <c r="F174" s="17"/>
      <c r="G174" s="17">
        <f t="shared" si="76"/>
        <v>872169906</v>
      </c>
      <c r="H174" s="17"/>
      <c r="I174" s="17"/>
      <c r="J174" s="17">
        <v>872169906</v>
      </c>
      <c r="K174" s="17">
        <f t="shared" si="91"/>
        <v>0</v>
      </c>
      <c r="L174" s="18">
        <f t="shared" si="82"/>
        <v>1</v>
      </c>
      <c r="N174" s="8"/>
    </row>
    <row r="175" spans="2:14" outlineLevel="3" x14ac:dyDescent="0.25">
      <c r="B175" s="19" t="s">
        <v>302</v>
      </c>
      <c r="C175" s="19" t="s">
        <v>303</v>
      </c>
      <c r="D175" s="17"/>
      <c r="E175" s="17">
        <v>26940000</v>
      </c>
      <c r="F175" s="17"/>
      <c r="G175" s="17">
        <f t="shared" si="76"/>
        <v>26940000</v>
      </c>
      <c r="H175" s="17"/>
      <c r="I175" s="17"/>
      <c r="J175" s="17">
        <v>26940000</v>
      </c>
      <c r="K175" s="17">
        <f t="shared" si="91"/>
        <v>0</v>
      </c>
      <c r="L175" s="18">
        <f t="shared" si="82"/>
        <v>1</v>
      </c>
      <c r="N175" s="8"/>
    </row>
    <row r="176" spans="2:14" outlineLevel="3" x14ac:dyDescent="0.25">
      <c r="B176" s="19" t="s">
        <v>304</v>
      </c>
      <c r="C176" s="19" t="s">
        <v>307</v>
      </c>
      <c r="D176" s="17"/>
      <c r="E176" s="17">
        <v>2447297184</v>
      </c>
      <c r="F176" s="17"/>
      <c r="G176" s="17">
        <f t="shared" si="76"/>
        <v>2447297184</v>
      </c>
      <c r="H176" s="17"/>
      <c r="I176" s="17"/>
      <c r="J176" s="17">
        <v>2447297184</v>
      </c>
      <c r="K176" s="17">
        <f t="shared" si="91"/>
        <v>0</v>
      </c>
      <c r="L176" s="18">
        <f t="shared" si="82"/>
        <v>1</v>
      </c>
      <c r="N176" s="8"/>
    </row>
    <row r="177" spans="2:14" outlineLevel="3" x14ac:dyDescent="0.25">
      <c r="B177" s="19" t="s">
        <v>305</v>
      </c>
      <c r="C177" s="19" t="s">
        <v>307</v>
      </c>
      <c r="D177" s="17"/>
      <c r="E177" s="17">
        <v>80020903</v>
      </c>
      <c r="F177" s="17"/>
      <c r="G177" s="17">
        <f t="shared" si="76"/>
        <v>80020903</v>
      </c>
      <c r="H177" s="17"/>
      <c r="I177" s="17"/>
      <c r="J177" s="17">
        <v>80020903</v>
      </c>
      <c r="K177" s="17">
        <f t="shared" si="91"/>
        <v>0</v>
      </c>
      <c r="L177" s="18">
        <f t="shared" si="82"/>
        <v>1</v>
      </c>
      <c r="N177" s="8"/>
    </row>
    <row r="178" spans="2:14" outlineLevel="3" x14ac:dyDescent="0.25">
      <c r="B178" s="19" t="s">
        <v>306</v>
      </c>
      <c r="C178" s="19" t="s">
        <v>307</v>
      </c>
      <c r="D178" s="17"/>
      <c r="E178" s="17">
        <v>202612031</v>
      </c>
      <c r="F178" s="17"/>
      <c r="G178" s="17">
        <f t="shared" si="76"/>
        <v>202612031</v>
      </c>
      <c r="H178" s="17"/>
      <c r="I178" s="17"/>
      <c r="J178" s="17">
        <v>202612031</v>
      </c>
      <c r="K178" s="17">
        <f>SUM(G178-J178)</f>
        <v>0</v>
      </c>
      <c r="L178" s="18">
        <f t="shared" si="82"/>
        <v>1</v>
      </c>
      <c r="N178" s="8"/>
    </row>
    <row r="179" spans="2:14" outlineLevel="1" x14ac:dyDescent="0.25">
      <c r="B179" s="15" t="s">
        <v>240</v>
      </c>
      <c r="C179" s="20" t="s">
        <v>221</v>
      </c>
      <c r="D179" s="13">
        <f>+D180</f>
        <v>0</v>
      </c>
      <c r="E179" s="13">
        <f t="shared" ref="E179:K179" si="93">+E180</f>
        <v>0</v>
      </c>
      <c r="F179" s="13">
        <f t="shared" si="93"/>
        <v>0</v>
      </c>
      <c r="G179" s="13">
        <f t="shared" si="93"/>
        <v>0</v>
      </c>
      <c r="H179" s="13">
        <f t="shared" si="93"/>
        <v>582334375.22000003</v>
      </c>
      <c r="I179" s="13">
        <f t="shared" si="93"/>
        <v>582334375.22000003</v>
      </c>
      <c r="J179" s="13">
        <f t="shared" si="93"/>
        <v>582334375.22000003</v>
      </c>
      <c r="K179" s="13">
        <f t="shared" si="93"/>
        <v>-582334375.22000003</v>
      </c>
      <c r="L179" s="18" t="e">
        <f t="shared" si="82"/>
        <v>#DIV/0!</v>
      </c>
      <c r="N179" s="8"/>
    </row>
    <row r="180" spans="2:14" outlineLevel="2" x14ac:dyDescent="0.25">
      <c r="B180" s="20" t="s">
        <v>222</v>
      </c>
      <c r="C180" s="20" t="s">
        <v>221</v>
      </c>
      <c r="D180" s="13">
        <f>+D181+D184+D185</f>
        <v>0</v>
      </c>
      <c r="E180" s="13">
        <f t="shared" ref="E180:K180" si="94">+E181+E184+E185</f>
        <v>0</v>
      </c>
      <c r="F180" s="13">
        <f t="shared" si="94"/>
        <v>0</v>
      </c>
      <c r="G180" s="13">
        <f t="shared" si="94"/>
        <v>0</v>
      </c>
      <c r="H180" s="13">
        <f t="shared" si="94"/>
        <v>582334375.22000003</v>
      </c>
      <c r="I180" s="13">
        <f t="shared" si="94"/>
        <v>582334375.22000003</v>
      </c>
      <c r="J180" s="13">
        <f t="shared" si="94"/>
        <v>582334375.22000003</v>
      </c>
      <c r="K180" s="13">
        <f t="shared" si="94"/>
        <v>-582334375.22000003</v>
      </c>
      <c r="L180" s="18" t="e">
        <f t="shared" si="82"/>
        <v>#DIV/0!</v>
      </c>
      <c r="N180" s="8"/>
    </row>
    <row r="181" spans="2:14" outlineLevel="3" x14ac:dyDescent="0.25">
      <c r="B181" s="19" t="s">
        <v>223</v>
      </c>
      <c r="C181" s="19" t="s">
        <v>224</v>
      </c>
      <c r="D181" s="17">
        <f>+D182+D183</f>
        <v>0</v>
      </c>
      <c r="E181" s="17">
        <f t="shared" ref="E181:K181" si="95">+E182+E183</f>
        <v>0</v>
      </c>
      <c r="F181" s="17">
        <f t="shared" si="95"/>
        <v>0</v>
      </c>
      <c r="G181" s="17">
        <f t="shared" si="95"/>
        <v>0</v>
      </c>
      <c r="H181" s="17">
        <f t="shared" si="95"/>
        <v>561884281</v>
      </c>
      <c r="I181" s="17">
        <f t="shared" si="95"/>
        <v>561884281</v>
      </c>
      <c r="J181" s="17">
        <f t="shared" si="95"/>
        <v>561884281</v>
      </c>
      <c r="K181" s="17">
        <f t="shared" si="95"/>
        <v>-561884281</v>
      </c>
      <c r="L181" s="18" t="e">
        <f t="shared" si="82"/>
        <v>#DIV/0!</v>
      </c>
      <c r="N181" s="8"/>
    </row>
    <row r="182" spans="2:14" outlineLevel="4" x14ac:dyDescent="0.25">
      <c r="B182" s="19" t="s">
        <v>225</v>
      </c>
      <c r="C182" s="19" t="s">
        <v>226</v>
      </c>
      <c r="D182" s="17"/>
      <c r="E182" s="17"/>
      <c r="F182" s="17"/>
      <c r="G182" s="17">
        <f t="shared" si="76"/>
        <v>0</v>
      </c>
      <c r="H182" s="17">
        <v>490032509</v>
      </c>
      <c r="I182" s="17">
        <v>490032509</v>
      </c>
      <c r="J182" s="17">
        <v>490032509</v>
      </c>
      <c r="K182" s="17">
        <f t="shared" ref="K182:K187" si="96">SUM(G182-J182)</f>
        <v>-490032509</v>
      </c>
      <c r="L182" s="18" t="e">
        <f t="shared" si="82"/>
        <v>#DIV/0!</v>
      </c>
      <c r="N182" s="8"/>
    </row>
    <row r="183" spans="2:14" outlineLevel="4" x14ac:dyDescent="0.25">
      <c r="B183" s="19" t="s">
        <v>232</v>
      </c>
      <c r="C183" s="19" t="s">
        <v>233</v>
      </c>
      <c r="D183" s="17"/>
      <c r="E183" s="17"/>
      <c r="F183" s="17"/>
      <c r="G183" s="17">
        <f t="shared" si="76"/>
        <v>0</v>
      </c>
      <c r="H183" s="17">
        <v>71851772</v>
      </c>
      <c r="I183" s="17">
        <v>71851772</v>
      </c>
      <c r="J183" s="17">
        <v>71851772</v>
      </c>
      <c r="K183" s="17">
        <f t="shared" si="96"/>
        <v>-71851772</v>
      </c>
      <c r="L183" s="18" t="e">
        <f t="shared" si="82"/>
        <v>#DIV/0!</v>
      </c>
      <c r="N183" s="8"/>
    </row>
    <row r="184" spans="2:14" outlineLevel="3" x14ac:dyDescent="0.25">
      <c r="B184" s="19" t="s">
        <v>235</v>
      </c>
      <c r="C184" s="19" t="s">
        <v>236</v>
      </c>
      <c r="D184" s="17"/>
      <c r="E184" s="17"/>
      <c r="F184" s="17"/>
      <c r="G184" s="17">
        <f t="shared" si="76"/>
        <v>0</v>
      </c>
      <c r="H184" s="17">
        <v>12955.65</v>
      </c>
      <c r="I184" s="17">
        <v>12955.65</v>
      </c>
      <c r="J184" s="17">
        <v>12955.65</v>
      </c>
      <c r="K184" s="17">
        <f t="shared" si="96"/>
        <v>-12955.65</v>
      </c>
      <c r="L184" s="18" t="e">
        <f t="shared" si="82"/>
        <v>#DIV/0!</v>
      </c>
      <c r="N184" s="8"/>
    </row>
    <row r="185" spans="2:14" outlineLevel="3" x14ac:dyDescent="0.25">
      <c r="B185" s="19" t="s">
        <v>237</v>
      </c>
      <c r="C185" s="19" t="s">
        <v>220</v>
      </c>
      <c r="D185" s="17">
        <f>+D186+D187+D188</f>
        <v>0</v>
      </c>
      <c r="E185" s="17">
        <f t="shared" ref="E185:K185" si="97">SUM(E186:E188)</f>
        <v>0</v>
      </c>
      <c r="F185" s="17">
        <f t="shared" si="97"/>
        <v>0</v>
      </c>
      <c r="G185" s="17">
        <f t="shared" si="76"/>
        <v>0</v>
      </c>
      <c r="H185" s="17">
        <f t="shared" ref="H185:I185" si="98">SUM(H186:H188)</f>
        <v>20437138.57</v>
      </c>
      <c r="I185" s="17">
        <f t="shared" si="98"/>
        <v>20437138.57</v>
      </c>
      <c r="J185" s="17">
        <f t="shared" si="97"/>
        <v>20437138.57</v>
      </c>
      <c r="K185" s="17">
        <f t="shared" si="97"/>
        <v>-20437138.57</v>
      </c>
      <c r="L185" s="18" t="e">
        <f t="shared" si="82"/>
        <v>#DIV/0!</v>
      </c>
      <c r="N185" s="8"/>
    </row>
    <row r="186" spans="2:14" outlineLevel="3" x14ac:dyDescent="0.25">
      <c r="B186" s="16">
        <v>1202010401</v>
      </c>
      <c r="C186" s="19" t="s">
        <v>276</v>
      </c>
      <c r="D186" s="17"/>
      <c r="E186" s="17"/>
      <c r="F186" s="17"/>
      <c r="G186" s="17">
        <f t="shared" si="76"/>
        <v>0</v>
      </c>
      <c r="H186" s="17">
        <v>20112416.27</v>
      </c>
      <c r="I186" s="17">
        <v>20112416.27</v>
      </c>
      <c r="J186" s="17">
        <v>20112416.27</v>
      </c>
      <c r="K186" s="17">
        <f t="shared" si="96"/>
        <v>-20112416.27</v>
      </c>
      <c r="L186" s="18" t="e">
        <f t="shared" si="82"/>
        <v>#DIV/0!</v>
      </c>
      <c r="N186" s="8"/>
    </row>
    <row r="187" spans="2:14" outlineLevel="4" x14ac:dyDescent="0.25">
      <c r="B187" s="16">
        <v>1202010404</v>
      </c>
      <c r="C187" s="16" t="s">
        <v>277</v>
      </c>
      <c r="D187" s="17"/>
      <c r="E187" s="17"/>
      <c r="F187" s="17"/>
      <c r="G187" s="17">
        <f t="shared" si="76"/>
        <v>0</v>
      </c>
      <c r="H187" s="17">
        <v>31838.3</v>
      </c>
      <c r="I187" s="17">
        <v>31838.3</v>
      </c>
      <c r="J187" s="17">
        <v>31838.3</v>
      </c>
      <c r="K187" s="17">
        <f t="shared" si="96"/>
        <v>-31838.3</v>
      </c>
      <c r="L187" s="18" t="e">
        <f t="shared" si="82"/>
        <v>#DIV/0!</v>
      </c>
      <c r="N187" s="8"/>
    </row>
    <row r="188" spans="2:14" outlineLevel="4" x14ac:dyDescent="0.25">
      <c r="B188" s="16">
        <v>1202010412</v>
      </c>
      <c r="C188" s="16" t="s">
        <v>244</v>
      </c>
      <c r="D188" s="17"/>
      <c r="E188" s="17"/>
      <c r="F188" s="17"/>
      <c r="G188" s="17">
        <f t="shared" si="76"/>
        <v>0</v>
      </c>
      <c r="H188" s="17">
        <v>292884</v>
      </c>
      <c r="I188" s="17">
        <v>292884</v>
      </c>
      <c r="J188" s="17">
        <v>292884</v>
      </c>
      <c r="K188" s="17">
        <f>SUM(G188-J188)</f>
        <v>-292884</v>
      </c>
      <c r="L188" s="18" t="e">
        <f t="shared" si="82"/>
        <v>#DIV/0!</v>
      </c>
      <c r="N188" s="6"/>
    </row>
    <row r="189" spans="2:14" x14ac:dyDescent="0.25">
      <c r="D189" s="2"/>
      <c r="E189" s="2"/>
      <c r="F189" s="2"/>
      <c r="G189" s="2"/>
    </row>
    <row r="190" spans="2:14" x14ac:dyDescent="0.25">
      <c r="D190" s="2"/>
      <c r="E190" s="2"/>
      <c r="F190" s="2"/>
      <c r="G190" s="2"/>
      <c r="H190" s="2"/>
      <c r="I190" s="2"/>
      <c r="J190" s="2"/>
      <c r="K190" s="2"/>
    </row>
    <row r="191" spans="2:14" x14ac:dyDescent="0.25">
      <c r="E191" s="2"/>
    </row>
    <row r="192" spans="2:14" x14ac:dyDescent="0.25">
      <c r="E192" s="4"/>
      <c r="H192" s="2"/>
    </row>
    <row r="193" spans="5:8" x14ac:dyDescent="0.25">
      <c r="E193" s="3"/>
    </row>
    <row r="194" spans="5:8" x14ac:dyDescent="0.25">
      <c r="H194" s="2"/>
    </row>
  </sheetData>
  <autoFilter ref="B2:L190"/>
  <mergeCells count="1">
    <mergeCell ref="B1:K1"/>
  </mergeCells>
  <pageMargins left="0.35433070866141736" right="0.31496062992125984" top="0.6" bottom="0.6" header="0.31496062992125984" footer="0.31496062992125984"/>
  <pageSetup paperSize="506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2"/>
  <sheetViews>
    <sheetView showGridLines="0" tabSelected="1" workbookViewId="0">
      <pane xSplit="3" ySplit="3" topLeftCell="D4" activePane="bottomRight" state="frozen"/>
      <selection pane="topRight" activeCell="D1" sqref="D1"/>
      <selection pane="bottomLeft" activeCell="A5" sqref="A5"/>
      <selection pane="bottomRight" activeCell="M13" sqref="M13"/>
    </sheetView>
  </sheetViews>
  <sheetFormatPr baseColWidth="10" defaultRowHeight="15" outlineLevelRow="5" x14ac:dyDescent="0.25"/>
  <cols>
    <col min="1" max="1" width="3.42578125" style="1" customWidth="1"/>
    <col min="2" max="2" width="11" style="5" bestFit="1" customWidth="1"/>
    <col min="3" max="3" width="63.5703125" style="5" customWidth="1"/>
    <col min="4" max="4" width="17.7109375" style="5" bestFit="1" customWidth="1"/>
    <col min="5" max="5" width="16.7109375" style="5" bestFit="1" customWidth="1"/>
    <col min="6" max="6" width="7.5703125" style="5" bestFit="1" customWidth="1"/>
    <col min="7" max="7" width="17.7109375" style="5" bestFit="1" customWidth="1"/>
    <col min="8" max="10" width="16.7109375" style="5" bestFit="1" customWidth="1"/>
    <col min="11" max="11" width="17.7109375" style="5" bestFit="1" customWidth="1"/>
    <col min="12" max="12" width="8.42578125" style="5" bestFit="1" customWidth="1"/>
    <col min="13" max="16384" width="11.42578125" style="5"/>
  </cols>
  <sheetData>
    <row r="2" spans="1:12" ht="46.5" customHeight="1" thickBot="1" x14ac:dyDescent="0.3"/>
    <row r="3" spans="1:12" s="118" customFormat="1" ht="16.5" thickBot="1" x14ac:dyDescent="0.3">
      <c r="A3" s="117"/>
      <c r="B3" s="119"/>
      <c r="C3" s="119"/>
      <c r="D3" s="147"/>
      <c r="E3" s="147"/>
      <c r="F3" s="147"/>
      <c r="G3" s="147"/>
      <c r="H3" s="147"/>
      <c r="I3" s="147"/>
      <c r="J3" s="147"/>
      <c r="K3" s="147"/>
      <c r="L3" s="147"/>
    </row>
    <row r="4" spans="1:12" s="118" customFormat="1" ht="38.25" customHeight="1" thickBot="1" x14ac:dyDescent="0.3">
      <c r="A4" s="117"/>
      <c r="B4" s="27" t="s">
        <v>0</v>
      </c>
      <c r="C4" s="27" t="s">
        <v>1</v>
      </c>
      <c r="D4" s="27" t="s">
        <v>2</v>
      </c>
      <c r="E4" s="27" t="s">
        <v>3</v>
      </c>
      <c r="F4" s="27" t="s">
        <v>4</v>
      </c>
      <c r="G4" s="27" t="s">
        <v>5</v>
      </c>
      <c r="H4" s="27" t="s">
        <v>6</v>
      </c>
      <c r="I4" s="27" t="s">
        <v>7</v>
      </c>
      <c r="J4" s="27" t="s">
        <v>239</v>
      </c>
      <c r="K4" s="27" t="s">
        <v>8</v>
      </c>
      <c r="L4" s="27" t="s">
        <v>238</v>
      </c>
    </row>
    <row r="5" spans="1:12" ht="15.75" thickBot="1" x14ac:dyDescent="0.3">
      <c r="B5" s="28">
        <v>1</v>
      </c>
      <c r="C5" s="29" t="s">
        <v>9</v>
      </c>
      <c r="D5" s="30">
        <f>+D6+D144</f>
        <v>115616060084.5</v>
      </c>
      <c r="E5" s="30">
        <f t="shared" ref="E5:K5" si="0">+E6+E144</f>
        <v>58720887621.959999</v>
      </c>
      <c r="F5" s="30">
        <f t="shared" si="0"/>
        <v>2</v>
      </c>
      <c r="G5" s="30">
        <f t="shared" si="0"/>
        <v>174336947708.45999</v>
      </c>
      <c r="H5" s="30">
        <f t="shared" si="0"/>
        <v>75842500504.839996</v>
      </c>
      <c r="I5" s="30">
        <f t="shared" si="0"/>
        <v>16077505264.789999</v>
      </c>
      <c r="J5" s="30">
        <f t="shared" si="0"/>
        <v>75842500506.839996</v>
      </c>
      <c r="K5" s="30">
        <f t="shared" si="0"/>
        <v>98494447211.349991</v>
      </c>
      <c r="L5" s="31">
        <f t="shared" ref="L5:L7" si="1">+J5/G5</f>
        <v>0.43503400457411823</v>
      </c>
    </row>
    <row r="6" spans="1:12" ht="15.75" thickBot="1" x14ac:dyDescent="0.3">
      <c r="B6" s="28">
        <v>11</v>
      </c>
      <c r="C6" s="29" t="s">
        <v>10</v>
      </c>
      <c r="D6" s="30">
        <f>+D7+D136</f>
        <v>115184416453.5</v>
      </c>
      <c r="E6" s="30">
        <f t="shared" ref="E6:K6" si="2">+E7+E136</f>
        <v>0</v>
      </c>
      <c r="F6" s="30">
        <f t="shared" si="2"/>
        <v>0</v>
      </c>
      <c r="G6" s="30">
        <f t="shared" si="2"/>
        <v>115184416453.5</v>
      </c>
      <c r="H6" s="30">
        <f t="shared" si="2"/>
        <v>20945842950.410004</v>
      </c>
      <c r="I6" s="30">
        <f t="shared" si="2"/>
        <v>15751241890.279999</v>
      </c>
      <c r="J6" s="30">
        <f t="shared" si="2"/>
        <v>20945842950.410004</v>
      </c>
      <c r="K6" s="30">
        <f t="shared" si="2"/>
        <v>94238573503.089996</v>
      </c>
      <c r="L6" s="31">
        <f t="shared" si="1"/>
        <v>0.1818461524165107</v>
      </c>
    </row>
    <row r="7" spans="1:12" ht="15.75" outlineLevel="1" thickBot="1" x14ac:dyDescent="0.3">
      <c r="B7" s="32">
        <v>1101</v>
      </c>
      <c r="C7" s="33" t="s">
        <v>11</v>
      </c>
      <c r="D7" s="34">
        <f>+D8+D28+D70+D81</f>
        <v>47000559073</v>
      </c>
      <c r="E7" s="34">
        <f t="shared" ref="E7:K7" si="3">+E8+E28+E70+E81</f>
        <v>0</v>
      </c>
      <c r="F7" s="34">
        <f t="shared" si="3"/>
        <v>0</v>
      </c>
      <c r="G7" s="34">
        <f t="shared" si="3"/>
        <v>47000559073</v>
      </c>
      <c r="H7" s="34">
        <f t="shared" si="3"/>
        <v>9782658903.4100018</v>
      </c>
      <c r="I7" s="34">
        <f t="shared" si="3"/>
        <v>8309119192.2799997</v>
      </c>
      <c r="J7" s="34">
        <f t="shared" si="3"/>
        <v>9782658903.4100018</v>
      </c>
      <c r="K7" s="34">
        <f t="shared" si="3"/>
        <v>37217900169.589996</v>
      </c>
      <c r="L7" s="35">
        <f t="shared" si="1"/>
        <v>0.2081392029447105</v>
      </c>
    </row>
    <row r="8" spans="1:12" ht="15.75" outlineLevel="2" thickBot="1" x14ac:dyDescent="0.3">
      <c r="B8" s="36">
        <v>110101</v>
      </c>
      <c r="C8" s="37" t="s">
        <v>308</v>
      </c>
      <c r="D8" s="38">
        <f>+D9+D19</f>
        <v>30965222164</v>
      </c>
      <c r="E8" s="38">
        <f t="shared" ref="E8:K8" si="4">+E9+E19</f>
        <v>0</v>
      </c>
      <c r="F8" s="38">
        <f t="shared" si="4"/>
        <v>0</v>
      </c>
      <c r="G8" s="38">
        <f t="shared" si="4"/>
        <v>30965222164</v>
      </c>
      <c r="H8" s="38">
        <f t="shared" si="4"/>
        <v>7112088569.0900002</v>
      </c>
      <c r="I8" s="38">
        <f t="shared" si="4"/>
        <v>6017194948</v>
      </c>
      <c r="J8" s="38">
        <f t="shared" si="4"/>
        <v>7112088569.0900002</v>
      </c>
      <c r="K8" s="38">
        <f t="shared" si="4"/>
        <v>23853133594.91</v>
      </c>
      <c r="L8" s="39">
        <f>+J8/G8</f>
        <v>0.22967988188240665</v>
      </c>
    </row>
    <row r="9" spans="1:12" ht="15.75" outlineLevel="3" thickBot="1" x14ac:dyDescent="0.3">
      <c r="B9" s="40">
        <v>11010101</v>
      </c>
      <c r="C9" s="41" t="s">
        <v>12</v>
      </c>
      <c r="D9" s="42">
        <f>SUM(D10:D18)</f>
        <v>13151212664</v>
      </c>
      <c r="E9" s="42">
        <f t="shared" ref="E9:K9" si="5">SUM(E10:E18)</f>
        <v>0</v>
      </c>
      <c r="F9" s="42">
        <f t="shared" si="5"/>
        <v>0</v>
      </c>
      <c r="G9" s="42">
        <f t="shared" si="5"/>
        <v>13151212664</v>
      </c>
      <c r="H9" s="42">
        <f t="shared" si="5"/>
        <v>1618485294</v>
      </c>
      <c r="I9" s="42">
        <f t="shared" si="5"/>
        <v>1231090055</v>
      </c>
      <c r="J9" s="42">
        <f t="shared" si="5"/>
        <v>1618485294</v>
      </c>
      <c r="K9" s="42">
        <f t="shared" si="5"/>
        <v>11532727370</v>
      </c>
      <c r="L9" s="43">
        <f t="shared" ref="L9:L78" si="6">+J9/G9</f>
        <v>0.12306738057931538</v>
      </c>
    </row>
    <row r="10" spans="1:12" ht="15.75" outlineLevel="4" thickBot="1" x14ac:dyDescent="0.3">
      <c r="B10" s="44" t="s">
        <v>13</v>
      </c>
      <c r="C10" s="44" t="s">
        <v>14</v>
      </c>
      <c r="D10" s="45">
        <v>625669820</v>
      </c>
      <c r="E10" s="45"/>
      <c r="F10" s="45"/>
      <c r="G10" s="45">
        <f t="shared" ref="G10:G68" si="7">+D10+E10</f>
        <v>625669820</v>
      </c>
      <c r="H10" s="45">
        <v>1169287</v>
      </c>
      <c r="I10" s="45"/>
      <c r="J10" s="45">
        <v>1169287</v>
      </c>
      <c r="K10" s="45">
        <v>624500533</v>
      </c>
      <c r="L10" s="46">
        <f t="shared" si="6"/>
        <v>1.8688563242510244E-3</v>
      </c>
    </row>
    <row r="11" spans="1:12" ht="15.75" outlineLevel="4" thickBot="1" x14ac:dyDescent="0.3">
      <c r="B11" s="44" t="s">
        <v>15</v>
      </c>
      <c r="C11" s="44" t="s">
        <v>16</v>
      </c>
      <c r="D11" s="45">
        <v>11337350037</v>
      </c>
      <c r="E11" s="45"/>
      <c r="F11" s="45"/>
      <c r="G11" s="45">
        <f t="shared" si="7"/>
        <v>11337350037</v>
      </c>
      <c r="H11" s="45">
        <v>1475820780</v>
      </c>
      <c r="I11" s="45">
        <v>1112733828</v>
      </c>
      <c r="J11" s="45">
        <v>1475820780</v>
      </c>
      <c r="K11" s="45">
        <v>9861529257</v>
      </c>
      <c r="L11" s="46">
        <f t="shared" si="6"/>
        <v>0.13017334519826823</v>
      </c>
    </row>
    <row r="12" spans="1:12" ht="15.75" outlineLevel="4" thickBot="1" x14ac:dyDescent="0.3">
      <c r="B12" s="44" t="s">
        <v>17</v>
      </c>
      <c r="C12" s="44" t="s">
        <v>18</v>
      </c>
      <c r="D12" s="45">
        <v>331156661</v>
      </c>
      <c r="E12" s="45"/>
      <c r="F12" s="45"/>
      <c r="G12" s="45">
        <f t="shared" si="7"/>
        <v>331156661</v>
      </c>
      <c r="H12" s="45">
        <v>6848580</v>
      </c>
      <c r="I12" s="45">
        <v>6648580</v>
      </c>
      <c r="J12" s="45">
        <v>6848580</v>
      </c>
      <c r="K12" s="45">
        <v>324308081</v>
      </c>
      <c r="L12" s="46">
        <f t="shared" si="6"/>
        <v>2.0680785883391908E-2</v>
      </c>
    </row>
    <row r="13" spans="1:12" ht="15.75" outlineLevel="4" thickBot="1" x14ac:dyDescent="0.3">
      <c r="B13" s="44" t="s">
        <v>19</v>
      </c>
      <c r="C13" s="44" t="s">
        <v>20</v>
      </c>
      <c r="D13" s="45">
        <v>599602724</v>
      </c>
      <c r="E13" s="45"/>
      <c r="F13" s="45"/>
      <c r="G13" s="45">
        <f t="shared" ref="G13" si="8">+D13+E13</f>
        <v>599602724</v>
      </c>
      <c r="H13" s="45">
        <v>80436184</v>
      </c>
      <c r="I13" s="45">
        <v>67512184</v>
      </c>
      <c r="J13" s="45">
        <v>80436184</v>
      </c>
      <c r="K13" s="45">
        <v>519166540</v>
      </c>
      <c r="L13" s="46">
        <f t="shared" si="6"/>
        <v>0.13414913038320353</v>
      </c>
    </row>
    <row r="14" spans="1:12" ht="15.75" outlineLevel="4" thickBot="1" x14ac:dyDescent="0.3">
      <c r="B14" s="44" t="s">
        <v>21</v>
      </c>
      <c r="C14" s="44" t="s">
        <v>22</v>
      </c>
      <c r="D14" s="45">
        <v>63782100</v>
      </c>
      <c r="E14" s="45"/>
      <c r="F14" s="45"/>
      <c r="G14" s="45">
        <f t="shared" si="7"/>
        <v>63782100</v>
      </c>
      <c r="H14" s="45">
        <v>422250</v>
      </c>
      <c r="I14" s="45">
        <v>394250</v>
      </c>
      <c r="J14" s="45">
        <v>422250</v>
      </c>
      <c r="K14" s="45">
        <v>63359850</v>
      </c>
      <c r="L14" s="46">
        <f t="shared" si="6"/>
        <v>6.6201959483930444E-3</v>
      </c>
    </row>
    <row r="15" spans="1:12" ht="15.75" outlineLevel="4" thickBot="1" x14ac:dyDescent="0.3">
      <c r="B15" s="44" t="s">
        <v>23</v>
      </c>
      <c r="C15" s="44" t="s">
        <v>24</v>
      </c>
      <c r="D15" s="45">
        <v>133376754</v>
      </c>
      <c r="E15" s="45"/>
      <c r="F15" s="45"/>
      <c r="G15" s="45">
        <f t="shared" si="7"/>
        <v>133376754</v>
      </c>
      <c r="H15" s="45">
        <v>25251913</v>
      </c>
      <c r="I15" s="45">
        <v>25138113</v>
      </c>
      <c r="J15" s="45">
        <v>25251913</v>
      </c>
      <c r="K15" s="45">
        <v>108124841</v>
      </c>
      <c r="L15" s="46">
        <f t="shared" si="6"/>
        <v>0.18932769199046484</v>
      </c>
    </row>
    <row r="16" spans="1:12" ht="15.75" outlineLevel="4" thickBot="1" x14ac:dyDescent="0.3">
      <c r="B16" s="44" t="s">
        <v>25</v>
      </c>
      <c r="C16" s="44" t="s">
        <v>26</v>
      </c>
      <c r="D16" s="45">
        <v>3610373</v>
      </c>
      <c r="E16" s="45"/>
      <c r="F16" s="45"/>
      <c r="G16" s="45">
        <f t="shared" si="7"/>
        <v>3610373</v>
      </c>
      <c r="H16" s="45">
        <v>10591500</v>
      </c>
      <c r="I16" s="45">
        <v>884300</v>
      </c>
      <c r="J16" s="45">
        <v>10591500</v>
      </c>
      <c r="K16" s="45">
        <v>-6981127</v>
      </c>
      <c r="L16" s="46">
        <f t="shared" si="6"/>
        <v>2.9336304032852007</v>
      </c>
    </row>
    <row r="17" spans="2:12" ht="15.75" outlineLevel="4" thickBot="1" x14ac:dyDescent="0.3">
      <c r="B17" s="44" t="s">
        <v>27</v>
      </c>
      <c r="C17" s="44" t="s">
        <v>28</v>
      </c>
      <c r="D17" s="45">
        <v>53486895</v>
      </c>
      <c r="E17" s="45"/>
      <c r="F17" s="45"/>
      <c r="G17" s="45">
        <f t="shared" si="7"/>
        <v>53486895</v>
      </c>
      <c r="H17" s="45">
        <v>17137000</v>
      </c>
      <c r="I17" s="45">
        <v>16971000</v>
      </c>
      <c r="J17" s="45">
        <v>17137000</v>
      </c>
      <c r="K17" s="45">
        <v>36349895</v>
      </c>
      <c r="L17" s="46">
        <f t="shared" si="6"/>
        <v>0.3203962391161424</v>
      </c>
    </row>
    <row r="18" spans="2:12" ht="15.75" outlineLevel="4" thickBot="1" x14ac:dyDescent="0.3">
      <c r="B18" s="44" t="s">
        <v>29</v>
      </c>
      <c r="C18" s="44" t="s">
        <v>30</v>
      </c>
      <c r="D18" s="45">
        <v>3177300</v>
      </c>
      <c r="E18" s="45"/>
      <c r="F18" s="45"/>
      <c r="G18" s="45">
        <f t="shared" si="7"/>
        <v>3177300</v>
      </c>
      <c r="H18" s="45">
        <v>807800</v>
      </c>
      <c r="I18" s="45">
        <v>807800</v>
      </c>
      <c r="J18" s="45">
        <v>807800</v>
      </c>
      <c r="K18" s="45">
        <v>2369500</v>
      </c>
      <c r="L18" s="46">
        <f t="shared" si="6"/>
        <v>0.25424102225159728</v>
      </c>
    </row>
    <row r="19" spans="2:12" ht="15.75" outlineLevel="3" thickBot="1" x14ac:dyDescent="0.3">
      <c r="B19" s="40">
        <v>11010102</v>
      </c>
      <c r="C19" s="47" t="s">
        <v>31</v>
      </c>
      <c r="D19" s="42">
        <f>SUM(D20:D27)</f>
        <v>17814009500</v>
      </c>
      <c r="E19" s="42">
        <f t="shared" ref="E19:K19" si="9">SUM(E20:E27)</f>
        <v>0</v>
      </c>
      <c r="F19" s="42">
        <f t="shared" si="9"/>
        <v>0</v>
      </c>
      <c r="G19" s="42">
        <f t="shared" si="9"/>
        <v>17814009500</v>
      </c>
      <c r="H19" s="42">
        <f t="shared" si="9"/>
        <v>5493603275.0900002</v>
      </c>
      <c r="I19" s="42">
        <f t="shared" si="9"/>
        <v>4786104893</v>
      </c>
      <c r="J19" s="42">
        <f t="shared" si="9"/>
        <v>5493603275.0900002</v>
      </c>
      <c r="K19" s="42">
        <f t="shared" si="9"/>
        <v>12320406224.91</v>
      </c>
      <c r="L19" s="43">
        <f t="shared" si="6"/>
        <v>0.30838668156598886</v>
      </c>
    </row>
    <row r="20" spans="2:12" ht="15.75" outlineLevel="4" thickBot="1" x14ac:dyDescent="0.3">
      <c r="B20" s="44" t="s">
        <v>32</v>
      </c>
      <c r="C20" s="44" t="s">
        <v>14</v>
      </c>
      <c r="D20" s="45">
        <v>576114000</v>
      </c>
      <c r="E20" s="45"/>
      <c r="F20" s="45"/>
      <c r="G20" s="45">
        <f t="shared" si="7"/>
        <v>576114000</v>
      </c>
      <c r="H20" s="45">
        <v>6544235</v>
      </c>
      <c r="I20" s="45">
        <v>5437235</v>
      </c>
      <c r="J20" s="45">
        <v>6544235</v>
      </c>
      <c r="K20" s="45">
        <v>569569765</v>
      </c>
      <c r="L20" s="46">
        <f t="shared" si="6"/>
        <v>1.135927090818831E-2</v>
      </c>
    </row>
    <row r="21" spans="2:12" ht="15.75" outlineLevel="4" thickBot="1" x14ac:dyDescent="0.3">
      <c r="B21" s="44" t="s">
        <v>33</v>
      </c>
      <c r="C21" s="44" t="s">
        <v>16</v>
      </c>
      <c r="D21" s="45">
        <v>15476244600</v>
      </c>
      <c r="E21" s="45"/>
      <c r="F21" s="45"/>
      <c r="G21" s="45">
        <f t="shared" si="7"/>
        <v>15476244600</v>
      </c>
      <c r="H21" s="45">
        <v>4815368147</v>
      </c>
      <c r="I21" s="45">
        <v>4323954298</v>
      </c>
      <c r="J21" s="45">
        <v>4815368147</v>
      </c>
      <c r="K21" s="45">
        <v>10660876453</v>
      </c>
      <c r="L21" s="46">
        <f t="shared" si="6"/>
        <v>0.31114577673449278</v>
      </c>
    </row>
    <row r="22" spans="2:12" ht="15.75" outlineLevel="4" thickBot="1" x14ac:dyDescent="0.3">
      <c r="B22" s="44" t="s">
        <v>34</v>
      </c>
      <c r="C22" s="44" t="s">
        <v>18</v>
      </c>
      <c r="D22" s="45">
        <v>8200000</v>
      </c>
      <c r="E22" s="45"/>
      <c r="F22" s="45"/>
      <c r="G22" s="45">
        <f t="shared" si="7"/>
        <v>8200000</v>
      </c>
      <c r="H22" s="45">
        <v>0</v>
      </c>
      <c r="I22" s="45"/>
      <c r="J22" s="45"/>
      <c r="K22" s="45">
        <v>8200000</v>
      </c>
      <c r="L22" s="46">
        <f t="shared" si="6"/>
        <v>0</v>
      </c>
    </row>
    <row r="23" spans="2:12" ht="15.75" outlineLevel="4" thickBot="1" x14ac:dyDescent="0.3">
      <c r="B23" s="44" t="s">
        <v>35</v>
      </c>
      <c r="C23" s="44" t="s">
        <v>36</v>
      </c>
      <c r="D23" s="45">
        <v>714396000</v>
      </c>
      <c r="E23" s="45"/>
      <c r="F23" s="45"/>
      <c r="G23" s="45">
        <f t="shared" si="7"/>
        <v>714396000</v>
      </c>
      <c r="H23" s="45">
        <v>421991734</v>
      </c>
      <c r="I23" s="45">
        <v>376466627</v>
      </c>
      <c r="J23" s="45">
        <v>421991734</v>
      </c>
      <c r="K23" s="45">
        <v>292404266</v>
      </c>
      <c r="L23" s="46">
        <f t="shared" si="6"/>
        <v>0.59069722394862234</v>
      </c>
    </row>
    <row r="24" spans="2:12" ht="15.75" outlineLevel="4" thickBot="1" x14ac:dyDescent="0.3">
      <c r="B24" s="44" t="s">
        <v>37</v>
      </c>
      <c r="C24" s="44" t="s">
        <v>38</v>
      </c>
      <c r="D24" s="45">
        <v>912993900</v>
      </c>
      <c r="E24" s="45"/>
      <c r="F24" s="45"/>
      <c r="G24" s="45">
        <f t="shared" si="7"/>
        <v>912993900</v>
      </c>
      <c r="H24" s="45">
        <v>238963214.09</v>
      </c>
      <c r="I24" s="45">
        <v>78240194</v>
      </c>
      <c r="J24" s="45">
        <v>238963214.09</v>
      </c>
      <c r="K24" s="45">
        <v>674030685.90999997</v>
      </c>
      <c r="L24" s="46">
        <f t="shared" si="6"/>
        <v>0.26173582768734821</v>
      </c>
    </row>
    <row r="25" spans="2:12" ht="15.75" outlineLevel="4" thickBot="1" x14ac:dyDescent="0.3">
      <c r="B25" s="44" t="s">
        <v>39</v>
      </c>
      <c r="C25" s="44" t="s">
        <v>40</v>
      </c>
      <c r="D25" s="45">
        <v>83025000</v>
      </c>
      <c r="E25" s="45"/>
      <c r="F25" s="45"/>
      <c r="G25" s="45">
        <f t="shared" si="7"/>
        <v>83025000</v>
      </c>
      <c r="H25" s="45">
        <v>10533945</v>
      </c>
      <c r="I25" s="45">
        <v>2006539</v>
      </c>
      <c r="J25" s="45">
        <v>10533945</v>
      </c>
      <c r="K25" s="45">
        <v>72491055</v>
      </c>
      <c r="L25" s="46">
        <f t="shared" si="6"/>
        <v>0.12687678410117434</v>
      </c>
    </row>
    <row r="26" spans="2:12" ht="15.75" outlineLevel="4" thickBot="1" x14ac:dyDescent="0.3">
      <c r="B26" s="44" t="s">
        <v>41</v>
      </c>
      <c r="C26" s="44" t="s">
        <v>42</v>
      </c>
      <c r="D26" s="45">
        <v>43036000</v>
      </c>
      <c r="E26" s="45"/>
      <c r="F26" s="45"/>
      <c r="G26" s="45">
        <f t="shared" si="7"/>
        <v>43036000</v>
      </c>
      <c r="H26" s="45">
        <v>202000</v>
      </c>
      <c r="I26" s="45"/>
      <c r="J26" s="45">
        <v>202000</v>
      </c>
      <c r="K26" s="45">
        <v>42834000</v>
      </c>
      <c r="L26" s="46">
        <f t="shared" si="6"/>
        <v>4.6937447718189427E-3</v>
      </c>
    </row>
    <row r="27" spans="2:12" ht="15.75" outlineLevel="4" thickBot="1" x14ac:dyDescent="0.3">
      <c r="B27" s="44" t="s">
        <v>43</v>
      </c>
      <c r="C27" s="44" t="s">
        <v>44</v>
      </c>
      <c r="D27" s="45"/>
      <c r="E27" s="45"/>
      <c r="F27" s="45"/>
      <c r="G27" s="45">
        <f t="shared" si="7"/>
        <v>0</v>
      </c>
      <c r="H27" s="45">
        <v>0</v>
      </c>
      <c r="I27" s="45"/>
      <c r="J27" s="45"/>
      <c r="K27" s="45">
        <v>0</v>
      </c>
      <c r="L27" s="46" t="e">
        <f t="shared" si="6"/>
        <v>#DIV/0!</v>
      </c>
    </row>
    <row r="28" spans="2:12" ht="15.75" outlineLevel="2" thickBot="1" x14ac:dyDescent="0.3">
      <c r="B28" s="36">
        <v>110102</v>
      </c>
      <c r="C28" s="48" t="s">
        <v>45</v>
      </c>
      <c r="D28" s="38">
        <f>SUM(D29+D33+D39+D44+D50+D54+D56+D59+D37+D64)</f>
        <v>8755923027</v>
      </c>
      <c r="E28" s="38">
        <f t="shared" ref="E28:K28" si="10">SUM(E29+E33+E39+E44+E50+E54+E56+E59+E37+E64)</f>
        <v>0</v>
      </c>
      <c r="F28" s="38">
        <f t="shared" si="10"/>
        <v>0</v>
      </c>
      <c r="G28" s="38">
        <f t="shared" si="10"/>
        <v>8755923027</v>
      </c>
      <c r="H28" s="38">
        <f t="shared" si="10"/>
        <v>1675610454</v>
      </c>
      <c r="I28" s="38">
        <f t="shared" si="10"/>
        <v>1523834177</v>
      </c>
      <c r="J28" s="38">
        <f t="shared" si="10"/>
        <v>1675610454</v>
      </c>
      <c r="K28" s="38">
        <f t="shared" si="10"/>
        <v>7080312573</v>
      </c>
      <c r="L28" s="39">
        <f t="shared" si="6"/>
        <v>0.19136879673713925</v>
      </c>
    </row>
    <row r="29" spans="2:12" ht="15.75" outlineLevel="3" thickBot="1" x14ac:dyDescent="0.3">
      <c r="B29" s="40">
        <v>11010201</v>
      </c>
      <c r="C29" s="47" t="s">
        <v>46</v>
      </c>
      <c r="D29" s="42">
        <f>SUM(D30:D32)</f>
        <v>661115500</v>
      </c>
      <c r="E29" s="42">
        <f t="shared" ref="E29:K29" si="11">SUM(E30:E32)</f>
        <v>0</v>
      </c>
      <c r="F29" s="42">
        <f t="shared" si="11"/>
        <v>0</v>
      </c>
      <c r="G29" s="42">
        <f t="shared" si="11"/>
        <v>661115500</v>
      </c>
      <c r="H29" s="42">
        <f t="shared" si="11"/>
        <v>89765209</v>
      </c>
      <c r="I29" s="42">
        <f t="shared" si="11"/>
        <v>89765209</v>
      </c>
      <c r="J29" s="42">
        <f t="shared" si="11"/>
        <v>89765209</v>
      </c>
      <c r="K29" s="42">
        <f t="shared" si="11"/>
        <v>571350291</v>
      </c>
      <c r="L29" s="43">
        <f t="shared" si="6"/>
        <v>0.13577840634503352</v>
      </c>
    </row>
    <row r="30" spans="2:12" ht="15.75" outlineLevel="4" thickBot="1" x14ac:dyDescent="0.3">
      <c r="B30" s="44" t="s">
        <v>47</v>
      </c>
      <c r="C30" s="44" t="s">
        <v>48</v>
      </c>
      <c r="D30" s="45">
        <v>108850082</v>
      </c>
      <c r="E30" s="45"/>
      <c r="F30" s="45"/>
      <c r="G30" s="45">
        <f t="shared" si="7"/>
        <v>108850082</v>
      </c>
      <c r="H30" s="45">
        <v>12372054</v>
      </c>
      <c r="I30" s="45">
        <v>12372054</v>
      </c>
      <c r="J30" s="45">
        <v>12372054</v>
      </c>
      <c r="K30" s="45">
        <v>96478028</v>
      </c>
      <c r="L30" s="46">
        <f t="shared" si="6"/>
        <v>0.11366141184900531</v>
      </c>
    </row>
    <row r="31" spans="2:12" ht="15.75" outlineLevel="4" thickBot="1" x14ac:dyDescent="0.3">
      <c r="B31" s="44" t="s">
        <v>49</v>
      </c>
      <c r="C31" s="44" t="s">
        <v>50</v>
      </c>
      <c r="D31" s="45">
        <v>120612152</v>
      </c>
      <c r="E31" s="45"/>
      <c r="F31" s="45"/>
      <c r="G31" s="45">
        <f t="shared" si="7"/>
        <v>120612152</v>
      </c>
      <c r="H31" s="45">
        <v>0</v>
      </c>
      <c r="I31" s="45"/>
      <c r="J31" s="45"/>
      <c r="K31" s="45">
        <v>120612152</v>
      </c>
      <c r="L31" s="46">
        <f t="shared" si="6"/>
        <v>0</v>
      </c>
    </row>
    <row r="32" spans="2:12" ht="15.75" outlineLevel="4" thickBot="1" x14ac:dyDescent="0.3">
      <c r="B32" s="44" t="s">
        <v>51</v>
      </c>
      <c r="C32" s="44" t="s">
        <v>52</v>
      </c>
      <c r="D32" s="45">
        <v>431653266</v>
      </c>
      <c r="E32" s="45"/>
      <c r="F32" s="45"/>
      <c r="G32" s="45">
        <f t="shared" si="7"/>
        <v>431653266</v>
      </c>
      <c r="H32" s="45">
        <v>77393155</v>
      </c>
      <c r="I32" s="45">
        <v>77393155</v>
      </c>
      <c r="J32" s="45">
        <v>77393155</v>
      </c>
      <c r="K32" s="45">
        <v>354260111</v>
      </c>
      <c r="L32" s="46">
        <f t="shared" si="6"/>
        <v>0.17929472819047315</v>
      </c>
    </row>
    <row r="33" spans="2:12" ht="15.75" outlineLevel="3" thickBot="1" x14ac:dyDescent="0.3">
      <c r="B33" s="40">
        <v>11010202</v>
      </c>
      <c r="C33" s="47" t="s">
        <v>53</v>
      </c>
      <c r="D33" s="42">
        <f>SUM(D34:D36)</f>
        <v>283463552</v>
      </c>
      <c r="E33" s="42">
        <f t="shared" ref="E33:K33" si="12">SUM(E34:E36)</f>
        <v>0</v>
      </c>
      <c r="F33" s="42">
        <f t="shared" si="12"/>
        <v>0</v>
      </c>
      <c r="G33" s="42">
        <f t="shared" si="12"/>
        <v>283463552</v>
      </c>
      <c r="H33" s="42">
        <f t="shared" si="12"/>
        <v>138839629</v>
      </c>
      <c r="I33" s="42">
        <f t="shared" si="12"/>
        <v>116893370</v>
      </c>
      <c r="J33" s="42">
        <f t="shared" si="12"/>
        <v>138839629</v>
      </c>
      <c r="K33" s="42">
        <f t="shared" si="12"/>
        <v>144623923</v>
      </c>
      <c r="L33" s="43">
        <f t="shared" si="6"/>
        <v>0.48979711155245809</v>
      </c>
    </row>
    <row r="34" spans="2:12" ht="15.75" outlineLevel="4" thickBot="1" x14ac:dyDescent="0.3">
      <c r="B34" s="44" t="s">
        <v>54</v>
      </c>
      <c r="C34" s="44" t="s">
        <v>55</v>
      </c>
      <c r="D34" s="45">
        <v>102866134</v>
      </c>
      <c r="E34" s="45"/>
      <c r="F34" s="45"/>
      <c r="G34" s="45">
        <f t="shared" si="7"/>
        <v>102866134</v>
      </c>
      <c r="H34" s="45">
        <v>30255941</v>
      </c>
      <c r="I34" s="45">
        <v>22746897</v>
      </c>
      <c r="J34" s="45">
        <v>30255941</v>
      </c>
      <c r="K34" s="45">
        <v>72610193</v>
      </c>
      <c r="L34" s="46">
        <f t="shared" si="6"/>
        <v>0.2941292709610337</v>
      </c>
    </row>
    <row r="35" spans="2:12" ht="15.75" outlineLevel="4" thickBot="1" x14ac:dyDescent="0.3">
      <c r="B35" s="44" t="s">
        <v>56</v>
      </c>
      <c r="C35" s="44" t="s">
        <v>57</v>
      </c>
      <c r="D35" s="45">
        <v>53300577</v>
      </c>
      <c r="E35" s="45"/>
      <c r="F35" s="45"/>
      <c r="G35" s="45">
        <f t="shared" si="7"/>
        <v>53300577</v>
      </c>
      <c r="H35" s="45">
        <v>56668412</v>
      </c>
      <c r="I35" s="45">
        <v>42231197</v>
      </c>
      <c r="J35" s="45">
        <v>56668412</v>
      </c>
      <c r="K35" s="45">
        <v>-3367835</v>
      </c>
      <c r="L35" s="46">
        <f t="shared" si="6"/>
        <v>1.0631857137306413</v>
      </c>
    </row>
    <row r="36" spans="2:12" ht="15.75" outlineLevel="4" thickBot="1" x14ac:dyDescent="0.3">
      <c r="B36" s="44" t="s">
        <v>58</v>
      </c>
      <c r="C36" s="44" t="s">
        <v>59</v>
      </c>
      <c r="D36" s="45">
        <v>127296841</v>
      </c>
      <c r="E36" s="45"/>
      <c r="F36" s="45"/>
      <c r="G36" s="45">
        <f t="shared" si="7"/>
        <v>127296841</v>
      </c>
      <c r="H36" s="45">
        <v>51915276</v>
      </c>
      <c r="I36" s="45">
        <v>51915276</v>
      </c>
      <c r="J36" s="45">
        <v>51915276</v>
      </c>
      <c r="K36" s="45">
        <v>75381565</v>
      </c>
      <c r="L36" s="46">
        <f t="shared" si="6"/>
        <v>0.40782847077878392</v>
      </c>
    </row>
    <row r="37" spans="2:12" ht="15.75" outlineLevel="3" thickBot="1" x14ac:dyDescent="0.3">
      <c r="B37" s="40">
        <v>11010203</v>
      </c>
      <c r="C37" s="47" t="s">
        <v>60</v>
      </c>
      <c r="D37" s="42">
        <f>SUM(D38)</f>
        <v>102424101</v>
      </c>
      <c r="E37" s="42">
        <f t="shared" ref="E37:K37" si="13">SUM(E38)</f>
        <v>0</v>
      </c>
      <c r="F37" s="42">
        <f t="shared" si="13"/>
        <v>0</v>
      </c>
      <c r="G37" s="42">
        <f t="shared" si="13"/>
        <v>102424101</v>
      </c>
      <c r="H37" s="42">
        <f t="shared" si="13"/>
        <v>8162898</v>
      </c>
      <c r="I37" s="42">
        <f t="shared" si="13"/>
        <v>8162898</v>
      </c>
      <c r="J37" s="42">
        <f t="shared" si="13"/>
        <v>8162898</v>
      </c>
      <c r="K37" s="42">
        <f t="shared" si="13"/>
        <v>94261203</v>
      </c>
      <c r="L37" s="43">
        <f t="shared" si="6"/>
        <v>7.9697043179319679E-2</v>
      </c>
    </row>
    <row r="38" spans="2:12" ht="15.75" outlineLevel="4" thickBot="1" x14ac:dyDescent="0.3">
      <c r="B38" s="44" t="s">
        <v>61</v>
      </c>
      <c r="C38" s="44" t="s">
        <v>62</v>
      </c>
      <c r="D38" s="45">
        <v>102424101</v>
      </c>
      <c r="E38" s="45"/>
      <c r="F38" s="45"/>
      <c r="G38" s="45">
        <f t="shared" si="7"/>
        <v>102424101</v>
      </c>
      <c r="H38" s="45">
        <v>8162898</v>
      </c>
      <c r="I38" s="45">
        <v>8162898</v>
      </c>
      <c r="J38" s="45">
        <v>8162898</v>
      </c>
      <c r="K38" s="45">
        <v>94261203</v>
      </c>
      <c r="L38" s="46">
        <f t="shared" si="6"/>
        <v>7.9697043179319679E-2</v>
      </c>
    </row>
    <row r="39" spans="2:12" ht="15.75" outlineLevel="3" thickBot="1" x14ac:dyDescent="0.3">
      <c r="B39" s="40">
        <v>11010204</v>
      </c>
      <c r="C39" s="47" t="s">
        <v>63</v>
      </c>
      <c r="D39" s="42">
        <f>SUM(D40:D43)</f>
        <v>1200000000</v>
      </c>
      <c r="E39" s="42">
        <f t="shared" ref="E39:K39" si="14">SUM(E40:E43)</f>
        <v>0</v>
      </c>
      <c r="F39" s="42">
        <f t="shared" si="14"/>
        <v>0</v>
      </c>
      <c r="G39" s="42">
        <f t="shared" si="14"/>
        <v>1200000000</v>
      </c>
      <c r="H39" s="42">
        <f t="shared" si="14"/>
        <v>501213791</v>
      </c>
      <c r="I39" s="42">
        <f t="shared" si="14"/>
        <v>431472899</v>
      </c>
      <c r="J39" s="42">
        <f t="shared" si="14"/>
        <v>501213791</v>
      </c>
      <c r="K39" s="42">
        <f t="shared" si="14"/>
        <v>698786209</v>
      </c>
      <c r="L39" s="43">
        <f t="shared" si="6"/>
        <v>0.41767815916666667</v>
      </c>
    </row>
    <row r="40" spans="2:12" ht="15.75" outlineLevel="4" thickBot="1" x14ac:dyDescent="0.3">
      <c r="B40" s="44" t="s">
        <v>64</v>
      </c>
      <c r="C40" s="44" t="s">
        <v>65</v>
      </c>
      <c r="D40" s="45">
        <v>305492745</v>
      </c>
      <c r="E40" s="45"/>
      <c r="F40" s="45"/>
      <c r="G40" s="45">
        <f t="shared" si="7"/>
        <v>305492745</v>
      </c>
      <c r="H40" s="45">
        <v>255383684</v>
      </c>
      <c r="I40" s="45">
        <v>250132184</v>
      </c>
      <c r="J40" s="45">
        <v>255383684</v>
      </c>
      <c r="K40" s="45">
        <v>50109061</v>
      </c>
      <c r="L40" s="46">
        <f t="shared" si="6"/>
        <v>0.83597299176450168</v>
      </c>
    </row>
    <row r="41" spans="2:12" ht="15.75" outlineLevel="4" thickBot="1" x14ac:dyDescent="0.3">
      <c r="B41" s="44" t="s">
        <v>66</v>
      </c>
      <c r="C41" s="44" t="s">
        <v>67</v>
      </c>
      <c r="D41" s="45">
        <v>239883870</v>
      </c>
      <c r="E41" s="45"/>
      <c r="F41" s="45"/>
      <c r="G41" s="45">
        <f t="shared" si="7"/>
        <v>239883870</v>
      </c>
      <c r="H41" s="45">
        <v>71667118</v>
      </c>
      <c r="I41" s="45">
        <v>70438818</v>
      </c>
      <c r="J41" s="45">
        <v>71667118</v>
      </c>
      <c r="K41" s="45">
        <v>168216752</v>
      </c>
      <c r="L41" s="46">
        <f t="shared" si="6"/>
        <v>0.29875755297761369</v>
      </c>
    </row>
    <row r="42" spans="2:12" ht="15.75" outlineLevel="4" thickBot="1" x14ac:dyDescent="0.3">
      <c r="B42" s="44" t="s">
        <v>68</v>
      </c>
      <c r="C42" s="44" t="s">
        <v>69</v>
      </c>
      <c r="D42" s="45">
        <v>342681631</v>
      </c>
      <c r="E42" s="45"/>
      <c r="F42" s="45"/>
      <c r="G42" s="45">
        <f t="shared" si="7"/>
        <v>342681631</v>
      </c>
      <c r="H42" s="45">
        <v>102910440</v>
      </c>
      <c r="I42" s="45">
        <v>101184940</v>
      </c>
      <c r="J42" s="45">
        <v>102910440</v>
      </c>
      <c r="K42" s="45">
        <v>239771191</v>
      </c>
      <c r="L42" s="46">
        <f t="shared" si="6"/>
        <v>0.30030918114779254</v>
      </c>
    </row>
    <row r="43" spans="2:12" ht="15.75" outlineLevel="4" thickBot="1" x14ac:dyDescent="0.3">
      <c r="B43" s="44" t="s">
        <v>70</v>
      </c>
      <c r="C43" s="44" t="s">
        <v>71</v>
      </c>
      <c r="D43" s="45">
        <v>311941754</v>
      </c>
      <c r="E43" s="45"/>
      <c r="F43" s="45"/>
      <c r="G43" s="45">
        <f t="shared" si="7"/>
        <v>311941754</v>
      </c>
      <c r="H43" s="45">
        <v>71252549</v>
      </c>
      <c r="I43" s="45">
        <v>9716957</v>
      </c>
      <c r="J43" s="45">
        <v>71252549</v>
      </c>
      <c r="K43" s="45">
        <v>240689205</v>
      </c>
      <c r="L43" s="46">
        <f t="shared" si="6"/>
        <v>0.22841619656982501</v>
      </c>
    </row>
    <row r="44" spans="2:12" ht="15.75" outlineLevel="3" thickBot="1" x14ac:dyDescent="0.3">
      <c r="B44" s="40">
        <v>11010205</v>
      </c>
      <c r="C44" s="47" t="s">
        <v>72</v>
      </c>
      <c r="D44" s="42">
        <f>SUM(D45:D49)</f>
        <v>2310602673</v>
      </c>
      <c r="E44" s="42">
        <f t="shared" ref="E44:K44" si="15">SUM(E45:E49)</f>
        <v>0</v>
      </c>
      <c r="F44" s="42">
        <f t="shared" si="15"/>
        <v>0</v>
      </c>
      <c r="G44" s="42">
        <f t="shared" si="15"/>
        <v>2310602673</v>
      </c>
      <c r="H44" s="42">
        <f t="shared" si="15"/>
        <v>146658476</v>
      </c>
      <c r="I44" s="42">
        <f t="shared" si="15"/>
        <v>128552516</v>
      </c>
      <c r="J44" s="42">
        <f t="shared" si="15"/>
        <v>146658476</v>
      </c>
      <c r="K44" s="42">
        <f t="shared" si="15"/>
        <v>2163944197</v>
      </c>
      <c r="L44" s="43">
        <f t="shared" si="6"/>
        <v>6.3471958079916929E-2</v>
      </c>
    </row>
    <row r="45" spans="2:12" ht="15.75" outlineLevel="4" thickBot="1" x14ac:dyDescent="0.3">
      <c r="B45" s="44" t="s">
        <v>73</v>
      </c>
      <c r="C45" s="44" t="s">
        <v>74</v>
      </c>
      <c r="D45" s="45">
        <v>1110130204</v>
      </c>
      <c r="E45" s="45"/>
      <c r="F45" s="45"/>
      <c r="G45" s="45">
        <f t="shared" si="7"/>
        <v>1110130204</v>
      </c>
      <c r="H45" s="45">
        <v>23101238</v>
      </c>
      <c r="I45" s="45">
        <v>15664178</v>
      </c>
      <c r="J45" s="45">
        <v>23101238</v>
      </c>
      <c r="K45" s="45">
        <v>1087028966</v>
      </c>
      <c r="L45" s="46">
        <f t="shared" si="6"/>
        <v>2.0809485154770189E-2</v>
      </c>
    </row>
    <row r="46" spans="2:12" ht="15.75" outlineLevel="4" thickBot="1" x14ac:dyDescent="0.3">
      <c r="B46" s="44" t="s">
        <v>75</v>
      </c>
      <c r="C46" s="44" t="s">
        <v>76</v>
      </c>
      <c r="D46" s="45">
        <v>556026356</v>
      </c>
      <c r="E46" s="45"/>
      <c r="F46" s="45"/>
      <c r="G46" s="45">
        <f t="shared" si="7"/>
        <v>556026356</v>
      </c>
      <c r="H46" s="45">
        <v>22397540</v>
      </c>
      <c r="I46" s="45">
        <v>11728640</v>
      </c>
      <c r="J46" s="45">
        <v>22397540</v>
      </c>
      <c r="K46" s="45">
        <v>533628816</v>
      </c>
      <c r="L46" s="46">
        <f t="shared" si="6"/>
        <v>4.0281435867763074E-2</v>
      </c>
    </row>
    <row r="47" spans="2:12" ht="15.75" outlineLevel="4" thickBot="1" x14ac:dyDescent="0.3">
      <c r="B47" s="44" t="s">
        <v>77</v>
      </c>
      <c r="C47" s="44" t="s">
        <v>78</v>
      </c>
      <c r="D47" s="45">
        <v>225264831</v>
      </c>
      <c r="E47" s="45"/>
      <c r="F47" s="45"/>
      <c r="G47" s="45">
        <f t="shared" si="7"/>
        <v>225264831</v>
      </c>
      <c r="H47" s="45">
        <v>6497619</v>
      </c>
      <c r="I47" s="45">
        <v>6497619</v>
      </c>
      <c r="J47" s="45">
        <v>6497619</v>
      </c>
      <c r="K47" s="45">
        <v>218767212</v>
      </c>
      <c r="L47" s="46">
        <f t="shared" si="6"/>
        <v>2.8844356090365477E-2</v>
      </c>
    </row>
    <row r="48" spans="2:12" ht="15.75" outlineLevel="4" thickBot="1" x14ac:dyDescent="0.3">
      <c r="B48" s="44" t="s">
        <v>79</v>
      </c>
      <c r="C48" s="44" t="s">
        <v>80</v>
      </c>
      <c r="D48" s="45">
        <v>211234071</v>
      </c>
      <c r="E48" s="45"/>
      <c r="F48" s="45"/>
      <c r="G48" s="45">
        <f t="shared" si="7"/>
        <v>211234071</v>
      </c>
      <c r="H48" s="45">
        <v>90442979</v>
      </c>
      <c r="I48" s="45">
        <v>90442979</v>
      </c>
      <c r="J48" s="45">
        <v>90442979</v>
      </c>
      <c r="K48" s="45">
        <v>120791092</v>
      </c>
      <c r="L48" s="46">
        <f t="shared" si="6"/>
        <v>0.42816473011117606</v>
      </c>
    </row>
    <row r="49" spans="2:12" ht="15.75" outlineLevel="4" thickBot="1" x14ac:dyDescent="0.3">
      <c r="B49" s="44" t="s">
        <v>81</v>
      </c>
      <c r="C49" s="44" t="s">
        <v>82</v>
      </c>
      <c r="D49" s="45">
        <v>207947211</v>
      </c>
      <c r="E49" s="45"/>
      <c r="F49" s="45"/>
      <c r="G49" s="45">
        <f t="shared" si="7"/>
        <v>207947211</v>
      </c>
      <c r="H49" s="45">
        <v>4219100</v>
      </c>
      <c r="I49" s="45">
        <v>4219100</v>
      </c>
      <c r="J49" s="45">
        <v>4219100</v>
      </c>
      <c r="K49" s="45">
        <v>203728111</v>
      </c>
      <c r="L49" s="46">
        <f t="shared" si="6"/>
        <v>2.0289283899075711E-2</v>
      </c>
    </row>
    <row r="50" spans="2:12" ht="15.75" outlineLevel="3" thickBot="1" x14ac:dyDescent="0.3">
      <c r="B50" s="40">
        <v>11010206</v>
      </c>
      <c r="C50" s="47" t="s">
        <v>83</v>
      </c>
      <c r="D50" s="42">
        <f>SUM(D51:D53)</f>
        <v>213334690</v>
      </c>
      <c r="E50" s="42">
        <f t="shared" ref="E50:K50" si="16">SUM(E51:E53)</f>
        <v>0</v>
      </c>
      <c r="F50" s="42">
        <f t="shared" si="16"/>
        <v>0</v>
      </c>
      <c r="G50" s="42">
        <f t="shared" si="16"/>
        <v>213334690</v>
      </c>
      <c r="H50" s="42">
        <f t="shared" si="16"/>
        <v>12127642</v>
      </c>
      <c r="I50" s="42">
        <f t="shared" si="16"/>
        <v>1377985</v>
      </c>
      <c r="J50" s="42">
        <f t="shared" si="16"/>
        <v>12127642</v>
      </c>
      <c r="K50" s="42">
        <f t="shared" si="16"/>
        <v>201207048</v>
      </c>
      <c r="L50" s="43">
        <f t="shared" si="6"/>
        <v>5.68479603575021E-2</v>
      </c>
    </row>
    <row r="51" spans="2:12" ht="15.75" outlineLevel="4" thickBot="1" x14ac:dyDescent="0.3">
      <c r="B51" s="44" t="s">
        <v>84</v>
      </c>
      <c r="C51" s="44" t="s">
        <v>85</v>
      </c>
      <c r="D51" s="45">
        <v>96101679</v>
      </c>
      <c r="E51" s="45"/>
      <c r="F51" s="45"/>
      <c r="G51" s="45">
        <f t="shared" si="7"/>
        <v>96101679</v>
      </c>
      <c r="H51" s="45">
        <v>3737482</v>
      </c>
      <c r="I51" s="45"/>
      <c r="J51" s="45">
        <v>3737482</v>
      </c>
      <c r="K51" s="45">
        <v>92364197</v>
      </c>
      <c r="L51" s="46">
        <f t="shared" si="6"/>
        <v>3.8890912613503872E-2</v>
      </c>
    </row>
    <row r="52" spans="2:12" ht="15.75" outlineLevel="4" thickBot="1" x14ac:dyDescent="0.3">
      <c r="B52" s="44" t="s">
        <v>86</v>
      </c>
      <c r="C52" s="44" t="s">
        <v>87</v>
      </c>
      <c r="D52" s="45">
        <v>70405005</v>
      </c>
      <c r="E52" s="45"/>
      <c r="F52" s="45"/>
      <c r="G52" s="45">
        <f t="shared" si="7"/>
        <v>70405005</v>
      </c>
      <c r="H52" s="45">
        <v>745305</v>
      </c>
      <c r="I52" s="45"/>
      <c r="J52" s="45">
        <v>745305</v>
      </c>
      <c r="K52" s="45">
        <v>69659700</v>
      </c>
      <c r="L52" s="46">
        <f t="shared" si="6"/>
        <v>1.0585966153968741E-2</v>
      </c>
    </row>
    <row r="53" spans="2:12" ht="15.75" outlineLevel="4" thickBot="1" x14ac:dyDescent="0.3">
      <c r="B53" s="44" t="s">
        <v>88</v>
      </c>
      <c r="C53" s="44" t="s">
        <v>89</v>
      </c>
      <c r="D53" s="45">
        <v>46828006</v>
      </c>
      <c r="E53" s="45"/>
      <c r="F53" s="45"/>
      <c r="G53" s="45">
        <f t="shared" si="7"/>
        <v>46828006</v>
      </c>
      <c r="H53" s="45">
        <v>7644855</v>
      </c>
      <c r="I53" s="45">
        <v>1377985</v>
      </c>
      <c r="J53" s="45">
        <v>7644855</v>
      </c>
      <c r="K53" s="45">
        <v>39183151</v>
      </c>
      <c r="L53" s="46">
        <f t="shared" si="6"/>
        <v>0.16325390835561096</v>
      </c>
    </row>
    <row r="54" spans="2:12" ht="15.75" outlineLevel="3" thickBot="1" x14ac:dyDescent="0.3">
      <c r="B54" s="40">
        <v>11010207</v>
      </c>
      <c r="C54" s="47" t="s">
        <v>90</v>
      </c>
      <c r="D54" s="42">
        <f>SUM(D55)</f>
        <v>267679778</v>
      </c>
      <c r="E54" s="42">
        <f t="shared" ref="E54:K54" si="17">SUM(E55)</f>
        <v>0</v>
      </c>
      <c r="F54" s="42">
        <f t="shared" si="17"/>
        <v>0</v>
      </c>
      <c r="G54" s="42">
        <f t="shared" si="17"/>
        <v>267679778</v>
      </c>
      <c r="H54" s="42">
        <f t="shared" si="17"/>
        <v>2982529</v>
      </c>
      <c r="I54" s="42">
        <f t="shared" si="17"/>
        <v>2982529</v>
      </c>
      <c r="J54" s="42">
        <f t="shared" si="17"/>
        <v>2982529</v>
      </c>
      <c r="K54" s="42">
        <f t="shared" si="17"/>
        <v>264697249</v>
      </c>
      <c r="L54" s="43">
        <f t="shared" si="6"/>
        <v>1.1142152845031126E-2</v>
      </c>
    </row>
    <row r="55" spans="2:12" ht="15.75" outlineLevel="4" thickBot="1" x14ac:dyDescent="0.3">
      <c r="B55" s="44" t="s">
        <v>91</v>
      </c>
      <c r="C55" s="44" t="s">
        <v>92</v>
      </c>
      <c r="D55" s="45">
        <v>267679778</v>
      </c>
      <c r="E55" s="45"/>
      <c r="F55" s="45"/>
      <c r="G55" s="45">
        <f t="shared" si="7"/>
        <v>267679778</v>
      </c>
      <c r="H55" s="45">
        <v>2982529</v>
      </c>
      <c r="I55" s="45">
        <v>2982529</v>
      </c>
      <c r="J55" s="45">
        <v>2982529</v>
      </c>
      <c r="K55" s="45">
        <v>264697249</v>
      </c>
      <c r="L55" s="46">
        <f t="shared" si="6"/>
        <v>1.1142152845031126E-2</v>
      </c>
    </row>
    <row r="56" spans="2:12" ht="15.75" outlineLevel="3" thickBot="1" x14ac:dyDescent="0.3">
      <c r="B56" s="40">
        <v>11010208</v>
      </c>
      <c r="C56" s="47" t="s">
        <v>93</v>
      </c>
      <c r="D56" s="42">
        <f>SUM(D57:D58)</f>
        <v>421987200</v>
      </c>
      <c r="E56" s="42">
        <f t="shared" ref="E56:K56" si="18">SUM(E57:E58)</f>
        <v>0</v>
      </c>
      <c r="F56" s="42">
        <f t="shared" si="18"/>
        <v>0</v>
      </c>
      <c r="G56" s="42">
        <f t="shared" si="18"/>
        <v>421987200</v>
      </c>
      <c r="H56" s="42">
        <f t="shared" si="18"/>
        <v>6080407</v>
      </c>
      <c r="I56" s="42">
        <f t="shared" si="18"/>
        <v>4899916</v>
      </c>
      <c r="J56" s="42">
        <f t="shared" si="18"/>
        <v>6080407</v>
      </c>
      <c r="K56" s="42">
        <f t="shared" si="18"/>
        <v>415906793</v>
      </c>
      <c r="L56" s="43">
        <f t="shared" si="6"/>
        <v>1.4408984443130029E-2</v>
      </c>
    </row>
    <row r="57" spans="2:12" ht="15.75" outlineLevel="4" thickBot="1" x14ac:dyDescent="0.3">
      <c r="B57" s="44" t="s">
        <v>94</v>
      </c>
      <c r="C57" s="44" t="s">
        <v>95</v>
      </c>
      <c r="D57" s="45">
        <v>145740000</v>
      </c>
      <c r="E57" s="45"/>
      <c r="F57" s="45"/>
      <c r="G57" s="45">
        <f t="shared" si="7"/>
        <v>145740000</v>
      </c>
      <c r="H57" s="45">
        <v>15000</v>
      </c>
      <c r="I57" s="45">
        <v>15000</v>
      </c>
      <c r="J57" s="45">
        <v>15000</v>
      </c>
      <c r="K57" s="45">
        <v>145725000</v>
      </c>
      <c r="L57" s="46">
        <f t="shared" si="6"/>
        <v>1.0292301358583779E-4</v>
      </c>
    </row>
    <row r="58" spans="2:12" ht="15.75" outlineLevel="4" thickBot="1" x14ac:dyDescent="0.3">
      <c r="B58" s="44" t="s">
        <v>96</v>
      </c>
      <c r="C58" s="44" t="s">
        <v>97</v>
      </c>
      <c r="D58" s="45">
        <v>276247200</v>
      </c>
      <c r="E58" s="45"/>
      <c r="F58" s="45"/>
      <c r="G58" s="45">
        <f t="shared" si="7"/>
        <v>276247200</v>
      </c>
      <c r="H58" s="45">
        <v>6065407</v>
      </c>
      <c r="I58" s="45">
        <v>4884916</v>
      </c>
      <c r="J58" s="45">
        <v>6065407</v>
      </c>
      <c r="K58" s="45">
        <v>270181793</v>
      </c>
      <c r="L58" s="46">
        <f t="shared" si="6"/>
        <v>2.1956446979372098E-2</v>
      </c>
    </row>
    <row r="59" spans="2:12" ht="15.75" outlineLevel="3" thickBot="1" x14ac:dyDescent="0.3">
      <c r="B59" s="40">
        <v>11010209</v>
      </c>
      <c r="C59" s="47" t="s">
        <v>98</v>
      </c>
      <c r="D59" s="42">
        <f>SUM(D60:D63)</f>
        <v>2252068133</v>
      </c>
      <c r="E59" s="42">
        <f t="shared" ref="E59:K59" si="19">SUM(E60:E63)</f>
        <v>0</v>
      </c>
      <c r="F59" s="42">
        <f t="shared" si="19"/>
        <v>0</v>
      </c>
      <c r="G59" s="42">
        <f t="shared" si="19"/>
        <v>2252068133</v>
      </c>
      <c r="H59" s="42">
        <f t="shared" si="19"/>
        <v>731755738</v>
      </c>
      <c r="I59" s="42">
        <f t="shared" si="19"/>
        <v>701702720</v>
      </c>
      <c r="J59" s="42">
        <f t="shared" si="19"/>
        <v>731755738</v>
      </c>
      <c r="K59" s="42">
        <f t="shared" si="19"/>
        <v>1520312395</v>
      </c>
      <c r="L59" s="43">
        <f t="shared" si="6"/>
        <v>0.32492611003967348</v>
      </c>
    </row>
    <row r="60" spans="2:12" ht="15.75" outlineLevel="4" thickBot="1" x14ac:dyDescent="0.3">
      <c r="B60" s="44" t="s">
        <v>99</v>
      </c>
      <c r="C60" s="44" t="s">
        <v>100</v>
      </c>
      <c r="D60" s="45">
        <v>1232194031</v>
      </c>
      <c r="E60" s="45"/>
      <c r="F60" s="45"/>
      <c r="G60" s="45">
        <f t="shared" si="7"/>
        <v>1232194031</v>
      </c>
      <c r="H60" s="45">
        <v>445887802</v>
      </c>
      <c r="I60" s="45">
        <v>428155223</v>
      </c>
      <c r="J60" s="45">
        <v>445887802</v>
      </c>
      <c r="K60" s="45">
        <v>786306229</v>
      </c>
      <c r="L60" s="46">
        <f t="shared" si="6"/>
        <v>0.36186492612542126</v>
      </c>
    </row>
    <row r="61" spans="2:12" ht="15.75" outlineLevel="4" thickBot="1" x14ac:dyDescent="0.3">
      <c r="B61" s="44" t="s">
        <v>101</v>
      </c>
      <c r="C61" s="44" t="s">
        <v>102</v>
      </c>
      <c r="D61" s="45">
        <v>262362007</v>
      </c>
      <c r="E61" s="45"/>
      <c r="F61" s="45"/>
      <c r="G61" s="45">
        <f t="shared" si="7"/>
        <v>262362007</v>
      </c>
      <c r="H61" s="45">
        <v>45647770</v>
      </c>
      <c r="I61" s="45">
        <v>40543204</v>
      </c>
      <c r="J61" s="45">
        <v>45647770</v>
      </c>
      <c r="K61" s="45">
        <v>216714237</v>
      </c>
      <c r="L61" s="46">
        <f t="shared" si="6"/>
        <v>0.17398772986212138</v>
      </c>
    </row>
    <row r="62" spans="2:12" ht="15.75" outlineLevel="4" thickBot="1" x14ac:dyDescent="0.3">
      <c r="B62" s="44" t="s">
        <v>103</v>
      </c>
      <c r="C62" s="44" t="s">
        <v>104</v>
      </c>
      <c r="D62" s="45">
        <v>399659891</v>
      </c>
      <c r="E62" s="45"/>
      <c r="F62" s="45"/>
      <c r="G62" s="45">
        <f t="shared" si="7"/>
        <v>399659891</v>
      </c>
      <c r="H62" s="45">
        <v>112276655</v>
      </c>
      <c r="I62" s="45">
        <v>107834971</v>
      </c>
      <c r="J62" s="45">
        <v>112276655</v>
      </c>
      <c r="K62" s="45">
        <v>287383236</v>
      </c>
      <c r="L62" s="46">
        <f t="shared" si="6"/>
        <v>0.28093050498279798</v>
      </c>
    </row>
    <row r="63" spans="2:12" ht="15.75" outlineLevel="4" thickBot="1" x14ac:dyDescent="0.3">
      <c r="B63" s="44" t="s">
        <v>105</v>
      </c>
      <c r="C63" s="44" t="s">
        <v>106</v>
      </c>
      <c r="D63" s="45">
        <v>357852204</v>
      </c>
      <c r="E63" s="45"/>
      <c r="F63" s="45"/>
      <c r="G63" s="45">
        <f t="shared" si="7"/>
        <v>357852204</v>
      </c>
      <c r="H63" s="45">
        <v>127943511</v>
      </c>
      <c r="I63" s="45">
        <v>125169322</v>
      </c>
      <c r="J63" s="45">
        <v>127943511</v>
      </c>
      <c r="K63" s="45">
        <v>229908693</v>
      </c>
      <c r="L63" s="46">
        <f t="shared" si="6"/>
        <v>0.35753171161131092</v>
      </c>
    </row>
    <row r="64" spans="2:12" ht="15.75" outlineLevel="2" thickBot="1" x14ac:dyDescent="0.3">
      <c r="B64" s="40">
        <v>11010210</v>
      </c>
      <c r="C64" s="47" t="s">
        <v>278</v>
      </c>
      <c r="D64" s="42">
        <f>SUM(D65:D69)</f>
        <v>1043247400</v>
      </c>
      <c r="E64" s="42">
        <f t="shared" ref="E64:K64" si="20">SUM(E65:E69)</f>
        <v>0</v>
      </c>
      <c r="F64" s="42">
        <f t="shared" si="20"/>
        <v>0</v>
      </c>
      <c r="G64" s="42">
        <f t="shared" si="20"/>
        <v>1043247400</v>
      </c>
      <c r="H64" s="42">
        <f t="shared" si="20"/>
        <v>38024135</v>
      </c>
      <c r="I64" s="42">
        <f t="shared" si="20"/>
        <v>38024135</v>
      </c>
      <c r="J64" s="42">
        <f t="shared" si="20"/>
        <v>38024135</v>
      </c>
      <c r="K64" s="42">
        <f t="shared" si="20"/>
        <v>1005223265</v>
      </c>
      <c r="L64" s="43">
        <f t="shared" ref="L64" si="21">SUM(L65:L69)</f>
        <v>0</v>
      </c>
    </row>
    <row r="65" spans="2:12" ht="15.75" outlineLevel="3" thickBot="1" x14ac:dyDescent="0.3">
      <c r="B65" s="49">
        <v>110102101</v>
      </c>
      <c r="C65" s="49" t="s">
        <v>227</v>
      </c>
      <c r="D65" s="45">
        <v>208649480</v>
      </c>
      <c r="E65" s="45"/>
      <c r="F65" s="45"/>
      <c r="G65" s="45">
        <f t="shared" si="7"/>
        <v>208649480</v>
      </c>
      <c r="H65" s="45">
        <v>0</v>
      </c>
      <c r="I65" s="45"/>
      <c r="J65" s="45"/>
      <c r="K65" s="45">
        <v>208649480</v>
      </c>
      <c r="L65" s="46"/>
    </row>
    <row r="66" spans="2:12" ht="15.75" outlineLevel="3" thickBot="1" x14ac:dyDescent="0.3">
      <c r="B66" s="49">
        <v>110102102</v>
      </c>
      <c r="C66" s="49" t="s">
        <v>228</v>
      </c>
      <c r="D66" s="45">
        <v>208649480</v>
      </c>
      <c r="E66" s="45"/>
      <c r="F66" s="45"/>
      <c r="G66" s="45">
        <f t="shared" si="7"/>
        <v>208649480</v>
      </c>
      <c r="H66" s="45">
        <v>15007635</v>
      </c>
      <c r="I66" s="45">
        <v>15007635</v>
      </c>
      <c r="J66" s="45">
        <v>15007635</v>
      </c>
      <c r="K66" s="45">
        <v>193641845</v>
      </c>
      <c r="L66" s="46"/>
    </row>
    <row r="67" spans="2:12" ht="15.75" outlineLevel="3" thickBot="1" x14ac:dyDescent="0.3">
      <c r="B67" s="49">
        <v>110102103</v>
      </c>
      <c r="C67" s="49" t="s">
        <v>229</v>
      </c>
      <c r="D67" s="45">
        <v>208649480</v>
      </c>
      <c r="E67" s="45"/>
      <c r="F67" s="45"/>
      <c r="G67" s="45">
        <f t="shared" si="7"/>
        <v>208649480</v>
      </c>
      <c r="H67" s="45">
        <v>16391572</v>
      </c>
      <c r="I67" s="45">
        <v>16391572</v>
      </c>
      <c r="J67" s="45">
        <v>16391572</v>
      </c>
      <c r="K67" s="45">
        <v>192257908</v>
      </c>
      <c r="L67" s="46"/>
    </row>
    <row r="68" spans="2:12" ht="15.75" outlineLevel="3" thickBot="1" x14ac:dyDescent="0.3">
      <c r="B68" s="49">
        <v>110102104</v>
      </c>
      <c r="C68" s="49" t="s">
        <v>230</v>
      </c>
      <c r="D68" s="45">
        <v>208649480</v>
      </c>
      <c r="E68" s="45"/>
      <c r="F68" s="45"/>
      <c r="G68" s="45">
        <f t="shared" si="7"/>
        <v>208649480</v>
      </c>
      <c r="H68" s="45">
        <v>6624928</v>
      </c>
      <c r="I68" s="45">
        <v>6624928</v>
      </c>
      <c r="J68" s="45">
        <v>6624928</v>
      </c>
      <c r="K68" s="45">
        <v>202024552</v>
      </c>
      <c r="L68" s="46"/>
    </row>
    <row r="69" spans="2:12" ht="15.75" outlineLevel="3" thickBot="1" x14ac:dyDescent="0.3">
      <c r="B69" s="49">
        <v>110102105</v>
      </c>
      <c r="C69" s="49" t="s">
        <v>231</v>
      </c>
      <c r="D69" s="45">
        <v>208649480</v>
      </c>
      <c r="E69" s="45"/>
      <c r="F69" s="45"/>
      <c r="G69" s="45">
        <f t="shared" ref="G69:G132" si="22">+D69+E69</f>
        <v>208649480</v>
      </c>
      <c r="H69" s="45">
        <v>0</v>
      </c>
      <c r="I69" s="45"/>
      <c r="J69" s="45"/>
      <c r="K69" s="45">
        <v>208649480</v>
      </c>
      <c r="L69" s="46"/>
    </row>
    <row r="70" spans="2:12" ht="15.75" outlineLevel="3" thickBot="1" x14ac:dyDescent="0.3">
      <c r="B70" s="36">
        <v>110103</v>
      </c>
      <c r="C70" s="48" t="s">
        <v>107</v>
      </c>
      <c r="D70" s="38">
        <f>D71+D72+D73+D74+D75+D76+D80</f>
        <v>3179765429</v>
      </c>
      <c r="E70" s="38">
        <f t="shared" ref="E70:K70" si="23">E71+E72+E73+E74+E75+E76+E80</f>
        <v>0</v>
      </c>
      <c r="F70" s="38">
        <f t="shared" si="23"/>
        <v>0</v>
      </c>
      <c r="G70" s="38">
        <f t="shared" si="23"/>
        <v>3179765429</v>
      </c>
      <c r="H70" s="38">
        <f t="shared" si="23"/>
        <v>506494059.19999999</v>
      </c>
      <c r="I70" s="38">
        <f t="shared" si="23"/>
        <v>358701353.19999999</v>
      </c>
      <c r="J70" s="38">
        <f t="shared" si="23"/>
        <v>506494059.19999999</v>
      </c>
      <c r="K70" s="38">
        <f t="shared" si="23"/>
        <v>2673271369.8000002</v>
      </c>
      <c r="L70" s="39">
        <f t="shared" si="6"/>
        <v>0.15928661107536055</v>
      </c>
    </row>
    <row r="71" spans="2:12" ht="15.75" outlineLevel="4" thickBot="1" x14ac:dyDescent="0.3">
      <c r="B71" s="47" t="s">
        <v>108</v>
      </c>
      <c r="C71" s="47" t="s">
        <v>109</v>
      </c>
      <c r="D71" s="42">
        <v>111180751</v>
      </c>
      <c r="E71" s="42"/>
      <c r="F71" s="42"/>
      <c r="G71" s="42">
        <f t="shared" si="22"/>
        <v>111180751</v>
      </c>
      <c r="H71" s="42">
        <v>13567246</v>
      </c>
      <c r="I71" s="42">
        <v>8924984</v>
      </c>
      <c r="J71" s="42">
        <v>13567246</v>
      </c>
      <c r="K71" s="42">
        <v>97613505</v>
      </c>
      <c r="L71" s="43">
        <f t="shared" si="6"/>
        <v>0.12202873139434002</v>
      </c>
    </row>
    <row r="72" spans="2:12" ht="15.75" outlineLevel="4" thickBot="1" x14ac:dyDescent="0.3">
      <c r="B72" s="47" t="s">
        <v>110</v>
      </c>
      <c r="C72" s="47" t="s">
        <v>111</v>
      </c>
      <c r="D72" s="42">
        <v>70894671</v>
      </c>
      <c r="E72" s="42"/>
      <c r="F72" s="42"/>
      <c r="G72" s="42">
        <f t="shared" si="22"/>
        <v>70894671</v>
      </c>
      <c r="H72" s="42">
        <v>0</v>
      </c>
      <c r="I72" s="42"/>
      <c r="J72" s="42"/>
      <c r="K72" s="42">
        <v>70894671</v>
      </c>
      <c r="L72" s="43">
        <f t="shared" si="6"/>
        <v>0</v>
      </c>
    </row>
    <row r="73" spans="2:12" ht="15.75" outlineLevel="4" thickBot="1" x14ac:dyDescent="0.3">
      <c r="B73" s="47" t="s">
        <v>112</v>
      </c>
      <c r="C73" s="47" t="s">
        <v>113</v>
      </c>
      <c r="D73" s="42">
        <v>1063420072</v>
      </c>
      <c r="E73" s="42"/>
      <c r="F73" s="42"/>
      <c r="G73" s="42">
        <f t="shared" si="22"/>
        <v>1063420072</v>
      </c>
      <c r="H73" s="42">
        <v>271073290</v>
      </c>
      <c r="I73" s="42">
        <v>271073290</v>
      </c>
      <c r="J73" s="42">
        <v>271073290</v>
      </c>
      <c r="K73" s="42">
        <v>792346782</v>
      </c>
      <c r="L73" s="43">
        <f t="shared" si="6"/>
        <v>0.25490706554953951</v>
      </c>
    </row>
    <row r="74" spans="2:12" ht="15.75" outlineLevel="2" thickBot="1" x14ac:dyDescent="0.3">
      <c r="B74" s="47" t="s">
        <v>114</v>
      </c>
      <c r="C74" s="47" t="s">
        <v>115</v>
      </c>
      <c r="D74" s="42">
        <v>171990368</v>
      </c>
      <c r="E74" s="42"/>
      <c r="F74" s="42"/>
      <c r="G74" s="42">
        <f t="shared" si="22"/>
        <v>171990368</v>
      </c>
      <c r="H74" s="42">
        <v>42659700</v>
      </c>
      <c r="I74" s="42">
        <v>27577300</v>
      </c>
      <c r="J74" s="42">
        <v>42659700</v>
      </c>
      <c r="K74" s="42">
        <v>129330668</v>
      </c>
      <c r="L74" s="43">
        <f t="shared" si="6"/>
        <v>0.24803540161039717</v>
      </c>
    </row>
    <row r="75" spans="2:12" ht="15.75" outlineLevel="3" thickBot="1" x14ac:dyDescent="0.3">
      <c r="B75" s="47" t="s">
        <v>116</v>
      </c>
      <c r="C75" s="47" t="s">
        <v>117</v>
      </c>
      <c r="D75" s="42">
        <v>5000000</v>
      </c>
      <c r="E75" s="42"/>
      <c r="F75" s="42"/>
      <c r="G75" s="42">
        <f t="shared" si="22"/>
        <v>5000000</v>
      </c>
      <c r="H75" s="42">
        <v>0</v>
      </c>
      <c r="I75" s="42"/>
      <c r="J75" s="42"/>
      <c r="K75" s="42">
        <v>5000000</v>
      </c>
      <c r="L75" s="43">
        <f t="shared" si="6"/>
        <v>0</v>
      </c>
    </row>
    <row r="76" spans="2:12" ht="15.75" outlineLevel="3" thickBot="1" x14ac:dyDescent="0.3">
      <c r="B76" s="47" t="s">
        <v>684</v>
      </c>
      <c r="C76" s="47" t="s">
        <v>118</v>
      </c>
      <c r="D76" s="42">
        <f>SUM(D77:D79)</f>
        <v>1080329567</v>
      </c>
      <c r="E76" s="42">
        <f t="shared" ref="E76:K76" si="24">SUM(E77:E79)</f>
        <v>0</v>
      </c>
      <c r="F76" s="42">
        <f t="shared" si="24"/>
        <v>0</v>
      </c>
      <c r="G76" s="42">
        <f t="shared" si="24"/>
        <v>1080329567</v>
      </c>
      <c r="H76" s="42">
        <f t="shared" si="24"/>
        <v>70309573.200000003</v>
      </c>
      <c r="I76" s="42">
        <f t="shared" si="24"/>
        <v>34530440.200000003</v>
      </c>
      <c r="J76" s="42">
        <f t="shared" si="24"/>
        <v>70309573.200000003</v>
      </c>
      <c r="K76" s="42">
        <f t="shared" si="24"/>
        <v>1010019993.8</v>
      </c>
      <c r="L76" s="43">
        <f t="shared" si="6"/>
        <v>6.5081596716125054E-2</v>
      </c>
    </row>
    <row r="77" spans="2:12" ht="15.75" outlineLevel="4" thickBot="1" x14ac:dyDescent="0.3">
      <c r="B77" s="44" t="s">
        <v>119</v>
      </c>
      <c r="C77" s="44" t="s">
        <v>120</v>
      </c>
      <c r="D77" s="45">
        <v>406831104</v>
      </c>
      <c r="E77" s="45"/>
      <c r="F77" s="45"/>
      <c r="G77" s="45">
        <f t="shared" si="22"/>
        <v>406831104</v>
      </c>
      <c r="H77" s="45">
        <v>0</v>
      </c>
      <c r="I77" s="45"/>
      <c r="J77" s="45"/>
      <c r="K77" s="45">
        <v>406831104</v>
      </c>
      <c r="L77" s="46">
        <f t="shared" si="6"/>
        <v>0</v>
      </c>
    </row>
    <row r="78" spans="2:12" ht="15.75" outlineLevel="4" thickBot="1" x14ac:dyDescent="0.3">
      <c r="B78" s="44" t="s">
        <v>121</v>
      </c>
      <c r="C78" s="44" t="s">
        <v>122</v>
      </c>
      <c r="D78" s="45">
        <v>245827327</v>
      </c>
      <c r="E78" s="45"/>
      <c r="F78" s="45"/>
      <c r="G78" s="45">
        <f t="shared" si="22"/>
        <v>245827327</v>
      </c>
      <c r="H78" s="45">
        <v>0</v>
      </c>
      <c r="I78" s="45"/>
      <c r="J78" s="45"/>
      <c r="K78" s="45">
        <v>245827327</v>
      </c>
      <c r="L78" s="46">
        <f t="shared" si="6"/>
        <v>0</v>
      </c>
    </row>
    <row r="79" spans="2:12" ht="15.75" outlineLevel="4" thickBot="1" x14ac:dyDescent="0.3">
      <c r="B79" s="44" t="s">
        <v>123</v>
      </c>
      <c r="C79" s="44" t="s">
        <v>124</v>
      </c>
      <c r="D79" s="45">
        <v>427671136</v>
      </c>
      <c r="E79" s="45"/>
      <c r="F79" s="45"/>
      <c r="G79" s="45">
        <f t="shared" si="22"/>
        <v>427671136</v>
      </c>
      <c r="H79" s="45">
        <v>70309573.200000003</v>
      </c>
      <c r="I79" s="45">
        <v>34530440.200000003</v>
      </c>
      <c r="J79" s="45">
        <v>70309573.200000003</v>
      </c>
      <c r="K79" s="45">
        <v>357361562.80000001</v>
      </c>
      <c r="L79" s="46">
        <f t="shared" ref="L79:L142" si="25">+J79/G79</f>
        <v>0.16440102518398625</v>
      </c>
    </row>
    <row r="80" spans="2:12" ht="15.75" outlineLevel="3" thickBot="1" x14ac:dyDescent="0.3">
      <c r="B80" s="47" t="s">
        <v>245</v>
      </c>
      <c r="C80" s="47" t="s">
        <v>234</v>
      </c>
      <c r="D80" s="42">
        <v>676950000</v>
      </c>
      <c r="E80" s="42"/>
      <c r="F80" s="42"/>
      <c r="G80" s="42">
        <f t="shared" si="22"/>
        <v>676950000</v>
      </c>
      <c r="H80" s="42">
        <v>108884250</v>
      </c>
      <c r="I80" s="42">
        <v>16595339</v>
      </c>
      <c r="J80" s="42">
        <v>108884250</v>
      </c>
      <c r="K80" s="42">
        <v>568065750</v>
      </c>
      <c r="L80" s="43"/>
    </row>
    <row r="81" spans="2:12" ht="15.75" outlineLevel="4" thickBot="1" x14ac:dyDescent="0.3">
      <c r="B81" s="36">
        <v>110104</v>
      </c>
      <c r="C81" s="48" t="s">
        <v>125</v>
      </c>
      <c r="D81" s="38">
        <f>SUM(D82+D88+D91+D98+D102+D109+D114+D121+D125+D130+D135)</f>
        <v>4099648453</v>
      </c>
      <c r="E81" s="38">
        <f t="shared" ref="E81:K81" si="26">SUM(E82+E88+E91+E98+E102+E109+E114+E121+E125+E130+E135)</f>
        <v>0</v>
      </c>
      <c r="F81" s="38">
        <f t="shared" si="26"/>
        <v>0</v>
      </c>
      <c r="G81" s="38">
        <f t="shared" si="26"/>
        <v>4099648453</v>
      </c>
      <c r="H81" s="38">
        <f t="shared" si="26"/>
        <v>488465821.11999995</v>
      </c>
      <c r="I81" s="38">
        <f t="shared" si="26"/>
        <v>409388714.07999998</v>
      </c>
      <c r="J81" s="38">
        <f t="shared" si="26"/>
        <v>488465821.11999995</v>
      </c>
      <c r="K81" s="38">
        <f t="shared" si="26"/>
        <v>3611182631.8799996</v>
      </c>
      <c r="L81" s="39">
        <f t="shared" si="25"/>
        <v>0.11914822129750059</v>
      </c>
    </row>
    <row r="82" spans="2:12" ht="15.75" outlineLevel="4" thickBot="1" x14ac:dyDescent="0.3">
      <c r="B82" s="40">
        <v>11010401</v>
      </c>
      <c r="C82" s="47" t="s">
        <v>46</v>
      </c>
      <c r="D82" s="42">
        <f>SUM(D83:D87)</f>
        <v>1432248770</v>
      </c>
      <c r="E82" s="42">
        <f t="shared" ref="E82:K82" si="27">SUM(E83:E87)</f>
        <v>0</v>
      </c>
      <c r="F82" s="42">
        <f t="shared" si="27"/>
        <v>0</v>
      </c>
      <c r="G82" s="42">
        <f t="shared" si="27"/>
        <v>1432248770</v>
      </c>
      <c r="H82" s="42">
        <f t="shared" si="27"/>
        <v>41842114</v>
      </c>
      <c r="I82" s="42">
        <f t="shared" si="27"/>
        <v>20551319.280000001</v>
      </c>
      <c r="J82" s="42">
        <f t="shared" si="27"/>
        <v>41842114</v>
      </c>
      <c r="K82" s="42">
        <f t="shared" si="27"/>
        <v>1390406656</v>
      </c>
      <c r="L82" s="43">
        <f t="shared" si="25"/>
        <v>2.9214278187161578E-2</v>
      </c>
    </row>
    <row r="83" spans="2:12" ht="15.75" outlineLevel="4" thickBot="1" x14ac:dyDescent="0.3">
      <c r="B83" s="44" t="s">
        <v>126</v>
      </c>
      <c r="C83" s="44" t="s">
        <v>127</v>
      </c>
      <c r="D83" s="45">
        <v>30000000</v>
      </c>
      <c r="E83" s="45"/>
      <c r="F83" s="45"/>
      <c r="G83" s="45">
        <f t="shared" si="22"/>
        <v>30000000</v>
      </c>
      <c r="H83" s="45">
        <v>1977272</v>
      </c>
      <c r="I83" s="45"/>
      <c r="J83" s="45">
        <v>1977272</v>
      </c>
      <c r="K83" s="45">
        <v>28022728</v>
      </c>
      <c r="L83" s="46">
        <f t="shared" si="25"/>
        <v>6.5909066666666669E-2</v>
      </c>
    </row>
    <row r="84" spans="2:12" ht="15.75" outlineLevel="4" thickBot="1" x14ac:dyDescent="0.3">
      <c r="B84" s="44" t="s">
        <v>128</v>
      </c>
      <c r="C84" s="44" t="s">
        <v>129</v>
      </c>
      <c r="D84" s="45">
        <v>236250000</v>
      </c>
      <c r="E84" s="45"/>
      <c r="F84" s="45"/>
      <c r="G84" s="45">
        <f t="shared" si="22"/>
        <v>236250000</v>
      </c>
      <c r="H84" s="45">
        <v>0</v>
      </c>
      <c r="I84" s="45"/>
      <c r="J84" s="45"/>
      <c r="K84" s="45">
        <v>236250000</v>
      </c>
      <c r="L84" s="46">
        <f t="shared" si="25"/>
        <v>0</v>
      </c>
    </row>
    <row r="85" spans="2:12" ht="15.75" outlineLevel="4" thickBot="1" x14ac:dyDescent="0.3">
      <c r="B85" s="44" t="s">
        <v>130</v>
      </c>
      <c r="C85" s="44" t="s">
        <v>131</v>
      </c>
      <c r="D85" s="45">
        <v>337883650</v>
      </c>
      <c r="E85" s="45"/>
      <c r="F85" s="45"/>
      <c r="G85" s="45">
        <f t="shared" si="22"/>
        <v>337883650</v>
      </c>
      <c r="H85" s="45">
        <v>39823414</v>
      </c>
      <c r="I85" s="45">
        <v>20515732</v>
      </c>
      <c r="J85" s="45">
        <v>39823414</v>
      </c>
      <c r="K85" s="45">
        <v>298060236</v>
      </c>
      <c r="L85" s="46">
        <f t="shared" si="25"/>
        <v>0.11786132297315954</v>
      </c>
    </row>
    <row r="86" spans="2:12" ht="15.75" outlineLevel="4" thickBot="1" x14ac:dyDescent="0.3">
      <c r="B86" s="44" t="s">
        <v>132</v>
      </c>
      <c r="C86" s="44" t="s">
        <v>124</v>
      </c>
      <c r="D86" s="45"/>
      <c r="E86" s="45"/>
      <c r="F86" s="45"/>
      <c r="G86" s="45">
        <f t="shared" si="22"/>
        <v>0</v>
      </c>
      <c r="H86" s="45">
        <v>41428</v>
      </c>
      <c r="I86" s="45">
        <v>35587.279999999999</v>
      </c>
      <c r="J86" s="45">
        <v>41428</v>
      </c>
      <c r="K86" s="45">
        <v>-41428</v>
      </c>
      <c r="L86" s="46" t="e">
        <f t="shared" si="25"/>
        <v>#DIV/0!</v>
      </c>
    </row>
    <row r="87" spans="2:12" ht="15.75" outlineLevel="4" thickBot="1" x14ac:dyDescent="0.3">
      <c r="B87" s="44" t="s">
        <v>246</v>
      </c>
      <c r="C87" s="44" t="s">
        <v>247</v>
      </c>
      <c r="D87" s="45">
        <v>828115120</v>
      </c>
      <c r="E87" s="45"/>
      <c r="F87" s="45"/>
      <c r="G87" s="45">
        <f t="shared" si="22"/>
        <v>828115120</v>
      </c>
      <c r="H87" s="45">
        <v>0</v>
      </c>
      <c r="I87" s="45"/>
      <c r="J87" s="45"/>
      <c r="K87" s="45">
        <v>828115120</v>
      </c>
      <c r="L87" s="46"/>
    </row>
    <row r="88" spans="2:12" ht="15.75" outlineLevel="4" thickBot="1" x14ac:dyDescent="0.3">
      <c r="B88" s="40">
        <v>11010402</v>
      </c>
      <c r="C88" s="47" t="s">
        <v>53</v>
      </c>
      <c r="D88" s="42">
        <f>SUM(D89:D90)</f>
        <v>128000000</v>
      </c>
      <c r="E88" s="42">
        <f t="shared" ref="E88:K88" si="28">SUM(E89:E90)</f>
        <v>0</v>
      </c>
      <c r="F88" s="42">
        <f t="shared" si="28"/>
        <v>0</v>
      </c>
      <c r="G88" s="42">
        <f t="shared" si="28"/>
        <v>128000000</v>
      </c>
      <c r="H88" s="42">
        <f t="shared" si="28"/>
        <v>1754715</v>
      </c>
      <c r="I88" s="42">
        <f t="shared" si="28"/>
        <v>1754715</v>
      </c>
      <c r="J88" s="42">
        <f t="shared" si="28"/>
        <v>1754715</v>
      </c>
      <c r="K88" s="42">
        <f t="shared" si="28"/>
        <v>126245285</v>
      </c>
      <c r="L88" s="43">
        <f t="shared" si="25"/>
        <v>1.37087109375E-2</v>
      </c>
    </row>
    <row r="89" spans="2:12" ht="15.75" outlineLevel="4" thickBot="1" x14ac:dyDescent="0.3">
      <c r="B89" s="44" t="s">
        <v>248</v>
      </c>
      <c r="C89" s="44" t="s">
        <v>124</v>
      </c>
      <c r="D89" s="45">
        <v>8000000</v>
      </c>
      <c r="E89" s="45"/>
      <c r="F89" s="45"/>
      <c r="G89" s="45">
        <f t="shared" si="22"/>
        <v>8000000</v>
      </c>
      <c r="H89" s="45">
        <v>0</v>
      </c>
      <c r="I89" s="45"/>
      <c r="J89" s="45"/>
      <c r="K89" s="45">
        <v>8000000</v>
      </c>
      <c r="L89" s="46">
        <f t="shared" si="25"/>
        <v>0</v>
      </c>
    </row>
    <row r="90" spans="2:12" ht="15.75" outlineLevel="4" thickBot="1" x14ac:dyDescent="0.3">
      <c r="B90" s="44" t="s">
        <v>132</v>
      </c>
      <c r="C90" s="44" t="s">
        <v>249</v>
      </c>
      <c r="D90" s="45">
        <v>120000000</v>
      </c>
      <c r="E90" s="45"/>
      <c r="F90" s="45"/>
      <c r="G90" s="45">
        <f t="shared" si="22"/>
        <v>120000000</v>
      </c>
      <c r="H90" s="45">
        <v>1754715</v>
      </c>
      <c r="I90" s="45">
        <v>1754715</v>
      </c>
      <c r="J90" s="45">
        <v>1754715</v>
      </c>
      <c r="K90" s="45">
        <v>118245285</v>
      </c>
      <c r="L90" s="46">
        <f t="shared" si="25"/>
        <v>1.4622625E-2</v>
      </c>
    </row>
    <row r="91" spans="2:12" ht="15.75" outlineLevel="3" thickBot="1" x14ac:dyDescent="0.3">
      <c r="B91" s="40">
        <v>11010403</v>
      </c>
      <c r="C91" s="47" t="s">
        <v>133</v>
      </c>
      <c r="D91" s="42">
        <f>SUM(D92:D97)</f>
        <v>169272060</v>
      </c>
      <c r="E91" s="42">
        <f t="shared" ref="E91:K91" si="29">SUM(E92:E97)</f>
        <v>0</v>
      </c>
      <c r="F91" s="42">
        <f t="shared" si="29"/>
        <v>0</v>
      </c>
      <c r="G91" s="42">
        <f t="shared" si="29"/>
        <v>169272060</v>
      </c>
      <c r="H91" s="42">
        <f t="shared" si="29"/>
        <v>62588558</v>
      </c>
      <c r="I91" s="42">
        <f t="shared" si="29"/>
        <v>62249448.479999997</v>
      </c>
      <c r="J91" s="42">
        <f t="shared" si="29"/>
        <v>62588558</v>
      </c>
      <c r="K91" s="42">
        <f t="shared" si="29"/>
        <v>106683502</v>
      </c>
      <c r="L91" s="43">
        <f t="shared" si="25"/>
        <v>0.36975126314407708</v>
      </c>
    </row>
    <row r="92" spans="2:12" ht="15.75" outlineLevel="4" thickBot="1" x14ac:dyDescent="0.3">
      <c r="B92" s="44" t="s">
        <v>134</v>
      </c>
      <c r="C92" s="44" t="s">
        <v>135</v>
      </c>
      <c r="D92" s="45">
        <v>36148140</v>
      </c>
      <c r="E92" s="45"/>
      <c r="F92" s="45"/>
      <c r="G92" s="45">
        <f t="shared" si="22"/>
        <v>36148140</v>
      </c>
      <c r="H92" s="45">
        <v>30493705</v>
      </c>
      <c r="I92" s="45">
        <v>30493705</v>
      </c>
      <c r="J92" s="45">
        <v>30493705</v>
      </c>
      <c r="K92" s="45">
        <v>5654435</v>
      </c>
      <c r="L92" s="46">
        <f t="shared" si="25"/>
        <v>0.84357604568312505</v>
      </c>
    </row>
    <row r="93" spans="2:12" ht="15.75" outlineLevel="4" thickBot="1" x14ac:dyDescent="0.3">
      <c r="B93" s="44" t="s">
        <v>136</v>
      </c>
      <c r="C93" s="44" t="s">
        <v>137</v>
      </c>
      <c r="D93" s="45">
        <v>35374640</v>
      </c>
      <c r="E93" s="45"/>
      <c r="F93" s="45"/>
      <c r="G93" s="45">
        <f t="shared" si="22"/>
        <v>35374640</v>
      </c>
      <c r="H93" s="45">
        <v>20656080</v>
      </c>
      <c r="I93" s="45">
        <v>20656080</v>
      </c>
      <c r="J93" s="45">
        <v>20656080</v>
      </c>
      <c r="K93" s="45">
        <v>14718560</v>
      </c>
      <c r="L93" s="46">
        <f t="shared" si="25"/>
        <v>0.58392339823104911</v>
      </c>
    </row>
    <row r="94" spans="2:12" ht="15.75" outlineLevel="4" thickBot="1" x14ac:dyDescent="0.3">
      <c r="B94" s="44" t="s">
        <v>138</v>
      </c>
      <c r="C94" s="44" t="s">
        <v>139</v>
      </c>
      <c r="D94" s="45">
        <v>35374640</v>
      </c>
      <c r="E94" s="45"/>
      <c r="F94" s="45"/>
      <c r="G94" s="45">
        <f t="shared" si="22"/>
        <v>35374640</v>
      </c>
      <c r="H94" s="45">
        <v>250000</v>
      </c>
      <c r="I94" s="45"/>
      <c r="J94" s="45">
        <v>250000</v>
      </c>
      <c r="K94" s="45">
        <v>35124640</v>
      </c>
      <c r="L94" s="46">
        <f t="shared" si="25"/>
        <v>7.0672097299082056E-3</v>
      </c>
    </row>
    <row r="95" spans="2:12" ht="15.75" outlineLevel="3" thickBot="1" x14ac:dyDescent="0.3">
      <c r="B95" s="44" t="s">
        <v>140</v>
      </c>
      <c r="C95" s="44" t="s">
        <v>141</v>
      </c>
      <c r="D95" s="45">
        <v>27000000</v>
      </c>
      <c r="E95" s="45"/>
      <c r="F95" s="45"/>
      <c r="G95" s="45">
        <f t="shared" si="22"/>
        <v>27000000</v>
      </c>
      <c r="H95" s="45">
        <v>11056332</v>
      </c>
      <c r="I95" s="45">
        <v>11056332</v>
      </c>
      <c r="J95" s="45">
        <v>11056332</v>
      </c>
      <c r="K95" s="45">
        <v>15943668</v>
      </c>
      <c r="L95" s="46">
        <f t="shared" si="25"/>
        <v>0.40949377777777779</v>
      </c>
    </row>
    <row r="96" spans="2:12" ht="15.75" outlineLevel="4" thickBot="1" x14ac:dyDescent="0.3">
      <c r="B96" s="44" t="s">
        <v>142</v>
      </c>
      <c r="C96" s="44" t="s">
        <v>143</v>
      </c>
      <c r="D96" s="45">
        <v>35374640</v>
      </c>
      <c r="E96" s="45"/>
      <c r="F96" s="45"/>
      <c r="G96" s="45">
        <f t="shared" si="22"/>
        <v>35374640</v>
      </c>
      <c r="H96" s="45">
        <v>0</v>
      </c>
      <c r="I96" s="45"/>
      <c r="J96" s="45"/>
      <c r="K96" s="45">
        <v>35374640</v>
      </c>
      <c r="L96" s="46">
        <f t="shared" si="25"/>
        <v>0</v>
      </c>
    </row>
    <row r="97" spans="2:12" ht="15.75" outlineLevel="4" thickBot="1" x14ac:dyDescent="0.3">
      <c r="B97" s="44" t="s">
        <v>144</v>
      </c>
      <c r="C97" s="44" t="s">
        <v>124</v>
      </c>
      <c r="D97" s="45"/>
      <c r="E97" s="45"/>
      <c r="F97" s="45"/>
      <c r="G97" s="45">
        <f t="shared" si="22"/>
        <v>0</v>
      </c>
      <c r="H97" s="45">
        <v>132441</v>
      </c>
      <c r="I97" s="45">
        <v>43331.48</v>
      </c>
      <c r="J97" s="45">
        <v>132441</v>
      </c>
      <c r="K97" s="45">
        <v>-132441</v>
      </c>
      <c r="L97" s="46" t="e">
        <f t="shared" si="25"/>
        <v>#DIV/0!</v>
      </c>
    </row>
    <row r="98" spans="2:12" ht="15.75" outlineLevel="4" thickBot="1" x14ac:dyDescent="0.3">
      <c r="B98" s="40">
        <v>11010404</v>
      </c>
      <c r="C98" s="47" t="s">
        <v>63</v>
      </c>
      <c r="D98" s="42">
        <f>SUM(D99:D101)</f>
        <v>39908872</v>
      </c>
      <c r="E98" s="42">
        <f t="shared" ref="E98:K98" si="30">SUM(E99:E101)</f>
        <v>0</v>
      </c>
      <c r="F98" s="42">
        <f t="shared" si="30"/>
        <v>0</v>
      </c>
      <c r="G98" s="42">
        <f t="shared" si="30"/>
        <v>39908872</v>
      </c>
      <c r="H98" s="42">
        <f t="shared" si="30"/>
        <v>3859594.2</v>
      </c>
      <c r="I98" s="42">
        <f t="shared" si="30"/>
        <v>1954594.2</v>
      </c>
      <c r="J98" s="42">
        <f t="shared" si="30"/>
        <v>3859594.2</v>
      </c>
      <c r="K98" s="42">
        <f t="shared" si="30"/>
        <v>36049277.799999997</v>
      </c>
      <c r="L98" s="43">
        <f t="shared" si="25"/>
        <v>9.6710180132377588E-2</v>
      </c>
    </row>
    <row r="99" spans="2:12" ht="15.75" outlineLevel="4" thickBot="1" x14ac:dyDescent="0.3">
      <c r="B99" s="44" t="s">
        <v>145</v>
      </c>
      <c r="C99" s="44" t="s">
        <v>146</v>
      </c>
      <c r="D99" s="45">
        <v>6000000</v>
      </c>
      <c r="E99" s="45"/>
      <c r="F99" s="45"/>
      <c r="G99" s="45">
        <f t="shared" si="22"/>
        <v>6000000</v>
      </c>
      <c r="H99" s="45">
        <v>0</v>
      </c>
      <c r="I99" s="45"/>
      <c r="J99" s="45"/>
      <c r="K99" s="45">
        <v>6000000</v>
      </c>
      <c r="L99" s="46">
        <f t="shared" si="25"/>
        <v>0</v>
      </c>
    </row>
    <row r="100" spans="2:12" ht="15.75" outlineLevel="4" thickBot="1" x14ac:dyDescent="0.3">
      <c r="B100" s="44" t="s">
        <v>147</v>
      </c>
      <c r="C100" s="44" t="s">
        <v>148</v>
      </c>
      <c r="D100" s="45">
        <v>33798872</v>
      </c>
      <c r="E100" s="45"/>
      <c r="F100" s="45"/>
      <c r="G100" s="45">
        <f t="shared" si="22"/>
        <v>33798872</v>
      </c>
      <c r="H100" s="45">
        <v>3809667</v>
      </c>
      <c r="I100" s="45">
        <v>1904667</v>
      </c>
      <c r="J100" s="45">
        <v>3809667</v>
      </c>
      <c r="K100" s="45">
        <v>29989205</v>
      </c>
      <c r="L100" s="46">
        <f t="shared" si="25"/>
        <v>0.11271580305993643</v>
      </c>
    </row>
    <row r="101" spans="2:12" ht="15.75" outlineLevel="4" thickBot="1" x14ac:dyDescent="0.3">
      <c r="B101" s="44" t="s">
        <v>149</v>
      </c>
      <c r="C101" s="44" t="s">
        <v>124</v>
      </c>
      <c r="D101" s="45">
        <v>110000</v>
      </c>
      <c r="E101" s="45"/>
      <c r="F101" s="45"/>
      <c r="G101" s="45">
        <f t="shared" si="22"/>
        <v>110000</v>
      </c>
      <c r="H101" s="45">
        <v>49927.199999999997</v>
      </c>
      <c r="I101" s="45">
        <v>49927.199999999997</v>
      </c>
      <c r="J101" s="45">
        <v>49927.199999999997</v>
      </c>
      <c r="K101" s="45">
        <v>60072.800000000003</v>
      </c>
      <c r="L101" s="46">
        <f t="shared" si="25"/>
        <v>0.45388363636363632</v>
      </c>
    </row>
    <row r="102" spans="2:12" ht="15.75" outlineLevel="3" thickBot="1" x14ac:dyDescent="0.3">
      <c r="B102" s="40">
        <v>11010405</v>
      </c>
      <c r="C102" s="47" t="s">
        <v>72</v>
      </c>
      <c r="D102" s="42">
        <f>SUM(D103:D108)</f>
        <v>624165438</v>
      </c>
      <c r="E102" s="42">
        <f t="shared" ref="E102:K102" si="31">SUM(E103:E108)</f>
        <v>0</v>
      </c>
      <c r="F102" s="42">
        <f t="shared" si="31"/>
        <v>0</v>
      </c>
      <c r="G102" s="42">
        <f t="shared" si="31"/>
        <v>624165438</v>
      </c>
      <c r="H102" s="42">
        <f t="shared" si="31"/>
        <v>175387380.74000001</v>
      </c>
      <c r="I102" s="42">
        <f t="shared" si="31"/>
        <v>161732055.25</v>
      </c>
      <c r="J102" s="42">
        <f t="shared" si="31"/>
        <v>175387380.74000001</v>
      </c>
      <c r="K102" s="42">
        <f t="shared" si="31"/>
        <v>448778057.25999999</v>
      </c>
      <c r="L102" s="43">
        <f t="shared" si="25"/>
        <v>0.28099502161156192</v>
      </c>
    </row>
    <row r="103" spans="2:12" ht="15.75" outlineLevel="4" thickBot="1" x14ac:dyDescent="0.3">
      <c r="B103" s="44" t="s">
        <v>150</v>
      </c>
      <c r="C103" s="44" t="s">
        <v>151</v>
      </c>
      <c r="D103" s="45">
        <v>118123824</v>
      </c>
      <c r="E103" s="45"/>
      <c r="F103" s="45"/>
      <c r="G103" s="45">
        <f t="shared" si="22"/>
        <v>118123824</v>
      </c>
      <c r="H103" s="45">
        <v>82504113</v>
      </c>
      <c r="I103" s="45">
        <v>69004232</v>
      </c>
      <c r="J103" s="45">
        <v>82504113</v>
      </c>
      <c r="K103" s="45">
        <v>35619711</v>
      </c>
      <c r="L103" s="46">
        <f t="shared" si="25"/>
        <v>0.69845447096260616</v>
      </c>
    </row>
    <row r="104" spans="2:12" ht="15.75" outlineLevel="4" thickBot="1" x14ac:dyDescent="0.3">
      <c r="B104" s="44" t="s">
        <v>152</v>
      </c>
      <c r="C104" s="44" t="s">
        <v>153</v>
      </c>
      <c r="D104" s="45">
        <v>23624765</v>
      </c>
      <c r="E104" s="45"/>
      <c r="F104" s="45"/>
      <c r="G104" s="45">
        <f t="shared" si="22"/>
        <v>23624765</v>
      </c>
      <c r="H104" s="45">
        <v>0</v>
      </c>
      <c r="I104" s="45"/>
      <c r="J104" s="45"/>
      <c r="K104" s="45">
        <v>23624765</v>
      </c>
      <c r="L104" s="46">
        <f t="shared" si="25"/>
        <v>0</v>
      </c>
    </row>
    <row r="105" spans="2:12" ht="15.75" outlineLevel="4" thickBot="1" x14ac:dyDescent="0.3">
      <c r="B105" s="44" t="s">
        <v>154</v>
      </c>
      <c r="C105" s="44" t="s">
        <v>155</v>
      </c>
      <c r="D105" s="45">
        <v>22148217</v>
      </c>
      <c r="E105" s="45"/>
      <c r="F105" s="45"/>
      <c r="G105" s="45">
        <f t="shared" si="22"/>
        <v>22148217</v>
      </c>
      <c r="H105" s="45">
        <v>0</v>
      </c>
      <c r="I105" s="45"/>
      <c r="J105" s="45"/>
      <c r="K105" s="45">
        <v>22148217</v>
      </c>
      <c r="L105" s="46">
        <f t="shared" si="25"/>
        <v>0</v>
      </c>
    </row>
    <row r="106" spans="2:12" ht="15.75" outlineLevel="4" thickBot="1" x14ac:dyDescent="0.3">
      <c r="B106" s="44" t="s">
        <v>156</v>
      </c>
      <c r="C106" s="44" t="s">
        <v>157</v>
      </c>
      <c r="D106" s="45">
        <v>76288672</v>
      </c>
      <c r="E106" s="45"/>
      <c r="F106" s="45"/>
      <c r="G106" s="45">
        <f t="shared" si="22"/>
        <v>76288672</v>
      </c>
      <c r="H106" s="45">
        <v>2310500</v>
      </c>
      <c r="I106" s="45">
        <v>2310500</v>
      </c>
      <c r="J106" s="45">
        <v>2310500</v>
      </c>
      <c r="K106" s="45">
        <v>73978172</v>
      </c>
      <c r="L106" s="46">
        <f t="shared" si="25"/>
        <v>3.0286278937979152E-2</v>
      </c>
    </row>
    <row r="107" spans="2:12" ht="15.75" outlineLevel="4" thickBot="1" x14ac:dyDescent="0.3">
      <c r="B107" s="44" t="s">
        <v>158</v>
      </c>
      <c r="C107" s="44" t="s">
        <v>159</v>
      </c>
      <c r="D107" s="45">
        <v>383979960</v>
      </c>
      <c r="E107" s="45"/>
      <c r="F107" s="45"/>
      <c r="G107" s="45">
        <f t="shared" si="22"/>
        <v>383979960</v>
      </c>
      <c r="H107" s="45">
        <v>90227300</v>
      </c>
      <c r="I107" s="45">
        <v>90227300</v>
      </c>
      <c r="J107" s="45">
        <v>90227300</v>
      </c>
      <c r="K107" s="45">
        <v>293752660</v>
      </c>
      <c r="L107" s="46">
        <f t="shared" si="25"/>
        <v>0.23497919005981457</v>
      </c>
    </row>
    <row r="108" spans="2:12" ht="15.75" outlineLevel="3" thickBot="1" x14ac:dyDescent="0.3">
      <c r="B108" s="44" t="s">
        <v>160</v>
      </c>
      <c r="C108" s="44" t="s">
        <v>124</v>
      </c>
      <c r="D108" s="45"/>
      <c r="E108" s="45"/>
      <c r="F108" s="45"/>
      <c r="G108" s="45">
        <f t="shared" si="22"/>
        <v>0</v>
      </c>
      <c r="H108" s="45">
        <v>345467.74</v>
      </c>
      <c r="I108" s="45">
        <v>190023.25</v>
      </c>
      <c r="J108" s="45">
        <v>345467.74</v>
      </c>
      <c r="K108" s="45">
        <v>-345467.74</v>
      </c>
      <c r="L108" s="46" t="e">
        <f t="shared" si="25"/>
        <v>#DIV/0!</v>
      </c>
    </row>
    <row r="109" spans="2:12" ht="15.75" outlineLevel="4" thickBot="1" x14ac:dyDescent="0.3">
      <c r="B109" s="40">
        <v>11010406</v>
      </c>
      <c r="C109" s="47" t="s">
        <v>83</v>
      </c>
      <c r="D109" s="42">
        <f>SUM(D110:D113)</f>
        <v>155027290</v>
      </c>
      <c r="E109" s="42">
        <f t="shared" ref="E109:K109" si="32">SUM(E110:E113)</f>
        <v>0</v>
      </c>
      <c r="F109" s="42">
        <f t="shared" si="32"/>
        <v>0</v>
      </c>
      <c r="G109" s="42">
        <f t="shared" si="32"/>
        <v>155027290</v>
      </c>
      <c r="H109" s="42">
        <f t="shared" si="32"/>
        <v>8956527.379999999</v>
      </c>
      <c r="I109" s="42">
        <f t="shared" si="32"/>
        <v>5801768.8099999996</v>
      </c>
      <c r="J109" s="42">
        <f t="shared" si="32"/>
        <v>8956527.379999999</v>
      </c>
      <c r="K109" s="42">
        <f t="shared" si="32"/>
        <v>146070762.62</v>
      </c>
      <c r="L109" s="43">
        <f t="shared" si="25"/>
        <v>5.7773875683436116E-2</v>
      </c>
    </row>
    <row r="110" spans="2:12" ht="15.75" outlineLevel="4" thickBot="1" x14ac:dyDescent="0.3">
      <c r="B110" s="44" t="s">
        <v>161</v>
      </c>
      <c r="C110" s="44" t="s">
        <v>162</v>
      </c>
      <c r="D110" s="50">
        <v>50750000</v>
      </c>
      <c r="E110" s="45"/>
      <c r="F110" s="45"/>
      <c r="G110" s="45">
        <f t="shared" si="22"/>
        <v>50750000</v>
      </c>
      <c r="H110" s="45">
        <v>1394585</v>
      </c>
      <c r="I110" s="45">
        <v>1394585</v>
      </c>
      <c r="J110" s="45">
        <v>1394585</v>
      </c>
      <c r="K110" s="45">
        <v>49355415</v>
      </c>
      <c r="L110" s="46">
        <f t="shared" si="25"/>
        <v>2.747950738916256E-2</v>
      </c>
    </row>
    <row r="111" spans="2:12" ht="15.75" outlineLevel="4" thickBot="1" x14ac:dyDescent="0.3">
      <c r="B111" s="44" t="s">
        <v>163</v>
      </c>
      <c r="C111" s="44" t="s">
        <v>164</v>
      </c>
      <c r="D111" s="50">
        <v>99957290</v>
      </c>
      <c r="E111" s="45"/>
      <c r="F111" s="45"/>
      <c r="G111" s="45">
        <f t="shared" si="22"/>
        <v>99957290</v>
      </c>
      <c r="H111" s="45">
        <v>7521283.8099999996</v>
      </c>
      <c r="I111" s="45">
        <v>4407183.8099999996</v>
      </c>
      <c r="J111" s="45">
        <v>7521283.8099999996</v>
      </c>
      <c r="K111" s="45">
        <v>92436006.189999998</v>
      </c>
      <c r="L111" s="46">
        <f t="shared" si="25"/>
        <v>7.5244975228920263E-2</v>
      </c>
    </row>
    <row r="112" spans="2:12" ht="15.75" outlineLevel="4" thickBot="1" x14ac:dyDescent="0.3">
      <c r="B112" s="44" t="s">
        <v>165</v>
      </c>
      <c r="C112" s="44" t="s">
        <v>166</v>
      </c>
      <c r="D112" s="50">
        <v>4320000</v>
      </c>
      <c r="E112" s="45"/>
      <c r="F112" s="45"/>
      <c r="G112" s="45">
        <f t="shared" si="22"/>
        <v>4320000</v>
      </c>
      <c r="H112" s="45">
        <v>0</v>
      </c>
      <c r="I112" s="45"/>
      <c r="J112" s="45"/>
      <c r="K112" s="45">
        <v>4320000</v>
      </c>
      <c r="L112" s="46">
        <f t="shared" si="25"/>
        <v>0</v>
      </c>
    </row>
    <row r="113" spans="2:12" ht="15.75" outlineLevel="4" thickBot="1" x14ac:dyDescent="0.3">
      <c r="B113" s="44" t="s">
        <v>167</v>
      </c>
      <c r="C113" s="44" t="s">
        <v>124</v>
      </c>
      <c r="D113" s="45"/>
      <c r="E113" s="45"/>
      <c r="F113" s="45"/>
      <c r="G113" s="45">
        <f t="shared" si="22"/>
        <v>0</v>
      </c>
      <c r="H113" s="45">
        <v>40658.57</v>
      </c>
      <c r="I113" s="45"/>
      <c r="J113" s="45">
        <v>40658.57</v>
      </c>
      <c r="K113" s="45">
        <v>-40658.57</v>
      </c>
      <c r="L113" s="46" t="e">
        <f t="shared" si="25"/>
        <v>#DIV/0!</v>
      </c>
    </row>
    <row r="114" spans="2:12" ht="15.75" outlineLevel="4" thickBot="1" x14ac:dyDescent="0.3">
      <c r="B114" s="40">
        <v>11010407</v>
      </c>
      <c r="C114" s="47" t="s">
        <v>90</v>
      </c>
      <c r="D114" s="42">
        <f>SUM(D115:D120)</f>
        <v>778709500</v>
      </c>
      <c r="E114" s="42">
        <f t="shared" ref="E114:K114" si="33">SUM(E115:E120)</f>
        <v>0</v>
      </c>
      <c r="F114" s="42">
        <f t="shared" si="33"/>
        <v>0</v>
      </c>
      <c r="G114" s="42">
        <f t="shared" si="33"/>
        <v>778709500</v>
      </c>
      <c r="H114" s="42">
        <f t="shared" si="33"/>
        <v>80435478</v>
      </c>
      <c r="I114" s="42">
        <f t="shared" si="33"/>
        <v>54402976.57</v>
      </c>
      <c r="J114" s="42">
        <f t="shared" si="33"/>
        <v>80435478</v>
      </c>
      <c r="K114" s="42">
        <f t="shared" si="33"/>
        <v>698274022</v>
      </c>
      <c r="L114" s="43">
        <f t="shared" si="25"/>
        <v>0.10329330514139098</v>
      </c>
    </row>
    <row r="115" spans="2:12" ht="15.75" outlineLevel="3" thickBot="1" x14ac:dyDescent="0.3">
      <c r="B115" s="44" t="s">
        <v>168</v>
      </c>
      <c r="C115" s="44" t="s">
        <v>169</v>
      </c>
      <c r="D115" s="45">
        <v>295309500</v>
      </c>
      <c r="E115" s="45"/>
      <c r="F115" s="45"/>
      <c r="G115" s="45">
        <f t="shared" si="22"/>
        <v>295309500</v>
      </c>
      <c r="H115" s="45">
        <v>60038410</v>
      </c>
      <c r="I115" s="45">
        <v>49686960</v>
      </c>
      <c r="J115" s="45">
        <v>60038410</v>
      </c>
      <c r="K115" s="45">
        <v>235271090</v>
      </c>
      <c r="L115" s="46">
        <f t="shared" si="25"/>
        <v>0.20330673412132017</v>
      </c>
    </row>
    <row r="116" spans="2:12" ht="15.75" outlineLevel="4" thickBot="1" x14ac:dyDescent="0.3">
      <c r="B116" s="44" t="s">
        <v>170</v>
      </c>
      <c r="C116" s="44" t="s">
        <v>171</v>
      </c>
      <c r="D116" s="45">
        <v>180400000</v>
      </c>
      <c r="E116" s="45"/>
      <c r="F116" s="45"/>
      <c r="G116" s="45">
        <f t="shared" si="22"/>
        <v>180400000</v>
      </c>
      <c r="H116" s="45">
        <v>20070805</v>
      </c>
      <c r="I116" s="45">
        <v>4414046</v>
      </c>
      <c r="J116" s="45">
        <v>20070805</v>
      </c>
      <c r="K116" s="45">
        <v>160329195</v>
      </c>
      <c r="L116" s="46">
        <f t="shared" si="25"/>
        <v>0.11125723392461197</v>
      </c>
    </row>
    <row r="117" spans="2:12" ht="15.75" outlineLevel="4" thickBot="1" x14ac:dyDescent="0.3">
      <c r="B117" s="44" t="s">
        <v>172</v>
      </c>
      <c r="C117" s="44" t="s">
        <v>173</v>
      </c>
      <c r="D117" s="45">
        <v>48000000</v>
      </c>
      <c r="E117" s="45"/>
      <c r="F117" s="45"/>
      <c r="G117" s="45">
        <f t="shared" si="22"/>
        <v>48000000</v>
      </c>
      <c r="H117" s="45">
        <v>0</v>
      </c>
      <c r="I117" s="45"/>
      <c r="J117" s="45"/>
      <c r="K117" s="45">
        <v>48000000</v>
      </c>
      <c r="L117" s="46">
        <f t="shared" si="25"/>
        <v>0</v>
      </c>
    </row>
    <row r="118" spans="2:12" ht="15.75" outlineLevel="4" thickBot="1" x14ac:dyDescent="0.3">
      <c r="B118" s="44" t="s">
        <v>174</v>
      </c>
      <c r="C118" s="44" t="s">
        <v>175</v>
      </c>
      <c r="D118" s="45">
        <v>5000000</v>
      </c>
      <c r="E118" s="45"/>
      <c r="F118" s="45"/>
      <c r="G118" s="45">
        <f t="shared" si="22"/>
        <v>5000000</v>
      </c>
      <c r="H118" s="45">
        <v>0</v>
      </c>
      <c r="I118" s="45"/>
      <c r="J118" s="45"/>
      <c r="K118" s="45">
        <v>5000000</v>
      </c>
      <c r="L118" s="46">
        <f t="shared" si="25"/>
        <v>0</v>
      </c>
    </row>
    <row r="119" spans="2:12" ht="15.75" outlineLevel="3" thickBot="1" x14ac:dyDescent="0.3">
      <c r="B119" s="44" t="s">
        <v>176</v>
      </c>
      <c r="C119" s="44" t="s">
        <v>177</v>
      </c>
      <c r="D119" s="45">
        <v>250000000</v>
      </c>
      <c r="E119" s="45"/>
      <c r="F119" s="45"/>
      <c r="G119" s="45">
        <f t="shared" si="22"/>
        <v>250000000</v>
      </c>
      <c r="H119" s="45">
        <v>46242</v>
      </c>
      <c r="I119" s="45">
        <v>21950</v>
      </c>
      <c r="J119" s="45">
        <v>46242</v>
      </c>
      <c r="K119" s="45">
        <v>249953758</v>
      </c>
      <c r="L119" s="46">
        <f t="shared" si="25"/>
        <v>1.8496800000000001E-4</v>
      </c>
    </row>
    <row r="120" spans="2:12" ht="15.75" outlineLevel="4" thickBot="1" x14ac:dyDescent="0.3">
      <c r="B120" s="44" t="s">
        <v>178</v>
      </c>
      <c r="C120" s="44" t="s">
        <v>124</v>
      </c>
      <c r="D120" s="45"/>
      <c r="E120" s="45"/>
      <c r="F120" s="45"/>
      <c r="G120" s="45">
        <f t="shared" si="22"/>
        <v>0</v>
      </c>
      <c r="H120" s="45">
        <v>280021</v>
      </c>
      <c r="I120" s="45">
        <v>280020.57</v>
      </c>
      <c r="J120" s="45">
        <v>280021</v>
      </c>
      <c r="K120" s="45">
        <v>-280021</v>
      </c>
      <c r="L120" s="46" t="e">
        <f t="shared" si="25"/>
        <v>#DIV/0!</v>
      </c>
    </row>
    <row r="121" spans="2:12" ht="15.75" outlineLevel="4" thickBot="1" x14ac:dyDescent="0.3">
      <c r="B121" s="40">
        <v>11010408</v>
      </c>
      <c r="C121" s="47" t="s">
        <v>179</v>
      </c>
      <c r="D121" s="42">
        <f>SUM(D122:D124)</f>
        <v>123555250</v>
      </c>
      <c r="E121" s="42">
        <f t="shared" ref="E121:K121" si="34">SUM(E122:E124)</f>
        <v>0</v>
      </c>
      <c r="F121" s="42">
        <f t="shared" si="34"/>
        <v>0</v>
      </c>
      <c r="G121" s="42">
        <f t="shared" si="34"/>
        <v>123555250</v>
      </c>
      <c r="H121" s="42">
        <f t="shared" si="34"/>
        <v>14637030</v>
      </c>
      <c r="I121" s="42">
        <f t="shared" si="34"/>
        <v>14637030</v>
      </c>
      <c r="J121" s="42">
        <f t="shared" si="34"/>
        <v>14637030</v>
      </c>
      <c r="K121" s="42">
        <f t="shared" si="34"/>
        <v>108918220</v>
      </c>
      <c r="L121" s="43">
        <f t="shared" si="25"/>
        <v>0.11846546383095821</v>
      </c>
    </row>
    <row r="122" spans="2:12" ht="15.75" outlineLevel="4" thickBot="1" x14ac:dyDescent="0.3">
      <c r="B122" s="44" t="s">
        <v>180</v>
      </c>
      <c r="C122" s="44" t="s">
        <v>181</v>
      </c>
      <c r="D122" s="45">
        <v>25900000</v>
      </c>
      <c r="E122" s="45"/>
      <c r="F122" s="45"/>
      <c r="G122" s="45">
        <f t="shared" si="22"/>
        <v>25900000</v>
      </c>
      <c r="H122" s="45">
        <v>28000</v>
      </c>
      <c r="I122" s="45">
        <v>28000</v>
      </c>
      <c r="J122" s="45">
        <v>28000</v>
      </c>
      <c r="K122" s="45">
        <v>25872000</v>
      </c>
      <c r="L122" s="46">
        <f t="shared" si="25"/>
        <v>1.0810810810810811E-3</v>
      </c>
    </row>
    <row r="123" spans="2:12" ht="15.75" outlineLevel="4" thickBot="1" x14ac:dyDescent="0.3">
      <c r="B123" s="44" t="s">
        <v>182</v>
      </c>
      <c r="C123" s="44" t="s">
        <v>183</v>
      </c>
      <c r="D123" s="45">
        <v>97655250</v>
      </c>
      <c r="E123" s="45"/>
      <c r="F123" s="45"/>
      <c r="G123" s="45">
        <f t="shared" si="22"/>
        <v>97655250</v>
      </c>
      <c r="H123" s="45">
        <v>14609030</v>
      </c>
      <c r="I123" s="45">
        <v>14609030</v>
      </c>
      <c r="J123" s="45">
        <v>14609030</v>
      </c>
      <c r="K123" s="45">
        <v>83046220</v>
      </c>
      <c r="L123" s="46">
        <f t="shared" si="25"/>
        <v>0.14959799908351062</v>
      </c>
    </row>
    <row r="124" spans="2:12" ht="15.75" outlineLevel="4" thickBot="1" x14ac:dyDescent="0.3">
      <c r="B124" s="44" t="s">
        <v>184</v>
      </c>
      <c r="C124" s="44" t="s">
        <v>124</v>
      </c>
      <c r="D124" s="45"/>
      <c r="E124" s="45"/>
      <c r="F124" s="45"/>
      <c r="G124" s="45">
        <f t="shared" si="22"/>
        <v>0</v>
      </c>
      <c r="H124" s="45">
        <v>0</v>
      </c>
      <c r="I124" s="45"/>
      <c r="J124" s="45"/>
      <c r="K124" s="45">
        <v>0</v>
      </c>
      <c r="L124" s="46" t="e">
        <f t="shared" si="25"/>
        <v>#DIV/0!</v>
      </c>
    </row>
    <row r="125" spans="2:12" ht="15.75" outlineLevel="4" thickBot="1" x14ac:dyDescent="0.3">
      <c r="B125" s="40">
        <v>11010409</v>
      </c>
      <c r="C125" s="47" t="s">
        <v>185</v>
      </c>
      <c r="D125" s="42">
        <f>SUM(D126:D129)</f>
        <v>33611857</v>
      </c>
      <c r="E125" s="42">
        <f t="shared" ref="E125:K125" si="35">SUM(E126:E129)</f>
        <v>0</v>
      </c>
      <c r="F125" s="42">
        <f t="shared" si="35"/>
        <v>0</v>
      </c>
      <c r="G125" s="42">
        <f t="shared" si="35"/>
        <v>33611857</v>
      </c>
      <c r="H125" s="42">
        <f t="shared" si="35"/>
        <v>446900</v>
      </c>
      <c r="I125" s="42">
        <f t="shared" si="35"/>
        <v>358900</v>
      </c>
      <c r="J125" s="42">
        <f t="shared" si="35"/>
        <v>446900</v>
      </c>
      <c r="K125" s="42">
        <f t="shared" si="35"/>
        <v>33164957</v>
      </c>
      <c r="L125" s="43">
        <f t="shared" si="25"/>
        <v>1.3295903287937944E-2</v>
      </c>
    </row>
    <row r="126" spans="2:12" ht="15.75" outlineLevel="3" thickBot="1" x14ac:dyDescent="0.3">
      <c r="B126" s="44" t="s">
        <v>186</v>
      </c>
      <c r="C126" s="44" t="s">
        <v>187</v>
      </c>
      <c r="D126" s="45">
        <v>31975157</v>
      </c>
      <c r="E126" s="45"/>
      <c r="F126" s="45"/>
      <c r="G126" s="45">
        <f t="shared" si="22"/>
        <v>31975157</v>
      </c>
      <c r="H126" s="45">
        <v>0</v>
      </c>
      <c r="I126" s="45"/>
      <c r="J126" s="45"/>
      <c r="K126" s="45">
        <v>31975157</v>
      </c>
      <c r="L126" s="46">
        <f t="shared" si="25"/>
        <v>0</v>
      </c>
    </row>
    <row r="127" spans="2:12" ht="15.75" outlineLevel="4" thickBot="1" x14ac:dyDescent="0.3">
      <c r="B127" s="44" t="s">
        <v>188</v>
      </c>
      <c r="C127" s="44" t="s">
        <v>189</v>
      </c>
      <c r="D127" s="45">
        <v>231000</v>
      </c>
      <c r="E127" s="45"/>
      <c r="F127" s="45"/>
      <c r="G127" s="45">
        <f t="shared" si="22"/>
        <v>231000</v>
      </c>
      <c r="H127" s="45">
        <v>0</v>
      </c>
      <c r="I127" s="45"/>
      <c r="J127" s="45"/>
      <c r="K127" s="45">
        <v>231000</v>
      </c>
      <c r="L127" s="46">
        <f t="shared" si="25"/>
        <v>0</v>
      </c>
    </row>
    <row r="128" spans="2:12" ht="15.75" outlineLevel="4" thickBot="1" x14ac:dyDescent="0.3">
      <c r="B128" s="44" t="s">
        <v>190</v>
      </c>
      <c r="C128" s="44" t="s">
        <v>191</v>
      </c>
      <c r="D128" s="45">
        <v>1405700</v>
      </c>
      <c r="E128" s="45"/>
      <c r="F128" s="45"/>
      <c r="G128" s="45">
        <f t="shared" si="22"/>
        <v>1405700</v>
      </c>
      <c r="H128" s="45">
        <v>446900</v>
      </c>
      <c r="I128" s="45">
        <v>358900</v>
      </c>
      <c r="J128" s="45">
        <v>446900</v>
      </c>
      <c r="K128" s="45">
        <v>958800</v>
      </c>
      <c r="L128" s="46">
        <f t="shared" si="25"/>
        <v>0.31791989755993455</v>
      </c>
    </row>
    <row r="129" spans="2:12" ht="15.75" outlineLevel="4" thickBot="1" x14ac:dyDescent="0.3">
      <c r="B129" s="44" t="s">
        <v>193</v>
      </c>
      <c r="C129" s="44" t="s">
        <v>124</v>
      </c>
      <c r="D129" s="45"/>
      <c r="E129" s="45"/>
      <c r="F129" s="45"/>
      <c r="G129" s="45">
        <f t="shared" si="22"/>
        <v>0</v>
      </c>
      <c r="H129" s="45">
        <v>0</v>
      </c>
      <c r="I129" s="45"/>
      <c r="J129" s="45"/>
      <c r="K129" s="45">
        <v>0</v>
      </c>
      <c r="L129" s="46" t="e">
        <f t="shared" si="25"/>
        <v>#DIV/0!</v>
      </c>
    </row>
    <row r="130" spans="2:12" ht="15.75" outlineLevel="4" thickBot="1" x14ac:dyDescent="0.3">
      <c r="B130" s="40">
        <v>11010410</v>
      </c>
      <c r="C130" s="47" t="s">
        <v>194</v>
      </c>
      <c r="D130" s="42">
        <f>SUM(D131:D134)</f>
        <v>615149416</v>
      </c>
      <c r="E130" s="42">
        <f t="shared" ref="E130:K130" si="36">SUM(E131:E134)</f>
        <v>0</v>
      </c>
      <c r="F130" s="42">
        <f t="shared" si="36"/>
        <v>0</v>
      </c>
      <c r="G130" s="42">
        <f t="shared" si="36"/>
        <v>615149416</v>
      </c>
      <c r="H130" s="42">
        <f t="shared" si="36"/>
        <v>98468495.269999996</v>
      </c>
      <c r="I130" s="42">
        <f t="shared" si="36"/>
        <v>85903633.420000002</v>
      </c>
      <c r="J130" s="42">
        <f t="shared" si="36"/>
        <v>98468495.269999996</v>
      </c>
      <c r="K130" s="42">
        <f t="shared" si="36"/>
        <v>516680920.73000002</v>
      </c>
      <c r="L130" s="43">
        <f t="shared" si="25"/>
        <v>0.16007248435719884</v>
      </c>
    </row>
    <row r="131" spans="2:12" ht="15.75" outlineLevel="3" thickBot="1" x14ac:dyDescent="0.3">
      <c r="B131" s="44" t="s">
        <v>195</v>
      </c>
      <c r="C131" s="44" t="s">
        <v>196</v>
      </c>
      <c r="D131" s="45">
        <v>153499416</v>
      </c>
      <c r="E131" s="45"/>
      <c r="F131" s="45"/>
      <c r="G131" s="45">
        <f t="shared" si="22"/>
        <v>153499416</v>
      </c>
      <c r="H131" s="45">
        <v>66503841</v>
      </c>
      <c r="I131" s="45">
        <v>64019341</v>
      </c>
      <c r="J131" s="45">
        <v>66503841</v>
      </c>
      <c r="K131" s="45">
        <v>86995575</v>
      </c>
      <c r="L131" s="46">
        <f t="shared" si="25"/>
        <v>0.43325142683279005</v>
      </c>
    </row>
    <row r="132" spans="2:12" ht="15.75" outlineLevel="1" thickBot="1" x14ac:dyDescent="0.3">
      <c r="B132" s="44" t="s">
        <v>197</v>
      </c>
      <c r="C132" s="44" t="s">
        <v>198</v>
      </c>
      <c r="D132" s="45">
        <v>400000000</v>
      </c>
      <c r="E132" s="45"/>
      <c r="F132" s="45"/>
      <c r="G132" s="45">
        <f t="shared" si="22"/>
        <v>400000000</v>
      </c>
      <c r="H132" s="45">
        <v>31853373</v>
      </c>
      <c r="I132" s="45">
        <v>21834412</v>
      </c>
      <c r="J132" s="45">
        <v>31853373</v>
      </c>
      <c r="K132" s="45">
        <v>368146627</v>
      </c>
      <c r="L132" s="46">
        <f t="shared" si="25"/>
        <v>7.9633432500000004E-2</v>
      </c>
    </row>
    <row r="133" spans="2:12" ht="15.75" outlineLevel="2" thickBot="1" x14ac:dyDescent="0.3">
      <c r="B133" s="44" t="s">
        <v>242</v>
      </c>
      <c r="C133" s="44" t="s">
        <v>192</v>
      </c>
      <c r="D133" s="45">
        <v>61650000</v>
      </c>
      <c r="E133" s="45"/>
      <c r="F133" s="45"/>
      <c r="G133" s="45">
        <f t="shared" ref="G133:G191" si="37">+D133+E133</f>
        <v>61650000</v>
      </c>
      <c r="H133" s="45">
        <v>0</v>
      </c>
      <c r="I133" s="45"/>
      <c r="J133" s="45"/>
      <c r="K133" s="45">
        <v>61650000</v>
      </c>
      <c r="L133" s="46">
        <f t="shared" si="25"/>
        <v>0</v>
      </c>
    </row>
    <row r="134" spans="2:12" ht="15.75" outlineLevel="3" thickBot="1" x14ac:dyDescent="0.3">
      <c r="B134" s="44" t="s">
        <v>243</v>
      </c>
      <c r="C134" s="44" t="s">
        <v>124</v>
      </c>
      <c r="D134" s="45"/>
      <c r="E134" s="45"/>
      <c r="F134" s="45"/>
      <c r="G134" s="45">
        <f t="shared" si="37"/>
        <v>0</v>
      </c>
      <c r="H134" s="45">
        <v>111281.27</v>
      </c>
      <c r="I134" s="45">
        <v>49880.42</v>
      </c>
      <c r="J134" s="45">
        <v>111281.27</v>
      </c>
      <c r="K134" s="45">
        <v>-111281.27</v>
      </c>
      <c r="L134" s="46" t="e">
        <f t="shared" si="25"/>
        <v>#DIV/0!</v>
      </c>
    </row>
    <row r="135" spans="2:12" ht="15.75" outlineLevel="3" thickBot="1" x14ac:dyDescent="0.3">
      <c r="B135" s="47" t="s">
        <v>199</v>
      </c>
      <c r="C135" s="47" t="s">
        <v>200</v>
      </c>
      <c r="D135" s="42"/>
      <c r="E135" s="42"/>
      <c r="F135" s="42"/>
      <c r="G135" s="42">
        <f t="shared" si="37"/>
        <v>0</v>
      </c>
      <c r="H135" s="42">
        <v>89028.53</v>
      </c>
      <c r="I135" s="42">
        <v>42273.07</v>
      </c>
      <c r="J135" s="42">
        <v>89028.53</v>
      </c>
      <c r="K135" s="42">
        <v>-89028.53</v>
      </c>
      <c r="L135" s="43" t="e">
        <f t="shared" si="25"/>
        <v>#DIV/0!</v>
      </c>
    </row>
    <row r="136" spans="2:12" ht="15.75" outlineLevel="3" thickBot="1" x14ac:dyDescent="0.3">
      <c r="B136" s="32">
        <v>1102</v>
      </c>
      <c r="C136" s="51" t="s">
        <v>201</v>
      </c>
      <c r="D136" s="34">
        <f>SUM(D137+D142)</f>
        <v>68183857380.5</v>
      </c>
      <c r="E136" s="34">
        <f t="shared" ref="E136:J136" si="38">SUM(E137+E142)</f>
        <v>0</v>
      </c>
      <c r="F136" s="34">
        <f t="shared" si="38"/>
        <v>0</v>
      </c>
      <c r="G136" s="34">
        <f t="shared" si="38"/>
        <v>68183857380.5</v>
      </c>
      <c r="H136" s="34">
        <f t="shared" si="38"/>
        <v>11163184047</v>
      </c>
      <c r="I136" s="34">
        <f t="shared" si="38"/>
        <v>7442122698</v>
      </c>
      <c r="J136" s="34">
        <f t="shared" si="38"/>
        <v>11163184047</v>
      </c>
      <c r="K136" s="34">
        <v>57020673333.5</v>
      </c>
      <c r="L136" s="35">
        <f t="shared" si="25"/>
        <v>0.16372180272383027</v>
      </c>
    </row>
    <row r="137" spans="2:12" ht="15.75" outlineLevel="3" thickBot="1" x14ac:dyDescent="0.3">
      <c r="B137" s="36">
        <v>110201</v>
      </c>
      <c r="C137" s="48" t="s">
        <v>202</v>
      </c>
      <c r="D137" s="38">
        <f>SUM(D138:D141)</f>
        <v>59926517667.5</v>
      </c>
      <c r="E137" s="38">
        <f t="shared" ref="E137:J137" si="39">SUM(E138:E141)</f>
        <v>0</v>
      </c>
      <c r="F137" s="38">
        <f t="shared" si="39"/>
        <v>0</v>
      </c>
      <c r="G137" s="38">
        <f t="shared" si="39"/>
        <v>59926517667.5</v>
      </c>
      <c r="H137" s="38">
        <f t="shared" si="39"/>
        <v>11163184047</v>
      </c>
      <c r="I137" s="38">
        <f t="shared" si="39"/>
        <v>7442122698</v>
      </c>
      <c r="J137" s="38">
        <f t="shared" si="39"/>
        <v>11163184047</v>
      </c>
      <c r="K137" s="38">
        <v>48763333620.5</v>
      </c>
      <c r="L137" s="39">
        <f t="shared" si="25"/>
        <v>0.18628120707661508</v>
      </c>
    </row>
    <row r="138" spans="2:12" ht="15.75" outlineLevel="3" thickBot="1" x14ac:dyDescent="0.3">
      <c r="B138" s="47" t="s">
        <v>203</v>
      </c>
      <c r="C138" s="47" t="s">
        <v>204</v>
      </c>
      <c r="D138" s="42">
        <v>55989439853.5</v>
      </c>
      <c r="E138" s="42"/>
      <c r="F138" s="42"/>
      <c r="G138" s="42">
        <f t="shared" si="37"/>
        <v>55989439853.5</v>
      </c>
      <c r="H138" s="42">
        <v>11163184047</v>
      </c>
      <c r="I138" s="42">
        <v>7442122698</v>
      </c>
      <c r="J138" s="42">
        <v>11163184047</v>
      </c>
      <c r="K138" s="42">
        <v>44826255806.5</v>
      </c>
      <c r="L138" s="43">
        <f t="shared" si="25"/>
        <v>0.19938017019297202</v>
      </c>
    </row>
    <row r="139" spans="2:12" ht="15.75" outlineLevel="3" thickBot="1" x14ac:dyDescent="0.3">
      <c r="B139" s="47" t="s">
        <v>205</v>
      </c>
      <c r="C139" s="47" t="s">
        <v>206</v>
      </c>
      <c r="D139" s="42">
        <v>1202003399</v>
      </c>
      <c r="E139" s="42"/>
      <c r="F139" s="42"/>
      <c r="G139" s="42">
        <f t="shared" si="37"/>
        <v>1202003399</v>
      </c>
      <c r="H139" s="42">
        <v>0</v>
      </c>
      <c r="I139" s="42"/>
      <c r="J139" s="42"/>
      <c r="K139" s="42">
        <v>1202003399</v>
      </c>
      <c r="L139" s="43">
        <f t="shared" si="25"/>
        <v>0</v>
      </c>
    </row>
    <row r="140" spans="2:12" ht="15.75" outlineLevel="3" thickBot="1" x14ac:dyDescent="0.3">
      <c r="B140" s="47" t="s">
        <v>207</v>
      </c>
      <c r="C140" s="47" t="s">
        <v>208</v>
      </c>
      <c r="D140" s="42">
        <v>2081916053</v>
      </c>
      <c r="E140" s="42"/>
      <c r="F140" s="42"/>
      <c r="G140" s="42">
        <f t="shared" si="37"/>
        <v>2081916053</v>
      </c>
      <c r="H140" s="42">
        <v>0</v>
      </c>
      <c r="I140" s="42"/>
      <c r="J140" s="42"/>
      <c r="K140" s="42">
        <v>2081916053</v>
      </c>
      <c r="L140" s="43">
        <f t="shared" si="25"/>
        <v>0</v>
      </c>
    </row>
    <row r="141" spans="2:12" ht="15.75" outlineLevel="3" thickBot="1" x14ac:dyDescent="0.3">
      <c r="B141" s="47" t="s">
        <v>241</v>
      </c>
      <c r="C141" s="47" t="s">
        <v>250</v>
      </c>
      <c r="D141" s="42">
        <v>653158362</v>
      </c>
      <c r="E141" s="42"/>
      <c r="F141" s="42"/>
      <c r="G141" s="42">
        <f t="shared" si="37"/>
        <v>653158362</v>
      </c>
      <c r="H141" s="42">
        <v>0</v>
      </c>
      <c r="I141" s="42"/>
      <c r="J141" s="42"/>
      <c r="K141" s="42">
        <v>653158362</v>
      </c>
      <c r="L141" s="43">
        <f t="shared" si="25"/>
        <v>0</v>
      </c>
    </row>
    <row r="142" spans="2:12" ht="15.75" thickBot="1" x14ac:dyDescent="0.3">
      <c r="B142" s="36">
        <v>110202</v>
      </c>
      <c r="C142" s="48" t="s">
        <v>209</v>
      </c>
      <c r="D142" s="38">
        <f>SUM(D143)</f>
        <v>8257339713</v>
      </c>
      <c r="E142" s="38">
        <f t="shared" ref="E142:K142" si="40">SUM(E143)</f>
        <v>0</v>
      </c>
      <c r="F142" s="38">
        <f t="shared" si="40"/>
        <v>0</v>
      </c>
      <c r="G142" s="38">
        <f t="shared" si="40"/>
        <v>8257339713</v>
      </c>
      <c r="H142" s="38">
        <f t="shared" si="40"/>
        <v>0</v>
      </c>
      <c r="I142" s="38">
        <f t="shared" si="40"/>
        <v>0</v>
      </c>
      <c r="J142" s="38">
        <f t="shared" si="40"/>
        <v>0</v>
      </c>
      <c r="K142" s="38">
        <f t="shared" si="40"/>
        <v>8257339713</v>
      </c>
      <c r="L142" s="39">
        <f t="shared" si="25"/>
        <v>0</v>
      </c>
    </row>
    <row r="143" spans="2:12" ht="15.75" outlineLevel="1" thickBot="1" x14ac:dyDescent="0.3">
      <c r="B143" s="47" t="s">
        <v>210</v>
      </c>
      <c r="C143" s="47" t="s">
        <v>211</v>
      </c>
      <c r="D143" s="42">
        <v>8257339713</v>
      </c>
      <c r="E143" s="42"/>
      <c r="F143" s="42"/>
      <c r="G143" s="42">
        <f t="shared" si="37"/>
        <v>8257339713</v>
      </c>
      <c r="H143" s="42">
        <v>0</v>
      </c>
      <c r="I143" s="42"/>
      <c r="J143" s="42"/>
      <c r="K143" s="42">
        <v>8257339713</v>
      </c>
      <c r="L143" s="43">
        <f t="shared" ref="L143:L191" si="41">+J143/G143</f>
        <v>0</v>
      </c>
    </row>
    <row r="144" spans="2:12" ht="15.75" outlineLevel="2" thickBot="1" x14ac:dyDescent="0.3">
      <c r="B144" s="52">
        <v>12</v>
      </c>
      <c r="C144" s="53" t="s">
        <v>212</v>
      </c>
      <c r="D144" s="30">
        <f>+D145+D182</f>
        <v>431643631</v>
      </c>
      <c r="E144" s="30">
        <f t="shared" ref="E144:K144" si="42">+E145+E182</f>
        <v>58720887621.959999</v>
      </c>
      <c r="F144" s="30">
        <f t="shared" si="42"/>
        <v>2</v>
      </c>
      <c r="G144" s="30">
        <f t="shared" si="42"/>
        <v>59152531254.959999</v>
      </c>
      <c r="H144" s="30">
        <f t="shared" si="42"/>
        <v>54896657554.429993</v>
      </c>
      <c r="I144" s="30">
        <f t="shared" si="42"/>
        <v>326263374.50999999</v>
      </c>
      <c r="J144" s="30">
        <f t="shared" si="42"/>
        <v>54896657556.429993</v>
      </c>
      <c r="K144" s="30">
        <f t="shared" si="42"/>
        <v>4255873708.2599998</v>
      </c>
      <c r="L144" s="31">
        <f t="shared" si="41"/>
        <v>0.92805255145910348</v>
      </c>
    </row>
    <row r="145" spans="2:12" ht="15.75" outlineLevel="2" thickBot="1" x14ac:dyDescent="0.3">
      <c r="B145" s="51" t="s">
        <v>213</v>
      </c>
      <c r="C145" s="51" t="s">
        <v>214</v>
      </c>
      <c r="D145" s="34">
        <f>+D146+D148+D162+D163</f>
        <v>431643631</v>
      </c>
      <c r="E145" s="34">
        <f t="shared" ref="E145:K145" si="43">+E146+E148+E162+E163</f>
        <v>56431754637.729996</v>
      </c>
      <c r="F145" s="34">
        <f t="shared" si="43"/>
        <v>2</v>
      </c>
      <c r="G145" s="34">
        <f t="shared" si="43"/>
        <v>56863398270.729996</v>
      </c>
      <c r="H145" s="34">
        <f t="shared" si="43"/>
        <v>53984224529.339996</v>
      </c>
      <c r="I145" s="34">
        <f t="shared" si="43"/>
        <v>26867106.390000001</v>
      </c>
      <c r="J145" s="34">
        <f t="shared" si="43"/>
        <v>53984224531.339996</v>
      </c>
      <c r="K145" s="34">
        <f t="shared" si="43"/>
        <v>2879173749.1199999</v>
      </c>
      <c r="L145" s="35">
        <f t="shared" si="41"/>
        <v>0.94936683654251397</v>
      </c>
    </row>
    <row r="146" spans="2:12" ht="15.75" outlineLevel="3" thickBot="1" x14ac:dyDescent="0.3">
      <c r="B146" s="48" t="s">
        <v>215</v>
      </c>
      <c r="C146" s="48" t="s">
        <v>216</v>
      </c>
      <c r="D146" s="38">
        <v>0</v>
      </c>
      <c r="E146" s="38">
        <v>1</v>
      </c>
      <c r="F146" s="38">
        <v>2</v>
      </c>
      <c r="G146" s="38">
        <v>3</v>
      </c>
      <c r="H146" s="38">
        <v>4</v>
      </c>
      <c r="I146" s="38">
        <v>5</v>
      </c>
      <c r="J146" s="38">
        <v>6</v>
      </c>
      <c r="K146" s="38">
        <v>7</v>
      </c>
      <c r="L146" s="39">
        <f t="shared" si="41"/>
        <v>2</v>
      </c>
    </row>
    <row r="147" spans="2:12" ht="15.75" outlineLevel="3" thickBot="1" x14ac:dyDescent="0.3">
      <c r="B147" s="48" t="s">
        <v>217</v>
      </c>
      <c r="C147" s="48" t="s">
        <v>218</v>
      </c>
      <c r="D147" s="38">
        <f>+D148</f>
        <v>0</v>
      </c>
      <c r="E147" s="38">
        <f t="shared" ref="E147:K147" si="44">+E148</f>
        <v>47356913462.729996</v>
      </c>
      <c r="F147" s="38">
        <f t="shared" si="44"/>
        <v>0</v>
      </c>
      <c r="G147" s="38">
        <f t="shared" si="44"/>
        <v>47356913462.729996</v>
      </c>
      <c r="H147" s="38">
        <f t="shared" si="44"/>
        <v>44851722049</v>
      </c>
      <c r="I147" s="38">
        <f t="shared" si="44"/>
        <v>0</v>
      </c>
      <c r="J147" s="38">
        <f t="shared" si="44"/>
        <v>44851722049</v>
      </c>
      <c r="K147" s="38">
        <f t="shared" si="44"/>
        <v>2505191413.46</v>
      </c>
      <c r="L147" s="39">
        <f t="shared" ref="L147" si="45">SUM(L148)</f>
        <v>0.94709977423461966</v>
      </c>
    </row>
    <row r="148" spans="2:12" ht="15.75" outlineLevel="3" thickBot="1" x14ac:dyDescent="0.3">
      <c r="B148" s="48" t="s">
        <v>219</v>
      </c>
      <c r="C148" s="48" t="s">
        <v>251</v>
      </c>
      <c r="D148" s="38">
        <f t="shared" ref="D148" si="46">SUM(D149:D161)</f>
        <v>0</v>
      </c>
      <c r="E148" s="38">
        <f>SUM(E149:E161)</f>
        <v>47356913462.729996</v>
      </c>
      <c r="F148" s="38">
        <f t="shared" ref="F148:K148" si="47">SUM(F149:F161)</f>
        <v>0</v>
      </c>
      <c r="G148" s="38">
        <f t="shared" si="47"/>
        <v>47356913462.729996</v>
      </c>
      <c r="H148" s="38">
        <f t="shared" si="47"/>
        <v>44851722049</v>
      </c>
      <c r="I148" s="38">
        <f t="shared" si="47"/>
        <v>0</v>
      </c>
      <c r="J148" s="38">
        <f t="shared" si="47"/>
        <v>44851722049</v>
      </c>
      <c r="K148" s="38">
        <f t="shared" si="47"/>
        <v>2505191413.46</v>
      </c>
      <c r="L148" s="39">
        <f t="shared" si="41"/>
        <v>0.94709977423461966</v>
      </c>
    </row>
    <row r="149" spans="2:12" ht="15.75" outlineLevel="3" thickBot="1" x14ac:dyDescent="0.3">
      <c r="B149" s="47" t="s">
        <v>252</v>
      </c>
      <c r="C149" s="47" t="s">
        <v>253</v>
      </c>
      <c r="D149" s="42"/>
      <c r="E149" s="42">
        <v>2348173274</v>
      </c>
      <c r="F149" s="42">
        <f t="shared" ref="F149" si="48">SUM(F150:F159)</f>
        <v>0</v>
      </c>
      <c r="G149" s="42">
        <f t="shared" si="37"/>
        <v>2348173274</v>
      </c>
      <c r="H149" s="42">
        <v>2348173274</v>
      </c>
      <c r="I149" s="42"/>
      <c r="J149" s="42">
        <v>2348173274</v>
      </c>
      <c r="K149" s="42">
        <v>-0.26999999955296516</v>
      </c>
      <c r="L149" s="43">
        <f t="shared" si="41"/>
        <v>1</v>
      </c>
    </row>
    <row r="150" spans="2:12" ht="15.75" outlineLevel="3" thickBot="1" x14ac:dyDescent="0.3">
      <c r="B150" s="47" t="s">
        <v>254</v>
      </c>
      <c r="C150" s="47" t="s">
        <v>255</v>
      </c>
      <c r="D150" s="42"/>
      <c r="E150" s="42">
        <v>7068248463</v>
      </c>
      <c r="F150" s="42"/>
      <c r="G150" s="42">
        <f t="shared" si="37"/>
        <v>7068248463</v>
      </c>
      <c r="H150" s="42">
        <v>7068248463</v>
      </c>
      <c r="I150" s="42"/>
      <c r="J150" s="42">
        <v>7068248463</v>
      </c>
      <c r="K150" s="42">
        <v>0</v>
      </c>
      <c r="L150" s="43">
        <f t="shared" si="41"/>
        <v>1</v>
      </c>
    </row>
    <row r="151" spans="2:12" ht="15.75" outlineLevel="3" thickBot="1" x14ac:dyDescent="0.3">
      <c r="B151" s="47" t="s">
        <v>256</v>
      </c>
      <c r="C151" s="47" t="s">
        <v>257</v>
      </c>
      <c r="D151" s="42"/>
      <c r="E151" s="42">
        <v>1491772966</v>
      </c>
      <c r="F151" s="42"/>
      <c r="G151" s="42">
        <f t="shared" si="37"/>
        <v>1491772966</v>
      </c>
      <c r="H151" s="42">
        <v>1491772966</v>
      </c>
      <c r="I151" s="42"/>
      <c r="J151" s="42">
        <v>1491772966</v>
      </c>
      <c r="K151" s="42">
        <v>0</v>
      </c>
      <c r="L151" s="43">
        <f t="shared" si="41"/>
        <v>1</v>
      </c>
    </row>
    <row r="152" spans="2:12" ht="15.75" outlineLevel="3" thickBot="1" x14ac:dyDescent="0.3">
      <c r="B152" s="47" t="s">
        <v>258</v>
      </c>
      <c r="C152" s="47" t="s">
        <v>259</v>
      </c>
      <c r="D152" s="42"/>
      <c r="E152" s="42">
        <v>4778644127.7399998</v>
      </c>
      <c r="F152" s="42"/>
      <c r="G152" s="42">
        <f t="shared" si="37"/>
        <v>4778644127.7399998</v>
      </c>
      <c r="H152" s="42">
        <v>4778644127.7399998</v>
      </c>
      <c r="I152" s="42"/>
      <c r="J152" s="42">
        <v>4778644127.7399998</v>
      </c>
      <c r="K152" s="42">
        <v>0</v>
      </c>
      <c r="L152" s="43">
        <f t="shared" si="41"/>
        <v>1</v>
      </c>
    </row>
    <row r="153" spans="2:12" ht="15.75" outlineLevel="3" thickBot="1" x14ac:dyDescent="0.3">
      <c r="B153" s="47" t="s">
        <v>260</v>
      </c>
      <c r="C153" s="47" t="s">
        <v>261</v>
      </c>
      <c r="D153" s="42"/>
      <c r="E153" s="42">
        <v>5836288</v>
      </c>
      <c r="F153" s="42"/>
      <c r="G153" s="42">
        <f t="shared" si="37"/>
        <v>5836288</v>
      </c>
      <c r="H153" s="42">
        <v>5836288</v>
      </c>
      <c r="I153" s="42"/>
      <c r="J153" s="42">
        <v>5836288</v>
      </c>
      <c r="K153" s="42">
        <v>0</v>
      </c>
      <c r="L153" s="43">
        <f t="shared" si="41"/>
        <v>1</v>
      </c>
    </row>
    <row r="154" spans="2:12" ht="15.75" outlineLevel="3" thickBot="1" x14ac:dyDescent="0.3">
      <c r="B154" s="47" t="s">
        <v>262</v>
      </c>
      <c r="C154" s="47" t="s">
        <v>264</v>
      </c>
      <c r="D154" s="42"/>
      <c r="E154" s="42">
        <v>38884788.810000002</v>
      </c>
      <c r="F154" s="42"/>
      <c r="G154" s="42">
        <f t="shared" si="37"/>
        <v>38884788.810000002</v>
      </c>
      <c r="H154" s="42">
        <v>38884788.810000002</v>
      </c>
      <c r="I154" s="42"/>
      <c r="J154" s="42">
        <v>38884788.810000002</v>
      </c>
      <c r="K154" s="42">
        <v>0</v>
      </c>
      <c r="L154" s="43">
        <f t="shared" si="41"/>
        <v>1</v>
      </c>
    </row>
    <row r="155" spans="2:12" ht="15.75" outlineLevel="3" thickBot="1" x14ac:dyDescent="0.3">
      <c r="B155" s="47" t="s">
        <v>263</v>
      </c>
      <c r="C155" s="47" t="s">
        <v>265</v>
      </c>
      <c r="D155" s="42"/>
      <c r="E155" s="42">
        <v>37500000</v>
      </c>
      <c r="F155" s="42"/>
      <c r="G155" s="42">
        <f t="shared" si="37"/>
        <v>37500000</v>
      </c>
      <c r="H155" s="42">
        <v>37500000</v>
      </c>
      <c r="I155" s="42"/>
      <c r="J155" s="42">
        <v>37500000</v>
      </c>
      <c r="K155" s="42">
        <v>0</v>
      </c>
      <c r="L155" s="43">
        <f t="shared" si="41"/>
        <v>1</v>
      </c>
    </row>
    <row r="156" spans="2:12" ht="15.75" outlineLevel="3" thickBot="1" x14ac:dyDescent="0.3">
      <c r="B156" s="47" t="s">
        <v>266</v>
      </c>
      <c r="C156" s="47" t="s">
        <v>267</v>
      </c>
      <c r="D156" s="42"/>
      <c r="E156" s="42">
        <v>11862222.130000001</v>
      </c>
      <c r="F156" s="42"/>
      <c r="G156" s="42">
        <f t="shared" si="37"/>
        <v>11862222.130000001</v>
      </c>
      <c r="H156" s="42">
        <v>11862222.130000001</v>
      </c>
      <c r="I156" s="42"/>
      <c r="J156" s="42">
        <v>11862222.130000001</v>
      </c>
      <c r="K156" s="42">
        <v>0</v>
      </c>
      <c r="L156" s="43">
        <f t="shared" si="41"/>
        <v>1</v>
      </c>
    </row>
    <row r="157" spans="2:12" ht="15.75" outlineLevel="3" thickBot="1" x14ac:dyDescent="0.3">
      <c r="B157" s="47" t="s">
        <v>268</v>
      </c>
      <c r="C157" s="47" t="s">
        <v>269</v>
      </c>
      <c r="D157" s="42"/>
      <c r="E157" s="42">
        <v>5173517.66</v>
      </c>
      <c r="F157" s="42"/>
      <c r="G157" s="42">
        <f t="shared" si="37"/>
        <v>5173517.66</v>
      </c>
      <c r="H157" s="42">
        <v>5173517.66</v>
      </c>
      <c r="I157" s="42"/>
      <c r="J157" s="42">
        <v>5173517.66</v>
      </c>
      <c r="K157" s="42">
        <v>0</v>
      </c>
      <c r="L157" s="43">
        <f t="shared" si="41"/>
        <v>1</v>
      </c>
    </row>
    <row r="158" spans="2:12" ht="15.75" outlineLevel="3" thickBot="1" x14ac:dyDescent="0.3">
      <c r="B158" s="47" t="s">
        <v>270</v>
      </c>
      <c r="C158" s="47" t="s">
        <v>271</v>
      </c>
      <c r="D158" s="42"/>
      <c r="E158" s="42">
        <v>31539587.73</v>
      </c>
      <c r="F158" s="42"/>
      <c r="G158" s="42">
        <f t="shared" si="37"/>
        <v>31539587.73</v>
      </c>
      <c r="H158" s="42">
        <v>31539588</v>
      </c>
      <c r="I158" s="42"/>
      <c r="J158" s="42">
        <v>31539588</v>
      </c>
      <c r="K158" s="42">
        <v>-0.26999999955296516</v>
      </c>
      <c r="L158" s="43">
        <f t="shared" si="41"/>
        <v>1.00000000856067</v>
      </c>
    </row>
    <row r="159" spans="2:12" ht="15.75" outlineLevel="3" thickBot="1" x14ac:dyDescent="0.3">
      <c r="B159" s="47" t="s">
        <v>272</v>
      </c>
      <c r="C159" s="47" t="s">
        <v>273</v>
      </c>
      <c r="D159" s="42"/>
      <c r="E159" s="42">
        <v>265937500</v>
      </c>
      <c r="F159" s="42"/>
      <c r="G159" s="42">
        <f t="shared" si="37"/>
        <v>265937500</v>
      </c>
      <c r="H159" s="42">
        <v>265937500</v>
      </c>
      <c r="I159" s="42"/>
      <c r="J159" s="42">
        <v>265937500</v>
      </c>
      <c r="K159" s="42">
        <v>0</v>
      </c>
      <c r="L159" s="43">
        <f t="shared" si="41"/>
        <v>1</v>
      </c>
    </row>
    <row r="160" spans="2:12" ht="15.75" outlineLevel="3" thickBot="1" x14ac:dyDescent="0.3">
      <c r="B160" s="47" t="s">
        <v>274</v>
      </c>
      <c r="C160" s="47" t="s">
        <v>275</v>
      </c>
      <c r="D160" s="42"/>
      <c r="E160" s="42">
        <v>25513874225</v>
      </c>
      <c r="F160" s="42"/>
      <c r="G160" s="42">
        <f t="shared" si="37"/>
        <v>25513874225</v>
      </c>
      <c r="H160" s="42">
        <v>23008682811</v>
      </c>
      <c r="I160" s="42"/>
      <c r="J160" s="42">
        <v>23008682811</v>
      </c>
      <c r="K160" s="42">
        <v>2505191414</v>
      </c>
      <c r="L160" s="43">
        <f t="shared" si="41"/>
        <v>0.90181062303955128</v>
      </c>
    </row>
    <row r="161" spans="2:12" ht="15.75" outlineLevel="3" thickBot="1" x14ac:dyDescent="0.3">
      <c r="B161" s="47" t="s">
        <v>749</v>
      </c>
      <c r="C161" s="47" t="s">
        <v>226</v>
      </c>
      <c r="D161" s="42"/>
      <c r="E161" s="42">
        <v>5759466502.6599998</v>
      </c>
      <c r="F161" s="42"/>
      <c r="G161" s="42">
        <f t="shared" si="37"/>
        <v>5759466502.6599998</v>
      </c>
      <c r="H161" s="42">
        <v>5759466502.6599998</v>
      </c>
      <c r="I161" s="42"/>
      <c r="J161" s="42">
        <v>5759466502.6599998</v>
      </c>
      <c r="K161" s="42">
        <v>0</v>
      </c>
      <c r="L161" s="43"/>
    </row>
    <row r="162" spans="2:12" ht="15.75" outlineLevel="3" thickBot="1" x14ac:dyDescent="0.3">
      <c r="B162" s="48" t="s">
        <v>280</v>
      </c>
      <c r="C162" s="48" t="s">
        <v>124</v>
      </c>
      <c r="D162" s="38">
        <v>431643631</v>
      </c>
      <c r="E162" s="38"/>
      <c r="F162" s="38"/>
      <c r="G162" s="38">
        <f t="shared" si="37"/>
        <v>431643631</v>
      </c>
      <c r="H162" s="38">
        <v>57661302.340000004</v>
      </c>
      <c r="I162" s="38">
        <v>26867101.390000001</v>
      </c>
      <c r="J162" s="38">
        <v>57661302.340000004</v>
      </c>
      <c r="K162" s="38">
        <v>373982328.65999997</v>
      </c>
      <c r="L162" s="39">
        <f t="shared" si="41"/>
        <v>0.1335854352962757</v>
      </c>
    </row>
    <row r="163" spans="2:12" ht="15.75" outlineLevel="1" thickBot="1" x14ac:dyDescent="0.3">
      <c r="B163" s="48" t="s">
        <v>279</v>
      </c>
      <c r="C163" s="48" t="s">
        <v>281</v>
      </c>
      <c r="D163" s="38">
        <f>SUM(D164:D181)</f>
        <v>0</v>
      </c>
      <c r="E163" s="38">
        <f t="shared" ref="E163:K163" si="49">SUM(E164:E181)</f>
        <v>9074841174</v>
      </c>
      <c r="F163" s="38">
        <f t="shared" si="49"/>
        <v>0</v>
      </c>
      <c r="G163" s="38">
        <f t="shared" si="49"/>
        <v>9074841174</v>
      </c>
      <c r="H163" s="38">
        <f t="shared" si="49"/>
        <v>9074841174</v>
      </c>
      <c r="I163" s="38">
        <f t="shared" si="49"/>
        <v>0</v>
      </c>
      <c r="J163" s="38">
        <f t="shared" si="49"/>
        <v>9074841174</v>
      </c>
      <c r="K163" s="38">
        <f t="shared" si="49"/>
        <v>0</v>
      </c>
      <c r="L163" s="39">
        <f t="shared" si="41"/>
        <v>1</v>
      </c>
    </row>
    <row r="164" spans="2:12" ht="15.75" outlineLevel="2" thickBot="1" x14ac:dyDescent="0.3">
      <c r="B164" s="47" t="s">
        <v>282</v>
      </c>
      <c r="C164" s="47" t="s">
        <v>283</v>
      </c>
      <c r="D164" s="42"/>
      <c r="E164" s="42">
        <v>70529028</v>
      </c>
      <c r="F164" s="42"/>
      <c r="G164" s="42">
        <f t="shared" si="37"/>
        <v>70529028</v>
      </c>
      <c r="H164" s="42">
        <v>70529028</v>
      </c>
      <c r="I164" s="42"/>
      <c r="J164" s="42">
        <v>70529028</v>
      </c>
      <c r="K164" s="42">
        <v>0</v>
      </c>
      <c r="L164" s="43">
        <f t="shared" si="41"/>
        <v>1</v>
      </c>
    </row>
    <row r="165" spans="2:12" ht="15.75" outlineLevel="3" thickBot="1" x14ac:dyDescent="0.3">
      <c r="B165" s="47" t="s">
        <v>284</v>
      </c>
      <c r="C165" s="47" t="s">
        <v>285</v>
      </c>
      <c r="D165" s="42"/>
      <c r="E165" s="42">
        <v>2277537628</v>
      </c>
      <c r="F165" s="42"/>
      <c r="G165" s="42">
        <f t="shared" si="37"/>
        <v>2277537628</v>
      </c>
      <c r="H165" s="42">
        <v>2277537628</v>
      </c>
      <c r="I165" s="42"/>
      <c r="J165" s="42">
        <v>2277537628</v>
      </c>
      <c r="K165" s="42">
        <v>0</v>
      </c>
      <c r="L165" s="43">
        <f t="shared" si="41"/>
        <v>1</v>
      </c>
    </row>
    <row r="166" spans="2:12" ht="15.75" outlineLevel="4" thickBot="1" x14ac:dyDescent="0.3">
      <c r="B166" s="47" t="s">
        <v>286</v>
      </c>
      <c r="C166" s="47" t="s">
        <v>234</v>
      </c>
      <c r="D166" s="42"/>
      <c r="E166" s="42">
        <v>222113763</v>
      </c>
      <c r="F166" s="42"/>
      <c r="G166" s="42">
        <f t="shared" si="37"/>
        <v>222113763</v>
      </c>
      <c r="H166" s="42">
        <v>222113763</v>
      </c>
      <c r="I166" s="42"/>
      <c r="J166" s="42">
        <v>222113763</v>
      </c>
      <c r="K166" s="42">
        <v>0</v>
      </c>
      <c r="L166" s="43">
        <f t="shared" si="41"/>
        <v>1</v>
      </c>
    </row>
    <row r="167" spans="2:12" ht="15.75" outlineLevel="4" thickBot="1" x14ac:dyDescent="0.3">
      <c r="B167" s="47" t="s">
        <v>287</v>
      </c>
      <c r="C167" s="47" t="s">
        <v>289</v>
      </c>
      <c r="D167" s="42"/>
      <c r="E167" s="42">
        <v>221259927</v>
      </c>
      <c r="F167" s="42"/>
      <c r="G167" s="42">
        <f t="shared" si="37"/>
        <v>221259927</v>
      </c>
      <c r="H167" s="42">
        <v>221259927</v>
      </c>
      <c r="I167" s="42"/>
      <c r="J167" s="42">
        <v>221259927</v>
      </c>
      <c r="K167" s="42">
        <v>0</v>
      </c>
      <c r="L167" s="43">
        <f t="shared" si="41"/>
        <v>1</v>
      </c>
    </row>
    <row r="168" spans="2:12" ht="15.75" outlineLevel="5" thickBot="1" x14ac:dyDescent="0.3">
      <c r="B168" s="47" t="s">
        <v>288</v>
      </c>
      <c r="C168" s="47" t="s">
        <v>289</v>
      </c>
      <c r="D168" s="42"/>
      <c r="E168" s="42">
        <v>142294111</v>
      </c>
      <c r="F168" s="42"/>
      <c r="G168" s="42">
        <f t="shared" si="37"/>
        <v>142294111</v>
      </c>
      <c r="H168" s="42">
        <v>142294111</v>
      </c>
      <c r="I168" s="42"/>
      <c r="J168" s="42">
        <v>142294111</v>
      </c>
      <c r="K168" s="42">
        <v>0</v>
      </c>
      <c r="L168" s="43">
        <f t="shared" si="41"/>
        <v>1</v>
      </c>
    </row>
    <row r="169" spans="2:12" ht="15.75" outlineLevel="5" thickBot="1" x14ac:dyDescent="0.3">
      <c r="B169" s="47" t="s">
        <v>290</v>
      </c>
      <c r="C169" s="47" t="s">
        <v>291</v>
      </c>
      <c r="D169" s="42"/>
      <c r="E169" s="42">
        <v>906236843</v>
      </c>
      <c r="F169" s="42"/>
      <c r="G169" s="42">
        <f t="shared" si="37"/>
        <v>906236843</v>
      </c>
      <c r="H169" s="42">
        <v>906236843</v>
      </c>
      <c r="I169" s="42"/>
      <c r="J169" s="42">
        <v>906236843</v>
      </c>
      <c r="K169" s="42">
        <v>0</v>
      </c>
      <c r="L169" s="43">
        <f t="shared" si="41"/>
        <v>1</v>
      </c>
    </row>
    <row r="170" spans="2:12" ht="15.75" outlineLevel="5" thickBot="1" x14ac:dyDescent="0.3">
      <c r="B170" s="47" t="s">
        <v>292</v>
      </c>
      <c r="C170" s="47" t="s">
        <v>295</v>
      </c>
      <c r="D170" s="42"/>
      <c r="E170" s="42">
        <v>6376588</v>
      </c>
      <c r="F170" s="42"/>
      <c r="G170" s="42">
        <f t="shared" si="37"/>
        <v>6376588</v>
      </c>
      <c r="H170" s="42">
        <v>6376588</v>
      </c>
      <c r="I170" s="42"/>
      <c r="J170" s="42">
        <v>6376588</v>
      </c>
      <c r="K170" s="42">
        <v>0</v>
      </c>
      <c r="L170" s="43">
        <f t="shared" si="41"/>
        <v>1</v>
      </c>
    </row>
    <row r="171" spans="2:12" ht="15.75" outlineLevel="5" thickBot="1" x14ac:dyDescent="0.3">
      <c r="B171" s="47" t="s">
        <v>293</v>
      </c>
      <c r="C171" s="47" t="s">
        <v>295</v>
      </c>
      <c r="D171" s="42"/>
      <c r="E171" s="42">
        <v>3198645</v>
      </c>
      <c r="F171" s="42"/>
      <c r="G171" s="42">
        <f t="shared" si="37"/>
        <v>3198645</v>
      </c>
      <c r="H171" s="42">
        <v>3198645</v>
      </c>
      <c r="I171" s="42"/>
      <c r="J171" s="42">
        <v>3198645</v>
      </c>
      <c r="K171" s="42">
        <v>0</v>
      </c>
      <c r="L171" s="43">
        <f t="shared" si="41"/>
        <v>1</v>
      </c>
    </row>
    <row r="172" spans="2:12" ht="15.75" outlineLevel="5" thickBot="1" x14ac:dyDescent="0.3">
      <c r="B172" s="47" t="s">
        <v>294</v>
      </c>
      <c r="C172" s="47" t="s">
        <v>295</v>
      </c>
      <c r="D172" s="42"/>
      <c r="E172" s="42">
        <v>45078475</v>
      </c>
      <c r="F172" s="42"/>
      <c r="G172" s="42">
        <f t="shared" si="37"/>
        <v>45078475</v>
      </c>
      <c r="H172" s="42">
        <v>45078475</v>
      </c>
      <c r="I172" s="42"/>
      <c r="J172" s="42">
        <v>45078475</v>
      </c>
      <c r="K172" s="42">
        <v>0</v>
      </c>
      <c r="L172" s="43">
        <f t="shared" si="41"/>
        <v>1</v>
      </c>
    </row>
    <row r="173" spans="2:12" ht="15.75" outlineLevel="4" thickBot="1" x14ac:dyDescent="0.3">
      <c r="B173" s="47" t="s">
        <v>296</v>
      </c>
      <c r="C173" s="47" t="s">
        <v>295</v>
      </c>
      <c r="D173" s="42"/>
      <c r="E173" s="42">
        <v>8127783</v>
      </c>
      <c r="F173" s="42"/>
      <c r="G173" s="42">
        <f t="shared" si="37"/>
        <v>8127783</v>
      </c>
      <c r="H173" s="42">
        <v>8127783</v>
      </c>
      <c r="I173" s="42"/>
      <c r="J173" s="42">
        <v>8127783</v>
      </c>
      <c r="K173" s="42">
        <v>0</v>
      </c>
      <c r="L173" s="43">
        <f t="shared" si="41"/>
        <v>1</v>
      </c>
    </row>
    <row r="174" spans="2:12" ht="15.75" outlineLevel="3" thickBot="1" x14ac:dyDescent="0.3">
      <c r="B174" s="47" t="s">
        <v>297</v>
      </c>
      <c r="C174" s="47" t="s">
        <v>295</v>
      </c>
      <c r="D174" s="42"/>
      <c r="E174" s="42">
        <v>96021550</v>
      </c>
      <c r="F174" s="42"/>
      <c r="G174" s="42">
        <f t="shared" si="37"/>
        <v>96021550</v>
      </c>
      <c r="H174" s="42">
        <v>96021550</v>
      </c>
      <c r="I174" s="42"/>
      <c r="J174" s="42">
        <v>96021550</v>
      </c>
      <c r="K174" s="42">
        <v>0</v>
      </c>
      <c r="L174" s="43">
        <f t="shared" si="41"/>
        <v>1</v>
      </c>
    </row>
    <row r="175" spans="2:12" ht="15.75" outlineLevel="3" thickBot="1" x14ac:dyDescent="0.3">
      <c r="B175" s="47" t="s">
        <v>298</v>
      </c>
      <c r="C175" s="47" t="s">
        <v>300</v>
      </c>
      <c r="D175" s="42"/>
      <c r="E175" s="42">
        <v>110378648</v>
      </c>
      <c r="F175" s="42"/>
      <c r="G175" s="42">
        <f t="shared" si="37"/>
        <v>110378648</v>
      </c>
      <c r="H175" s="42">
        <v>110378648</v>
      </c>
      <c r="I175" s="42"/>
      <c r="J175" s="42">
        <v>110378648</v>
      </c>
      <c r="K175" s="42">
        <v>0</v>
      </c>
      <c r="L175" s="43">
        <f t="shared" si="41"/>
        <v>1</v>
      </c>
    </row>
    <row r="176" spans="2:12" ht="15.75" outlineLevel="3" thickBot="1" x14ac:dyDescent="0.3">
      <c r="B176" s="47" t="s">
        <v>299</v>
      </c>
      <c r="C176" s="47" t="s">
        <v>295</v>
      </c>
      <c r="D176" s="42"/>
      <c r="E176" s="42">
        <v>1336648161</v>
      </c>
      <c r="F176" s="42"/>
      <c r="G176" s="42">
        <f t="shared" si="37"/>
        <v>1336648161</v>
      </c>
      <c r="H176" s="42">
        <v>1336648161</v>
      </c>
      <c r="I176" s="42"/>
      <c r="J176" s="42">
        <v>1336648161</v>
      </c>
      <c r="K176" s="42">
        <v>0</v>
      </c>
      <c r="L176" s="43">
        <f t="shared" si="41"/>
        <v>1</v>
      </c>
    </row>
    <row r="177" spans="2:12" ht="15.75" outlineLevel="4" thickBot="1" x14ac:dyDescent="0.3">
      <c r="B177" s="47" t="s">
        <v>301</v>
      </c>
      <c r="C177" s="47" t="s">
        <v>233</v>
      </c>
      <c r="D177" s="42"/>
      <c r="E177" s="42">
        <v>872169906</v>
      </c>
      <c r="F177" s="42"/>
      <c r="G177" s="42">
        <f t="shared" si="37"/>
        <v>872169906</v>
      </c>
      <c r="H177" s="42">
        <v>872169906</v>
      </c>
      <c r="I177" s="42"/>
      <c r="J177" s="42">
        <v>872169906</v>
      </c>
      <c r="K177" s="42">
        <v>0</v>
      </c>
      <c r="L177" s="43">
        <f t="shared" si="41"/>
        <v>1</v>
      </c>
    </row>
    <row r="178" spans="2:12" ht="15.75" outlineLevel="4" thickBot="1" x14ac:dyDescent="0.3">
      <c r="B178" s="47" t="s">
        <v>302</v>
      </c>
      <c r="C178" s="47" t="s">
        <v>303</v>
      </c>
      <c r="D178" s="42"/>
      <c r="E178" s="42">
        <v>26940000</v>
      </c>
      <c r="F178" s="42"/>
      <c r="G178" s="42">
        <f t="shared" si="37"/>
        <v>26940000</v>
      </c>
      <c r="H178" s="42">
        <v>26940000</v>
      </c>
      <c r="I178" s="42"/>
      <c r="J178" s="42">
        <v>26940000</v>
      </c>
      <c r="K178" s="42">
        <v>0</v>
      </c>
      <c r="L178" s="43">
        <f t="shared" si="41"/>
        <v>1</v>
      </c>
    </row>
    <row r="179" spans="2:12" ht="15.75" outlineLevel="4" thickBot="1" x14ac:dyDescent="0.3">
      <c r="B179" s="47" t="s">
        <v>304</v>
      </c>
      <c r="C179" s="47" t="s">
        <v>307</v>
      </c>
      <c r="D179" s="42"/>
      <c r="E179" s="42">
        <v>2447297184</v>
      </c>
      <c r="F179" s="42"/>
      <c r="G179" s="42">
        <f t="shared" si="37"/>
        <v>2447297184</v>
      </c>
      <c r="H179" s="42">
        <v>2447297184</v>
      </c>
      <c r="I179" s="42"/>
      <c r="J179" s="42">
        <v>2447297184</v>
      </c>
      <c r="K179" s="42">
        <v>0</v>
      </c>
      <c r="L179" s="43">
        <f t="shared" si="41"/>
        <v>1</v>
      </c>
    </row>
    <row r="180" spans="2:12" ht="15.75" outlineLevel="4" thickBot="1" x14ac:dyDescent="0.3">
      <c r="B180" s="47" t="s">
        <v>305</v>
      </c>
      <c r="C180" s="47" t="s">
        <v>307</v>
      </c>
      <c r="D180" s="42"/>
      <c r="E180" s="42">
        <v>80020903</v>
      </c>
      <c r="F180" s="42"/>
      <c r="G180" s="42">
        <f t="shared" si="37"/>
        <v>80020903</v>
      </c>
      <c r="H180" s="42">
        <v>80020903</v>
      </c>
      <c r="I180" s="42"/>
      <c r="J180" s="42">
        <v>80020903</v>
      </c>
      <c r="K180" s="42">
        <v>0</v>
      </c>
      <c r="L180" s="43">
        <f t="shared" si="41"/>
        <v>1</v>
      </c>
    </row>
    <row r="181" spans="2:12" ht="15.75" outlineLevel="4" thickBot="1" x14ac:dyDescent="0.3">
      <c r="B181" s="47" t="s">
        <v>306</v>
      </c>
      <c r="C181" s="47" t="s">
        <v>307</v>
      </c>
      <c r="D181" s="42"/>
      <c r="E181" s="42">
        <v>202612031</v>
      </c>
      <c r="F181" s="42"/>
      <c r="G181" s="42">
        <f t="shared" si="37"/>
        <v>202612031</v>
      </c>
      <c r="H181" s="42">
        <v>202612031</v>
      </c>
      <c r="I181" s="42"/>
      <c r="J181" s="42">
        <v>202612031</v>
      </c>
      <c r="K181" s="42">
        <v>0</v>
      </c>
      <c r="L181" s="43">
        <f t="shared" si="41"/>
        <v>1</v>
      </c>
    </row>
    <row r="182" spans="2:12" ht="15.75" outlineLevel="4" thickBot="1" x14ac:dyDescent="0.3">
      <c r="B182" s="32" t="s">
        <v>240</v>
      </c>
      <c r="C182" s="51" t="s">
        <v>221</v>
      </c>
      <c r="D182" s="34">
        <f>+D183</f>
        <v>0</v>
      </c>
      <c r="E182" s="34">
        <f t="shared" ref="E182:K182" si="50">+E183</f>
        <v>2289132984.23</v>
      </c>
      <c r="F182" s="34">
        <f t="shared" si="50"/>
        <v>0</v>
      </c>
      <c r="G182" s="34">
        <f t="shared" si="50"/>
        <v>2289132984.23</v>
      </c>
      <c r="H182" s="34">
        <f t="shared" si="50"/>
        <v>912433025.09000003</v>
      </c>
      <c r="I182" s="34">
        <f t="shared" si="50"/>
        <v>299396268.12</v>
      </c>
      <c r="J182" s="34">
        <f t="shared" si="50"/>
        <v>912433025.09000003</v>
      </c>
      <c r="K182" s="34">
        <f t="shared" si="50"/>
        <v>1376699959.1399999</v>
      </c>
      <c r="L182" s="35">
        <f t="shared" si="41"/>
        <v>0.39859328024008045</v>
      </c>
    </row>
    <row r="183" spans="2:12" ht="15.75" outlineLevel="4" thickBot="1" x14ac:dyDescent="0.3">
      <c r="B183" s="48" t="s">
        <v>222</v>
      </c>
      <c r="C183" s="48" t="s">
        <v>221</v>
      </c>
      <c r="D183" s="38">
        <f>+D184+D187+D188</f>
        <v>0</v>
      </c>
      <c r="E183" s="38">
        <f t="shared" ref="E183:K183" si="51">+E184+E187+E188</f>
        <v>2289132984.23</v>
      </c>
      <c r="F183" s="38">
        <f t="shared" si="51"/>
        <v>0</v>
      </c>
      <c r="G183" s="38">
        <f t="shared" si="51"/>
        <v>2289132984.23</v>
      </c>
      <c r="H183" s="38">
        <f t="shared" si="51"/>
        <v>912433025.09000003</v>
      </c>
      <c r="I183" s="38">
        <f t="shared" si="51"/>
        <v>299396268.12</v>
      </c>
      <c r="J183" s="38">
        <f t="shared" si="51"/>
        <v>912433025.09000003</v>
      </c>
      <c r="K183" s="38">
        <f t="shared" si="51"/>
        <v>1376699959.1399999</v>
      </c>
      <c r="L183" s="39">
        <f t="shared" si="41"/>
        <v>0.39859328024008045</v>
      </c>
    </row>
    <row r="184" spans="2:12" ht="15.75" outlineLevel="4" thickBot="1" x14ac:dyDescent="0.3">
      <c r="B184" s="47" t="s">
        <v>223</v>
      </c>
      <c r="C184" s="47" t="s">
        <v>224</v>
      </c>
      <c r="D184" s="42">
        <f>+D185+D186</f>
        <v>0</v>
      </c>
      <c r="E184" s="42">
        <f t="shared" ref="E184:K184" si="52">+E185+E186</f>
        <v>2289132984.23</v>
      </c>
      <c r="F184" s="42">
        <f t="shared" si="52"/>
        <v>0</v>
      </c>
      <c r="G184" s="42">
        <f t="shared" si="52"/>
        <v>2289132984.23</v>
      </c>
      <c r="H184" s="42">
        <f t="shared" si="52"/>
        <v>891341226.45000005</v>
      </c>
      <c r="I184" s="42">
        <f t="shared" si="52"/>
        <v>298754563.44999999</v>
      </c>
      <c r="J184" s="42">
        <f t="shared" si="52"/>
        <v>891341226.45000005</v>
      </c>
      <c r="K184" s="42">
        <f t="shared" si="52"/>
        <v>1397791757.78</v>
      </c>
      <c r="L184" s="43">
        <f t="shared" si="41"/>
        <v>0.38937939935797228</v>
      </c>
    </row>
    <row r="185" spans="2:12" ht="15.75" outlineLevel="4" thickBot="1" x14ac:dyDescent="0.3">
      <c r="B185" s="44" t="s">
        <v>225</v>
      </c>
      <c r="C185" s="44" t="s">
        <v>226</v>
      </c>
      <c r="D185" s="45"/>
      <c r="E185" s="45">
        <v>2289132984.23</v>
      </c>
      <c r="F185" s="45"/>
      <c r="G185" s="45">
        <f t="shared" si="37"/>
        <v>2289132984.23</v>
      </c>
      <c r="H185" s="45">
        <v>793698172.45000005</v>
      </c>
      <c r="I185" s="45">
        <v>272963281.44999999</v>
      </c>
      <c r="J185" s="45">
        <v>793698172.45000005</v>
      </c>
      <c r="K185" s="45">
        <v>1495434811.78</v>
      </c>
      <c r="L185" s="46">
        <f t="shared" si="41"/>
        <v>0.34672436154554725</v>
      </c>
    </row>
    <row r="186" spans="2:12" ht="15.75" outlineLevel="4" thickBot="1" x14ac:dyDescent="0.3">
      <c r="B186" s="44" t="s">
        <v>232</v>
      </c>
      <c r="C186" s="44" t="s">
        <v>233</v>
      </c>
      <c r="D186" s="45"/>
      <c r="E186" s="45"/>
      <c r="F186" s="45"/>
      <c r="G186" s="45">
        <f t="shared" si="37"/>
        <v>0</v>
      </c>
      <c r="H186" s="45">
        <v>97643054</v>
      </c>
      <c r="I186" s="45">
        <v>25791282</v>
      </c>
      <c r="J186" s="45">
        <v>97643054</v>
      </c>
      <c r="K186" s="45">
        <v>-97643054</v>
      </c>
      <c r="L186" s="46" t="e">
        <f t="shared" si="41"/>
        <v>#DIV/0!</v>
      </c>
    </row>
    <row r="187" spans="2:12" ht="15.75" thickBot="1" x14ac:dyDescent="0.3">
      <c r="B187" s="47" t="s">
        <v>235</v>
      </c>
      <c r="C187" s="47" t="s">
        <v>236</v>
      </c>
      <c r="D187" s="42"/>
      <c r="E187" s="42"/>
      <c r="F187" s="42"/>
      <c r="G187" s="42">
        <f t="shared" si="37"/>
        <v>0</v>
      </c>
      <c r="H187" s="42">
        <v>24662</v>
      </c>
      <c r="I187" s="42">
        <v>11706.6</v>
      </c>
      <c r="J187" s="42">
        <v>24662</v>
      </c>
      <c r="K187" s="42">
        <v>-24662</v>
      </c>
      <c r="L187" s="43" t="e">
        <f t="shared" si="41"/>
        <v>#DIV/0!</v>
      </c>
    </row>
    <row r="188" spans="2:12" ht="15.75" thickBot="1" x14ac:dyDescent="0.3">
      <c r="B188" s="47" t="s">
        <v>237</v>
      </c>
      <c r="C188" s="47" t="s">
        <v>220</v>
      </c>
      <c r="D188" s="42">
        <f>+D189+D190+D191</f>
        <v>0</v>
      </c>
      <c r="E188" s="42">
        <f t="shared" ref="E188:K188" si="53">+E189+E190+E191</f>
        <v>0</v>
      </c>
      <c r="F188" s="42">
        <f t="shared" si="53"/>
        <v>0</v>
      </c>
      <c r="G188" s="42">
        <f t="shared" si="53"/>
        <v>0</v>
      </c>
      <c r="H188" s="42">
        <f t="shared" si="53"/>
        <v>21067136.640000001</v>
      </c>
      <c r="I188" s="42">
        <f t="shared" si="53"/>
        <v>629998.07000000007</v>
      </c>
      <c r="J188" s="42">
        <f t="shared" si="53"/>
        <v>21067136.640000001</v>
      </c>
      <c r="K188" s="42">
        <f t="shared" si="53"/>
        <v>-21067136.640000001</v>
      </c>
      <c r="L188" s="42" t="e">
        <f t="shared" si="41"/>
        <v>#DIV/0!</v>
      </c>
    </row>
    <row r="189" spans="2:12" ht="15.75" thickBot="1" x14ac:dyDescent="0.3">
      <c r="B189" s="49">
        <v>1202010401</v>
      </c>
      <c r="C189" s="49" t="s">
        <v>276</v>
      </c>
      <c r="D189" s="45"/>
      <c r="E189" s="45"/>
      <c r="F189" s="45"/>
      <c r="G189" s="45">
        <f t="shared" si="37"/>
        <v>0</v>
      </c>
      <c r="H189" s="45">
        <v>20460217.969999999</v>
      </c>
      <c r="I189" s="45">
        <v>347801.7</v>
      </c>
      <c r="J189" s="45">
        <v>20460217.969999999</v>
      </c>
      <c r="K189" s="45">
        <v>-20460217.969999999</v>
      </c>
      <c r="L189" s="46" t="e">
        <f t="shared" si="41"/>
        <v>#DIV/0!</v>
      </c>
    </row>
    <row r="190" spans="2:12" ht="15.75" thickBot="1" x14ac:dyDescent="0.3">
      <c r="B190" s="49">
        <v>1202010404</v>
      </c>
      <c r="C190" s="49" t="s">
        <v>277</v>
      </c>
      <c r="D190" s="45"/>
      <c r="E190" s="45"/>
      <c r="F190" s="45"/>
      <c r="G190" s="45">
        <f t="shared" si="37"/>
        <v>0</v>
      </c>
      <c r="H190" s="45">
        <v>49215.67</v>
      </c>
      <c r="I190" s="45">
        <v>17377.37</v>
      </c>
      <c r="J190" s="45">
        <v>49215.67</v>
      </c>
      <c r="K190" s="45">
        <v>-49215.67</v>
      </c>
      <c r="L190" s="46" t="e">
        <f t="shared" si="41"/>
        <v>#DIV/0!</v>
      </c>
    </row>
    <row r="191" spans="2:12" ht="15.75" thickBot="1" x14ac:dyDescent="0.3">
      <c r="B191" s="49">
        <v>1202010412</v>
      </c>
      <c r="C191" s="49" t="s">
        <v>244</v>
      </c>
      <c r="D191" s="45"/>
      <c r="E191" s="45"/>
      <c r="F191" s="45"/>
      <c r="G191" s="45">
        <f t="shared" si="37"/>
        <v>0</v>
      </c>
      <c r="H191" s="45">
        <v>557703</v>
      </c>
      <c r="I191" s="45">
        <v>264819</v>
      </c>
      <c r="J191" s="45">
        <v>557703</v>
      </c>
      <c r="K191" s="45">
        <v>-557703</v>
      </c>
      <c r="L191" s="46" t="e">
        <f t="shared" si="41"/>
        <v>#DIV/0!</v>
      </c>
    </row>
    <row r="192" spans="2:12" ht="15.75" thickBot="1" x14ac:dyDescent="0.3">
      <c r="B192" s="49">
        <v>1202010413</v>
      </c>
      <c r="C192" s="49" t="s">
        <v>750</v>
      </c>
      <c r="D192" s="45"/>
      <c r="E192" s="45">
        <v>80000000</v>
      </c>
      <c r="F192" s="45"/>
      <c r="G192" s="45"/>
      <c r="H192" s="45">
        <v>0</v>
      </c>
      <c r="I192" s="45"/>
      <c r="J192" s="45"/>
      <c r="K192" s="45">
        <v>80000000</v>
      </c>
      <c r="L192" s="46"/>
    </row>
  </sheetData>
  <mergeCells count="1">
    <mergeCell ref="D3:L3"/>
  </mergeCells>
  <pageMargins left="0.35" right="0.34" top="0.43" bottom="0.3" header="0.23" footer="0.24"/>
  <pageSetup paperSize="506" scale="80" orientation="landscape" r:id="rId1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2"/>
  <sheetViews>
    <sheetView showGridLines="0" workbookViewId="0">
      <pane xSplit="3" ySplit="4" topLeftCell="D392" activePane="bottomRight" state="frozen"/>
      <selection pane="topRight" activeCell="D1" sqref="D1"/>
      <selection pane="bottomLeft" activeCell="A5" sqref="A5"/>
      <selection pane="bottomRight" activeCell="B412" sqref="B412"/>
    </sheetView>
  </sheetViews>
  <sheetFormatPr baseColWidth="10" defaultRowHeight="15" outlineLevelRow="3" x14ac:dyDescent="0.25"/>
  <cols>
    <col min="1" max="1" width="1.85546875" style="79" customWidth="1"/>
    <col min="2" max="2" width="11.85546875" style="79" bestFit="1" customWidth="1"/>
    <col min="3" max="3" width="65.7109375" style="79" customWidth="1"/>
    <col min="4" max="4" width="16.42578125" style="79" bestFit="1" customWidth="1"/>
    <col min="5" max="5" width="14.140625" style="79" bestFit="1" customWidth="1"/>
    <col min="6" max="6" width="14.7109375" style="79" customWidth="1"/>
    <col min="7" max="7" width="11.42578125" style="79" hidden="1" customWidth="1"/>
    <col min="8" max="8" width="10.7109375" style="79" hidden="1" customWidth="1"/>
    <col min="9" max="9" width="15.140625" style="79" bestFit="1" customWidth="1"/>
    <col min="10" max="10" width="16.85546875" style="79" customWidth="1"/>
    <col min="11" max="12" width="14.85546875" style="79" customWidth="1"/>
    <col min="13" max="13" width="16" style="79" customWidth="1"/>
    <col min="14" max="14" width="15" style="79" hidden="1" customWidth="1"/>
    <col min="15" max="15" width="15.28515625" style="79" customWidth="1"/>
    <col min="16" max="16" width="14.85546875" style="79" hidden="1" customWidth="1"/>
    <col min="17" max="18" width="14.85546875" style="79" customWidth="1"/>
    <col min="19" max="19" width="16" style="79" customWidth="1"/>
    <col min="20" max="20" width="14.85546875" style="82" customWidth="1"/>
    <col min="21" max="21" width="14.28515625" style="79" bestFit="1" customWidth="1"/>
    <col min="22" max="22" width="11.85546875" style="79" bestFit="1" customWidth="1"/>
    <col min="23" max="16384" width="11.42578125" style="79"/>
  </cols>
  <sheetData>
    <row r="1" spans="1:22" s="5" customFormat="1" x14ac:dyDescent="0.25">
      <c r="A1" s="1"/>
    </row>
    <row r="2" spans="1:22" s="5" customFormat="1" ht="46.5" customHeight="1" thickBot="1" x14ac:dyDescent="0.3">
      <c r="A2" s="1"/>
    </row>
    <row r="3" spans="1:22" s="118" customFormat="1" ht="16.5" thickBot="1" x14ac:dyDescent="0.3">
      <c r="A3" s="117"/>
      <c r="B3" s="119"/>
      <c r="C3" s="119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35"/>
    </row>
    <row r="4" spans="1:22" ht="50.25" customHeight="1" thickBot="1" x14ac:dyDescent="0.3">
      <c r="B4" s="57" t="s">
        <v>0</v>
      </c>
      <c r="C4" s="57" t="s">
        <v>1</v>
      </c>
      <c r="D4" s="58" t="s">
        <v>313</v>
      </c>
      <c r="E4" s="58" t="s">
        <v>314</v>
      </c>
      <c r="F4" s="58" t="s">
        <v>315</v>
      </c>
      <c r="G4" s="58" t="s">
        <v>316</v>
      </c>
      <c r="H4" s="58" t="s">
        <v>4</v>
      </c>
      <c r="I4" s="58" t="s">
        <v>3</v>
      </c>
      <c r="J4" s="58" t="s">
        <v>317</v>
      </c>
      <c r="K4" s="58" t="s">
        <v>741</v>
      </c>
      <c r="L4" s="58" t="s">
        <v>740</v>
      </c>
      <c r="M4" s="58" t="s">
        <v>319</v>
      </c>
      <c r="N4" s="58" t="s">
        <v>742</v>
      </c>
      <c r="O4" s="59" t="s">
        <v>320</v>
      </c>
      <c r="P4" s="59" t="s">
        <v>743</v>
      </c>
      <c r="Q4" s="58" t="s">
        <v>321</v>
      </c>
      <c r="R4" s="58" t="s">
        <v>322</v>
      </c>
      <c r="S4" s="58" t="s">
        <v>323</v>
      </c>
      <c r="T4" s="57" t="s">
        <v>324</v>
      </c>
      <c r="U4" s="60" t="s">
        <v>325</v>
      </c>
      <c r="V4" s="60" t="s">
        <v>326</v>
      </c>
    </row>
    <row r="5" spans="1:22" s="80" customFormat="1" ht="15.75" thickBot="1" x14ac:dyDescent="0.3">
      <c r="B5" s="62">
        <v>2</v>
      </c>
      <c r="C5" s="62" t="s">
        <v>328</v>
      </c>
      <c r="D5" s="63">
        <f>+D6</f>
        <v>115616060085</v>
      </c>
      <c r="E5" s="63">
        <v>1927653552</v>
      </c>
      <c r="F5" s="63">
        <v>1927653552</v>
      </c>
      <c r="G5" s="63">
        <v>0</v>
      </c>
      <c r="H5" s="63">
        <v>0</v>
      </c>
      <c r="I5" s="63">
        <v>58800887621</v>
      </c>
      <c r="J5" s="63">
        <f>+D5+E5-F5+I5</f>
        <v>174416947706</v>
      </c>
      <c r="K5" s="63">
        <v>16044007660</v>
      </c>
      <c r="L5" s="63">
        <v>31269104401</v>
      </c>
      <c r="M5" s="63">
        <f>+J5-L5</f>
        <v>143147843305</v>
      </c>
      <c r="N5" s="63">
        <v>11445433742</v>
      </c>
      <c r="O5" s="63">
        <v>18948635374</v>
      </c>
      <c r="P5" s="63">
        <v>24692306086</v>
      </c>
      <c r="Q5" s="63">
        <v>41713312071</v>
      </c>
      <c r="R5" s="63">
        <f>+Q5-L5</f>
        <v>10444207670</v>
      </c>
      <c r="S5" s="63">
        <f>+J5-Q5</f>
        <v>132703635635</v>
      </c>
      <c r="T5" s="63">
        <f>+O5</f>
        <v>18948635374</v>
      </c>
      <c r="U5" s="64">
        <f>+D5+E5-F5-H5+I5-J5</f>
        <v>0</v>
      </c>
      <c r="V5" s="7">
        <f>+J5-M5-L5</f>
        <v>0</v>
      </c>
    </row>
    <row r="6" spans="1:22" s="80" customFormat="1" ht="15.75" thickBot="1" x14ac:dyDescent="0.3">
      <c r="B6" s="62">
        <v>21</v>
      </c>
      <c r="C6" s="62" t="s">
        <v>329</v>
      </c>
      <c r="D6" s="63">
        <f>+D7+D82+D116+D118+D279+D294+D403+D406</f>
        <v>115616060085</v>
      </c>
      <c r="E6" s="63">
        <v>1927653552</v>
      </c>
      <c r="F6" s="63">
        <v>1927653552</v>
      </c>
      <c r="G6" s="63">
        <v>0</v>
      </c>
      <c r="H6" s="63">
        <v>0</v>
      </c>
      <c r="I6" s="63">
        <v>58800887621</v>
      </c>
      <c r="J6" s="63">
        <f t="shared" ref="J6:J69" si="0">+D6+E6-F6+I6</f>
        <v>174416947706</v>
      </c>
      <c r="K6" s="63">
        <v>16044007660</v>
      </c>
      <c r="L6" s="63">
        <v>31269104401</v>
      </c>
      <c r="M6" s="63">
        <f t="shared" ref="M6:M69" si="1">+J6-L6</f>
        <v>143147843305</v>
      </c>
      <c r="N6" s="63">
        <v>11445433742</v>
      </c>
      <c r="O6" s="63">
        <v>18948635374</v>
      </c>
      <c r="P6" s="63">
        <v>24692306086</v>
      </c>
      <c r="Q6" s="63">
        <v>41713312071</v>
      </c>
      <c r="R6" s="63">
        <f t="shared" ref="R6:R69" si="2">+Q6-L6</f>
        <v>10444207670</v>
      </c>
      <c r="S6" s="63">
        <f t="shared" ref="S6:S69" si="3">+J6-Q6</f>
        <v>132703635635</v>
      </c>
      <c r="T6" s="63">
        <f t="shared" ref="T6:T69" si="4">+O6</f>
        <v>18948635374</v>
      </c>
      <c r="U6" s="64">
        <f t="shared" ref="U6:U69" si="5">+D6+E6-F6-H6+I6-J6</f>
        <v>0</v>
      </c>
      <c r="V6" s="7">
        <f t="shared" ref="V6:V69" si="6">+J6-M6-L6</f>
        <v>0</v>
      </c>
    </row>
    <row r="7" spans="1:22" s="80" customFormat="1" ht="15.75" thickBot="1" x14ac:dyDescent="0.3">
      <c r="B7" s="62">
        <v>2101</v>
      </c>
      <c r="C7" s="62" t="s">
        <v>330</v>
      </c>
      <c r="D7" s="63">
        <f>+D8+D9+D10+D11+D12+D13+D14+D15+D16+D17+D18+D19+D20+D25+D26+D27+D28+D31+D72</f>
        <v>94336696039</v>
      </c>
      <c r="E7" s="63">
        <v>441700887</v>
      </c>
      <c r="F7" s="63">
        <v>916700887</v>
      </c>
      <c r="G7" s="63">
        <v>0</v>
      </c>
      <c r="H7" s="63">
        <v>0</v>
      </c>
      <c r="I7" s="63">
        <v>547519257</v>
      </c>
      <c r="J7" s="63">
        <f t="shared" si="0"/>
        <v>94409215296</v>
      </c>
      <c r="K7" s="63">
        <v>9544151452</v>
      </c>
      <c r="L7" s="63">
        <v>15553688243</v>
      </c>
      <c r="M7" s="63">
        <f t="shared" si="1"/>
        <v>78855527053</v>
      </c>
      <c r="N7" s="63">
        <v>8938859489</v>
      </c>
      <c r="O7" s="63">
        <v>13886232297</v>
      </c>
      <c r="P7" s="63">
        <v>9865471758</v>
      </c>
      <c r="Q7" s="63">
        <v>16604569263</v>
      </c>
      <c r="R7" s="63">
        <f t="shared" si="2"/>
        <v>1050881020</v>
      </c>
      <c r="S7" s="63">
        <f t="shared" si="3"/>
        <v>77804646033</v>
      </c>
      <c r="T7" s="63">
        <f t="shared" si="4"/>
        <v>13886232297</v>
      </c>
      <c r="U7" s="64">
        <f t="shared" si="5"/>
        <v>0</v>
      </c>
      <c r="V7" s="7">
        <f t="shared" si="6"/>
        <v>0</v>
      </c>
    </row>
    <row r="8" spans="1:22" s="81" customFormat="1" ht="15.75" outlineLevel="1" thickBot="1" x14ac:dyDescent="0.3">
      <c r="B8" s="65">
        <v>210101</v>
      </c>
      <c r="C8" s="65" t="s">
        <v>331</v>
      </c>
      <c r="D8" s="66">
        <v>28957091890</v>
      </c>
      <c r="E8" s="66">
        <v>0</v>
      </c>
      <c r="F8" s="66">
        <v>0</v>
      </c>
      <c r="G8" s="66">
        <v>0</v>
      </c>
      <c r="H8" s="66">
        <v>0</v>
      </c>
      <c r="I8" s="67">
        <v>0</v>
      </c>
      <c r="J8" s="67">
        <f t="shared" si="0"/>
        <v>28957091890</v>
      </c>
      <c r="K8" s="67">
        <v>2587360625</v>
      </c>
      <c r="L8" s="67">
        <v>4673092418</v>
      </c>
      <c r="M8" s="67">
        <f t="shared" si="1"/>
        <v>24283999472</v>
      </c>
      <c r="N8" s="67">
        <v>2393596362</v>
      </c>
      <c r="O8" s="68">
        <v>4476295082</v>
      </c>
      <c r="P8" s="68">
        <v>2365884595</v>
      </c>
      <c r="Q8" s="66">
        <v>4673092418</v>
      </c>
      <c r="R8" s="66">
        <f t="shared" si="2"/>
        <v>0</v>
      </c>
      <c r="S8" s="67">
        <f t="shared" si="3"/>
        <v>24283999472</v>
      </c>
      <c r="T8" s="66">
        <f t="shared" si="4"/>
        <v>4476295082</v>
      </c>
      <c r="U8" s="64">
        <f t="shared" si="5"/>
        <v>0</v>
      </c>
      <c r="V8" s="7">
        <f t="shared" si="6"/>
        <v>0</v>
      </c>
    </row>
    <row r="9" spans="1:22" s="81" customFormat="1" ht="15.75" outlineLevel="1" thickBot="1" x14ac:dyDescent="0.3">
      <c r="B9" s="65">
        <v>210102</v>
      </c>
      <c r="C9" s="65" t="s">
        <v>332</v>
      </c>
      <c r="D9" s="66">
        <v>300331486</v>
      </c>
      <c r="E9" s="66">
        <v>0</v>
      </c>
      <c r="F9" s="66">
        <v>0</v>
      </c>
      <c r="G9" s="66">
        <v>0</v>
      </c>
      <c r="H9" s="66">
        <v>0</v>
      </c>
      <c r="I9" s="67">
        <v>0</v>
      </c>
      <c r="J9" s="67">
        <f t="shared" si="0"/>
        <v>300331486</v>
      </c>
      <c r="K9" s="67">
        <v>22454790</v>
      </c>
      <c r="L9" s="67">
        <v>42828620</v>
      </c>
      <c r="M9" s="67">
        <f t="shared" si="1"/>
        <v>257502866</v>
      </c>
      <c r="N9" s="67">
        <v>22454790</v>
      </c>
      <c r="O9" s="68">
        <v>42828620</v>
      </c>
      <c r="P9" s="68">
        <v>22454790</v>
      </c>
      <c r="Q9" s="66">
        <v>42828620</v>
      </c>
      <c r="R9" s="66">
        <f t="shared" si="2"/>
        <v>0</v>
      </c>
      <c r="S9" s="67">
        <f t="shared" si="3"/>
        <v>257502866</v>
      </c>
      <c r="T9" s="66">
        <f t="shared" si="4"/>
        <v>42828620</v>
      </c>
      <c r="U9" s="64">
        <f t="shared" si="5"/>
        <v>0</v>
      </c>
      <c r="V9" s="7">
        <f t="shared" si="6"/>
        <v>0</v>
      </c>
    </row>
    <row r="10" spans="1:22" s="81" customFormat="1" ht="15.75" outlineLevel="1" thickBot="1" x14ac:dyDescent="0.3">
      <c r="B10" s="65">
        <v>210103</v>
      </c>
      <c r="C10" s="65" t="s">
        <v>333</v>
      </c>
      <c r="D10" s="66">
        <v>11291510658</v>
      </c>
      <c r="E10" s="66">
        <v>0</v>
      </c>
      <c r="F10" s="66">
        <v>0</v>
      </c>
      <c r="G10" s="66">
        <v>0</v>
      </c>
      <c r="H10" s="66">
        <v>0</v>
      </c>
      <c r="I10" s="67">
        <v>0</v>
      </c>
      <c r="J10" s="67">
        <f t="shared" si="0"/>
        <v>11291510658</v>
      </c>
      <c r="K10" s="67">
        <v>953285519</v>
      </c>
      <c r="L10" s="67">
        <v>1888196725</v>
      </c>
      <c r="M10" s="67">
        <f t="shared" si="1"/>
        <v>9403313933</v>
      </c>
      <c r="N10" s="67">
        <v>953285519</v>
      </c>
      <c r="O10" s="68">
        <v>1888196725</v>
      </c>
      <c r="P10" s="68">
        <v>953285519</v>
      </c>
      <c r="Q10" s="66">
        <v>1888196725</v>
      </c>
      <c r="R10" s="66">
        <f t="shared" si="2"/>
        <v>0</v>
      </c>
      <c r="S10" s="67">
        <f t="shared" si="3"/>
        <v>9403313933</v>
      </c>
      <c r="T10" s="66">
        <f t="shared" si="4"/>
        <v>1888196725</v>
      </c>
      <c r="U10" s="64">
        <f t="shared" si="5"/>
        <v>0</v>
      </c>
      <c r="V10" s="7">
        <f t="shared" si="6"/>
        <v>0</v>
      </c>
    </row>
    <row r="11" spans="1:22" s="81" customFormat="1" ht="15.75" outlineLevel="1" thickBot="1" x14ac:dyDescent="0.3">
      <c r="B11" s="65">
        <v>210104</v>
      </c>
      <c r="C11" s="65" t="s">
        <v>334</v>
      </c>
      <c r="D11" s="66">
        <v>113914612</v>
      </c>
      <c r="E11" s="66">
        <v>0</v>
      </c>
      <c r="F11" s="66">
        <v>0</v>
      </c>
      <c r="G11" s="66">
        <v>0</v>
      </c>
      <c r="H11" s="66">
        <v>0</v>
      </c>
      <c r="I11" s="67">
        <v>0</v>
      </c>
      <c r="J11" s="67">
        <f t="shared" si="0"/>
        <v>113914612</v>
      </c>
      <c r="K11" s="67">
        <v>6489386</v>
      </c>
      <c r="L11" s="67">
        <v>12978772</v>
      </c>
      <c r="M11" s="67">
        <f t="shared" si="1"/>
        <v>100935840</v>
      </c>
      <c r="N11" s="67">
        <v>6489386</v>
      </c>
      <c r="O11" s="68">
        <v>12978772</v>
      </c>
      <c r="P11" s="68">
        <v>6489386</v>
      </c>
      <c r="Q11" s="66">
        <v>12978772</v>
      </c>
      <c r="R11" s="66">
        <f t="shared" si="2"/>
        <v>0</v>
      </c>
      <c r="S11" s="67">
        <f t="shared" si="3"/>
        <v>100935840</v>
      </c>
      <c r="T11" s="66">
        <f t="shared" si="4"/>
        <v>12978772</v>
      </c>
      <c r="U11" s="64">
        <f t="shared" si="5"/>
        <v>0</v>
      </c>
      <c r="V11" s="7">
        <f t="shared" si="6"/>
        <v>0</v>
      </c>
    </row>
    <row r="12" spans="1:22" s="81" customFormat="1" ht="15.75" outlineLevel="1" thickBot="1" x14ac:dyDescent="0.3">
      <c r="B12" s="65">
        <v>210105</v>
      </c>
      <c r="C12" s="65" t="s">
        <v>335</v>
      </c>
      <c r="D12" s="66">
        <v>1746362543</v>
      </c>
      <c r="E12" s="66">
        <v>0</v>
      </c>
      <c r="F12" s="66">
        <v>0</v>
      </c>
      <c r="G12" s="66">
        <v>0</v>
      </c>
      <c r="H12" s="66">
        <v>0</v>
      </c>
      <c r="I12" s="67">
        <v>0</v>
      </c>
      <c r="J12" s="67">
        <f t="shared" si="0"/>
        <v>1746362543</v>
      </c>
      <c r="K12" s="67">
        <v>239597975</v>
      </c>
      <c r="L12" s="67">
        <v>470105449</v>
      </c>
      <c r="M12" s="67">
        <f t="shared" si="1"/>
        <v>1276257094</v>
      </c>
      <c r="N12" s="67">
        <v>240197754</v>
      </c>
      <c r="O12" s="68">
        <v>469779023</v>
      </c>
      <c r="P12" s="68">
        <v>239597975</v>
      </c>
      <c r="Q12" s="66">
        <v>470105449</v>
      </c>
      <c r="R12" s="66">
        <f t="shared" si="2"/>
        <v>0</v>
      </c>
      <c r="S12" s="67">
        <f t="shared" si="3"/>
        <v>1276257094</v>
      </c>
      <c r="T12" s="66">
        <f t="shared" si="4"/>
        <v>469779023</v>
      </c>
      <c r="U12" s="64">
        <f t="shared" si="5"/>
        <v>0</v>
      </c>
      <c r="V12" s="7">
        <f t="shared" si="6"/>
        <v>0</v>
      </c>
    </row>
    <row r="13" spans="1:22" s="81" customFormat="1" ht="15.75" outlineLevel="1" thickBot="1" x14ac:dyDescent="0.3">
      <c r="B13" s="65">
        <v>210106</v>
      </c>
      <c r="C13" s="65" t="s">
        <v>336</v>
      </c>
      <c r="D13" s="66">
        <v>273652234</v>
      </c>
      <c r="E13" s="66">
        <v>0</v>
      </c>
      <c r="F13" s="66">
        <v>0</v>
      </c>
      <c r="G13" s="66">
        <v>0</v>
      </c>
      <c r="H13" s="66">
        <v>0</v>
      </c>
      <c r="I13" s="67">
        <v>0</v>
      </c>
      <c r="J13" s="67">
        <f t="shared" si="0"/>
        <v>273652234</v>
      </c>
      <c r="K13" s="67">
        <v>21908590</v>
      </c>
      <c r="L13" s="67">
        <v>43819186</v>
      </c>
      <c r="M13" s="67">
        <f t="shared" si="1"/>
        <v>229833048</v>
      </c>
      <c r="N13" s="67">
        <v>21908590</v>
      </c>
      <c r="O13" s="68">
        <v>43819186</v>
      </c>
      <c r="P13" s="68">
        <v>21908590</v>
      </c>
      <c r="Q13" s="66">
        <v>43819186</v>
      </c>
      <c r="R13" s="66">
        <f t="shared" si="2"/>
        <v>0</v>
      </c>
      <c r="S13" s="67">
        <f t="shared" si="3"/>
        <v>229833048</v>
      </c>
      <c r="T13" s="66">
        <f t="shared" si="4"/>
        <v>43819186</v>
      </c>
      <c r="U13" s="64">
        <f t="shared" si="5"/>
        <v>0</v>
      </c>
      <c r="V13" s="7">
        <f t="shared" si="6"/>
        <v>0</v>
      </c>
    </row>
    <row r="14" spans="1:22" s="81" customFormat="1" ht="15.75" outlineLevel="1" thickBot="1" x14ac:dyDescent="0.3">
      <c r="B14" s="65">
        <v>210107</v>
      </c>
      <c r="C14" s="65" t="s">
        <v>337</v>
      </c>
      <c r="D14" s="66">
        <v>254041711</v>
      </c>
      <c r="E14" s="66">
        <v>0</v>
      </c>
      <c r="F14" s="66">
        <v>0</v>
      </c>
      <c r="G14" s="66">
        <v>0</v>
      </c>
      <c r="H14" s="66">
        <v>0</v>
      </c>
      <c r="I14" s="67">
        <v>0</v>
      </c>
      <c r="J14" s="67">
        <f t="shared" si="0"/>
        <v>254041711</v>
      </c>
      <c r="K14" s="67">
        <v>21049320</v>
      </c>
      <c r="L14" s="67">
        <v>42521036</v>
      </c>
      <c r="M14" s="67">
        <f t="shared" si="1"/>
        <v>211520675</v>
      </c>
      <c r="N14" s="67">
        <v>21049320</v>
      </c>
      <c r="O14" s="68">
        <v>42521036</v>
      </c>
      <c r="P14" s="68">
        <v>21049320</v>
      </c>
      <c r="Q14" s="66">
        <v>42521036</v>
      </c>
      <c r="R14" s="66">
        <f t="shared" si="2"/>
        <v>0</v>
      </c>
      <c r="S14" s="67">
        <f t="shared" si="3"/>
        <v>211520675</v>
      </c>
      <c r="T14" s="66">
        <f t="shared" si="4"/>
        <v>42521036</v>
      </c>
      <c r="U14" s="64">
        <f t="shared" si="5"/>
        <v>0</v>
      </c>
      <c r="V14" s="7">
        <f t="shared" si="6"/>
        <v>0</v>
      </c>
    </row>
    <row r="15" spans="1:22" s="81" customFormat="1" ht="15.75" outlineLevel="1" thickBot="1" x14ac:dyDescent="0.3">
      <c r="B15" s="65">
        <v>210108</v>
      </c>
      <c r="C15" s="65" t="s">
        <v>338</v>
      </c>
      <c r="D15" s="66">
        <v>442493838</v>
      </c>
      <c r="E15" s="66">
        <v>0</v>
      </c>
      <c r="F15" s="66">
        <v>0</v>
      </c>
      <c r="G15" s="66">
        <v>0</v>
      </c>
      <c r="H15" s="66">
        <v>0</v>
      </c>
      <c r="I15" s="67">
        <v>0</v>
      </c>
      <c r="J15" s="67">
        <f t="shared" si="0"/>
        <v>442493838</v>
      </c>
      <c r="K15" s="67">
        <v>34880539</v>
      </c>
      <c r="L15" s="67">
        <v>71865533</v>
      </c>
      <c r="M15" s="67">
        <f t="shared" si="1"/>
        <v>370628305</v>
      </c>
      <c r="N15" s="67">
        <v>34880539</v>
      </c>
      <c r="O15" s="68">
        <v>69470608</v>
      </c>
      <c r="P15" s="68">
        <v>34880539</v>
      </c>
      <c r="Q15" s="66">
        <v>71865533</v>
      </c>
      <c r="R15" s="66">
        <f t="shared" si="2"/>
        <v>0</v>
      </c>
      <c r="S15" s="67">
        <f t="shared" si="3"/>
        <v>370628305</v>
      </c>
      <c r="T15" s="66">
        <f t="shared" si="4"/>
        <v>69470608</v>
      </c>
      <c r="U15" s="64">
        <f t="shared" si="5"/>
        <v>0</v>
      </c>
      <c r="V15" s="7">
        <f t="shared" si="6"/>
        <v>0</v>
      </c>
    </row>
    <row r="16" spans="1:22" s="81" customFormat="1" ht="15.75" outlineLevel="1" thickBot="1" x14ac:dyDescent="0.3">
      <c r="B16" s="65">
        <v>210109</v>
      </c>
      <c r="C16" s="65" t="s">
        <v>339</v>
      </c>
      <c r="D16" s="66">
        <v>1212246</v>
      </c>
      <c r="E16" s="66">
        <v>0</v>
      </c>
      <c r="F16" s="66">
        <v>0</v>
      </c>
      <c r="G16" s="66">
        <v>0</v>
      </c>
      <c r="H16" s="66">
        <v>0</v>
      </c>
      <c r="I16" s="67">
        <v>0</v>
      </c>
      <c r="J16" s="67">
        <f t="shared" si="0"/>
        <v>1212246</v>
      </c>
      <c r="K16" s="67">
        <v>105625</v>
      </c>
      <c r="L16" s="67">
        <v>211250</v>
      </c>
      <c r="M16" s="67">
        <f t="shared" si="1"/>
        <v>1000996</v>
      </c>
      <c r="N16" s="67">
        <v>105625</v>
      </c>
      <c r="O16" s="68">
        <v>211250</v>
      </c>
      <c r="P16" s="68">
        <v>105625</v>
      </c>
      <c r="Q16" s="66">
        <v>211250</v>
      </c>
      <c r="R16" s="66">
        <f t="shared" si="2"/>
        <v>0</v>
      </c>
      <c r="S16" s="67">
        <f t="shared" si="3"/>
        <v>1000996</v>
      </c>
      <c r="T16" s="66">
        <f t="shared" si="4"/>
        <v>211250</v>
      </c>
      <c r="U16" s="64">
        <f t="shared" si="5"/>
        <v>0</v>
      </c>
      <c r="V16" s="7">
        <f t="shared" si="6"/>
        <v>0</v>
      </c>
    </row>
    <row r="17" spans="2:22" s="81" customFormat="1" ht="15.75" outlineLevel="1" thickBot="1" x14ac:dyDescent="0.3">
      <c r="B17" s="65">
        <v>210110</v>
      </c>
      <c r="C17" s="65" t="s">
        <v>340</v>
      </c>
      <c r="D17" s="66">
        <v>1389987474</v>
      </c>
      <c r="E17" s="66">
        <v>0</v>
      </c>
      <c r="F17" s="66">
        <v>0</v>
      </c>
      <c r="G17" s="66">
        <v>0</v>
      </c>
      <c r="H17" s="66">
        <v>0</v>
      </c>
      <c r="I17" s="67">
        <v>0</v>
      </c>
      <c r="J17" s="67">
        <f t="shared" si="0"/>
        <v>1389987474</v>
      </c>
      <c r="K17" s="67">
        <v>15890070</v>
      </c>
      <c r="L17" s="67">
        <v>15890070</v>
      </c>
      <c r="M17" s="67">
        <f t="shared" si="1"/>
        <v>1374097404</v>
      </c>
      <c r="N17" s="67">
        <v>15890070</v>
      </c>
      <c r="O17" s="68">
        <v>15890070</v>
      </c>
      <c r="P17" s="68">
        <v>15890070</v>
      </c>
      <c r="Q17" s="66">
        <v>15890070</v>
      </c>
      <c r="R17" s="66">
        <f t="shared" si="2"/>
        <v>0</v>
      </c>
      <c r="S17" s="67">
        <f t="shared" si="3"/>
        <v>1374097404</v>
      </c>
      <c r="T17" s="66">
        <f t="shared" si="4"/>
        <v>15890070</v>
      </c>
      <c r="U17" s="64">
        <f t="shared" si="5"/>
        <v>0</v>
      </c>
      <c r="V17" s="7">
        <f t="shared" si="6"/>
        <v>0</v>
      </c>
    </row>
    <row r="18" spans="2:22" s="81" customFormat="1" ht="15.75" outlineLevel="1" thickBot="1" x14ac:dyDescent="0.3">
      <c r="B18" s="65">
        <v>210111</v>
      </c>
      <c r="C18" s="65" t="s">
        <v>341</v>
      </c>
      <c r="D18" s="66">
        <v>2433255432</v>
      </c>
      <c r="E18" s="66">
        <v>0</v>
      </c>
      <c r="F18" s="66">
        <v>0</v>
      </c>
      <c r="G18" s="66">
        <v>0</v>
      </c>
      <c r="H18" s="66">
        <v>0</v>
      </c>
      <c r="I18" s="67">
        <v>0</v>
      </c>
      <c r="J18" s="67">
        <f t="shared" si="0"/>
        <v>2433255432</v>
      </c>
      <c r="K18" s="67">
        <v>26433759</v>
      </c>
      <c r="L18" s="67">
        <v>28990692</v>
      </c>
      <c r="M18" s="67">
        <f t="shared" si="1"/>
        <v>2404264740</v>
      </c>
      <c r="N18" s="67">
        <v>24632131</v>
      </c>
      <c r="O18" s="68">
        <v>27189064</v>
      </c>
      <c r="P18" s="68">
        <v>26433759</v>
      </c>
      <c r="Q18" s="66">
        <v>28990692</v>
      </c>
      <c r="R18" s="66">
        <f t="shared" si="2"/>
        <v>0</v>
      </c>
      <c r="S18" s="67">
        <f t="shared" si="3"/>
        <v>2404264740</v>
      </c>
      <c r="T18" s="66">
        <f t="shared" si="4"/>
        <v>27189064</v>
      </c>
      <c r="U18" s="64">
        <f t="shared" si="5"/>
        <v>0</v>
      </c>
      <c r="V18" s="7">
        <f t="shared" si="6"/>
        <v>0</v>
      </c>
    </row>
    <row r="19" spans="2:22" s="81" customFormat="1" ht="15.75" outlineLevel="1" thickBot="1" x14ac:dyDescent="0.3">
      <c r="B19" s="65">
        <v>210112</v>
      </c>
      <c r="C19" s="65" t="s">
        <v>342</v>
      </c>
      <c r="D19" s="66">
        <v>3696827684</v>
      </c>
      <c r="E19" s="66">
        <v>0</v>
      </c>
      <c r="F19" s="66">
        <v>0</v>
      </c>
      <c r="G19" s="66">
        <v>0</v>
      </c>
      <c r="H19" s="66">
        <v>0</v>
      </c>
      <c r="I19" s="67">
        <v>0</v>
      </c>
      <c r="J19" s="67">
        <f t="shared" si="0"/>
        <v>3696827684</v>
      </c>
      <c r="K19" s="67">
        <v>33392509</v>
      </c>
      <c r="L19" s="67">
        <v>34977525</v>
      </c>
      <c r="M19" s="67">
        <f t="shared" si="1"/>
        <v>3661850159</v>
      </c>
      <c r="N19" s="67">
        <v>33392509</v>
      </c>
      <c r="O19" s="68">
        <v>34977525</v>
      </c>
      <c r="P19" s="68">
        <v>33392509</v>
      </c>
      <c r="Q19" s="66">
        <v>34977525</v>
      </c>
      <c r="R19" s="66">
        <f t="shared" si="2"/>
        <v>0</v>
      </c>
      <c r="S19" s="67">
        <f t="shared" si="3"/>
        <v>3661850159</v>
      </c>
      <c r="T19" s="66">
        <f t="shared" si="4"/>
        <v>34977525</v>
      </c>
      <c r="U19" s="64">
        <f t="shared" si="5"/>
        <v>0</v>
      </c>
      <c r="V19" s="7">
        <f t="shared" si="6"/>
        <v>0</v>
      </c>
    </row>
    <row r="20" spans="2:22" s="81" customFormat="1" ht="15.75" outlineLevel="1" thickBot="1" x14ac:dyDescent="0.3">
      <c r="B20" s="65">
        <v>210113</v>
      </c>
      <c r="C20" s="65" t="s">
        <v>343</v>
      </c>
      <c r="D20" s="66">
        <f>+D21+D22</f>
        <v>20442252142</v>
      </c>
      <c r="E20" s="66">
        <v>0</v>
      </c>
      <c r="F20" s="66">
        <v>916700887</v>
      </c>
      <c r="G20" s="66">
        <v>0</v>
      </c>
      <c r="H20" s="66">
        <v>0</v>
      </c>
      <c r="I20" s="66">
        <v>0</v>
      </c>
      <c r="J20" s="66">
        <f t="shared" si="0"/>
        <v>19525551255</v>
      </c>
      <c r="K20" s="66">
        <v>4916451424</v>
      </c>
      <c r="L20" s="66">
        <v>6391160934</v>
      </c>
      <c r="M20" s="66">
        <f t="shared" si="1"/>
        <v>13134390321</v>
      </c>
      <c r="N20" s="66">
        <v>4893453481</v>
      </c>
      <c r="O20" s="66">
        <v>6360826868</v>
      </c>
      <c r="P20" s="66">
        <v>4916298683</v>
      </c>
      <c r="Q20" s="66">
        <v>6392191472</v>
      </c>
      <c r="R20" s="66">
        <f t="shared" si="2"/>
        <v>1030538</v>
      </c>
      <c r="S20" s="66">
        <f t="shared" si="3"/>
        <v>13133359783</v>
      </c>
      <c r="T20" s="66">
        <f t="shared" si="4"/>
        <v>6360826868</v>
      </c>
      <c r="U20" s="64">
        <f t="shared" si="5"/>
        <v>0</v>
      </c>
      <c r="V20" s="7">
        <f t="shared" si="6"/>
        <v>0</v>
      </c>
    </row>
    <row r="21" spans="2:22" s="81" customFormat="1" ht="15.75" outlineLevel="2" thickBot="1" x14ac:dyDescent="0.3">
      <c r="B21" s="70">
        <v>21011301</v>
      </c>
      <c r="C21" s="70" t="s">
        <v>344</v>
      </c>
      <c r="D21" s="71">
        <v>4574602900</v>
      </c>
      <c r="E21" s="71">
        <v>0</v>
      </c>
      <c r="F21" s="71">
        <v>0</v>
      </c>
      <c r="G21" s="71">
        <v>0</v>
      </c>
      <c r="H21" s="71">
        <v>0</v>
      </c>
      <c r="I21" s="72">
        <v>0</v>
      </c>
      <c r="J21" s="72">
        <f t="shared" si="0"/>
        <v>4574602900</v>
      </c>
      <c r="K21" s="72">
        <v>3910009877</v>
      </c>
      <c r="L21" s="72">
        <v>4395096549</v>
      </c>
      <c r="M21" s="72">
        <f t="shared" si="1"/>
        <v>179506351</v>
      </c>
      <c r="N21" s="72">
        <v>3897659452</v>
      </c>
      <c r="O21" s="73">
        <v>4376342297</v>
      </c>
      <c r="P21" s="73">
        <v>3910009877</v>
      </c>
      <c r="Q21" s="71">
        <v>4395096549</v>
      </c>
      <c r="R21" s="71">
        <f t="shared" si="2"/>
        <v>0</v>
      </c>
      <c r="S21" s="72">
        <f t="shared" si="3"/>
        <v>179506351</v>
      </c>
      <c r="T21" s="71">
        <f t="shared" si="4"/>
        <v>4376342297</v>
      </c>
      <c r="U21" s="64">
        <f t="shared" si="5"/>
        <v>0</v>
      </c>
      <c r="V21" s="7">
        <f t="shared" si="6"/>
        <v>0</v>
      </c>
    </row>
    <row r="22" spans="2:22" s="81" customFormat="1" ht="15.75" outlineLevel="2" thickBot="1" x14ac:dyDescent="0.3">
      <c r="B22" s="70">
        <v>21011302</v>
      </c>
      <c r="C22" s="70" t="s">
        <v>345</v>
      </c>
      <c r="D22" s="71">
        <f>+D23+D24</f>
        <v>15867649242</v>
      </c>
      <c r="E22" s="71">
        <v>0</v>
      </c>
      <c r="F22" s="71">
        <v>916700887</v>
      </c>
      <c r="G22" s="71">
        <v>0</v>
      </c>
      <c r="H22" s="71">
        <v>0</v>
      </c>
      <c r="I22" s="71">
        <v>0</v>
      </c>
      <c r="J22" s="71">
        <f t="shared" si="0"/>
        <v>14950948355</v>
      </c>
      <c r="K22" s="71">
        <v>1006441547</v>
      </c>
      <c r="L22" s="71">
        <v>1996064385</v>
      </c>
      <c r="M22" s="71">
        <f t="shared" si="1"/>
        <v>12954883970</v>
      </c>
      <c r="N22" s="71">
        <v>995794029</v>
      </c>
      <c r="O22" s="71">
        <v>1984484571</v>
      </c>
      <c r="P22" s="71">
        <v>1006288806</v>
      </c>
      <c r="Q22" s="71">
        <v>1997094923</v>
      </c>
      <c r="R22" s="71">
        <f t="shared" si="2"/>
        <v>1030538</v>
      </c>
      <c r="S22" s="71">
        <f t="shared" si="3"/>
        <v>12953853432</v>
      </c>
      <c r="T22" s="71">
        <f t="shared" si="4"/>
        <v>1984484571</v>
      </c>
      <c r="U22" s="64">
        <f t="shared" si="5"/>
        <v>0</v>
      </c>
      <c r="V22" s="7">
        <f t="shared" si="6"/>
        <v>0</v>
      </c>
    </row>
    <row r="23" spans="2:22" s="81" customFormat="1" ht="15.75" outlineLevel="3" thickBot="1" x14ac:dyDescent="0.3">
      <c r="B23" s="74">
        <v>2101130201</v>
      </c>
      <c r="C23" s="74" t="s">
        <v>346</v>
      </c>
      <c r="D23" s="75">
        <v>12252493329</v>
      </c>
      <c r="E23" s="75">
        <v>0</v>
      </c>
      <c r="F23" s="75">
        <v>916700887</v>
      </c>
      <c r="G23" s="75">
        <v>0</v>
      </c>
      <c r="H23" s="75">
        <v>0</v>
      </c>
      <c r="I23" s="76">
        <v>0</v>
      </c>
      <c r="J23" s="76">
        <f t="shared" si="0"/>
        <v>11335792442</v>
      </c>
      <c r="K23" s="76">
        <v>744914373</v>
      </c>
      <c r="L23" s="76">
        <v>1466842412</v>
      </c>
      <c r="M23" s="76">
        <f t="shared" si="1"/>
        <v>9868950030</v>
      </c>
      <c r="N23" s="76">
        <v>734266855</v>
      </c>
      <c r="O23" s="77">
        <v>1455262598</v>
      </c>
      <c r="P23" s="77">
        <v>744761632</v>
      </c>
      <c r="Q23" s="75">
        <v>1467872950</v>
      </c>
      <c r="R23" s="75">
        <f t="shared" si="2"/>
        <v>1030538</v>
      </c>
      <c r="S23" s="76">
        <f t="shared" si="3"/>
        <v>9867919492</v>
      </c>
      <c r="T23" s="75">
        <f t="shared" si="4"/>
        <v>1455262598</v>
      </c>
      <c r="U23" s="64">
        <f t="shared" si="5"/>
        <v>0</v>
      </c>
      <c r="V23" s="7">
        <f t="shared" si="6"/>
        <v>0</v>
      </c>
    </row>
    <row r="24" spans="2:22" s="81" customFormat="1" ht="15.75" outlineLevel="3" thickBot="1" x14ac:dyDescent="0.3">
      <c r="B24" s="74">
        <v>2101130202</v>
      </c>
      <c r="C24" s="74" t="s">
        <v>347</v>
      </c>
      <c r="D24" s="75">
        <v>3615155913</v>
      </c>
      <c r="E24" s="75">
        <v>0</v>
      </c>
      <c r="F24" s="75">
        <v>0</v>
      </c>
      <c r="G24" s="75">
        <v>0</v>
      </c>
      <c r="H24" s="75">
        <v>0</v>
      </c>
      <c r="I24" s="76">
        <v>0</v>
      </c>
      <c r="J24" s="76">
        <f t="shared" si="0"/>
        <v>3615155913</v>
      </c>
      <c r="K24" s="76">
        <v>261527174</v>
      </c>
      <c r="L24" s="76">
        <v>529221973</v>
      </c>
      <c r="M24" s="76">
        <f t="shared" si="1"/>
        <v>3085933940</v>
      </c>
      <c r="N24" s="76">
        <v>261527174</v>
      </c>
      <c r="O24" s="77">
        <v>529221973</v>
      </c>
      <c r="P24" s="77">
        <v>261527174</v>
      </c>
      <c r="Q24" s="75">
        <v>529221973</v>
      </c>
      <c r="R24" s="75">
        <f t="shared" si="2"/>
        <v>0</v>
      </c>
      <c r="S24" s="76">
        <f t="shared" si="3"/>
        <v>3085933940</v>
      </c>
      <c r="T24" s="75">
        <f t="shared" si="4"/>
        <v>529221973</v>
      </c>
      <c r="U24" s="64">
        <f t="shared" si="5"/>
        <v>0</v>
      </c>
      <c r="V24" s="7">
        <f t="shared" si="6"/>
        <v>0</v>
      </c>
    </row>
    <row r="25" spans="2:22" s="81" customFormat="1" ht="15.75" outlineLevel="1" thickBot="1" x14ac:dyDescent="0.3">
      <c r="B25" s="65">
        <v>210114</v>
      </c>
      <c r="C25" s="65" t="s">
        <v>348</v>
      </c>
      <c r="D25" s="66">
        <v>998638919</v>
      </c>
      <c r="E25" s="66">
        <v>0</v>
      </c>
      <c r="F25" s="66">
        <v>0</v>
      </c>
      <c r="G25" s="66">
        <v>0</v>
      </c>
      <c r="H25" s="66">
        <v>0</v>
      </c>
      <c r="I25" s="67">
        <v>0</v>
      </c>
      <c r="J25" s="67">
        <f t="shared" si="0"/>
        <v>998638919</v>
      </c>
      <c r="K25" s="67">
        <v>0</v>
      </c>
      <c r="L25" s="67">
        <v>998638919</v>
      </c>
      <c r="M25" s="67">
        <f t="shared" si="1"/>
        <v>0</v>
      </c>
      <c r="N25" s="67">
        <v>154498090</v>
      </c>
      <c r="O25" s="68">
        <v>260347433</v>
      </c>
      <c r="P25" s="68">
        <v>0</v>
      </c>
      <c r="Q25" s="66">
        <v>998638919</v>
      </c>
      <c r="R25" s="66">
        <f t="shared" si="2"/>
        <v>0</v>
      </c>
      <c r="S25" s="67">
        <f t="shared" si="3"/>
        <v>0</v>
      </c>
      <c r="T25" s="66">
        <f t="shared" si="4"/>
        <v>260347433</v>
      </c>
      <c r="U25" s="64">
        <f t="shared" si="5"/>
        <v>0</v>
      </c>
      <c r="V25" s="7">
        <f t="shared" si="6"/>
        <v>0</v>
      </c>
    </row>
    <row r="26" spans="2:22" s="81" customFormat="1" ht="15.75" outlineLevel="1" thickBot="1" x14ac:dyDescent="0.3">
      <c r="B26" s="65">
        <v>210115</v>
      </c>
      <c r="C26" s="65" t="s">
        <v>349</v>
      </c>
      <c r="D26" s="66">
        <v>700493584</v>
      </c>
      <c r="E26" s="66">
        <v>441700887</v>
      </c>
      <c r="F26" s="66">
        <v>0</v>
      </c>
      <c r="G26" s="66">
        <v>0</v>
      </c>
      <c r="H26" s="66">
        <v>0</v>
      </c>
      <c r="I26" s="67">
        <v>0</v>
      </c>
      <c r="J26" s="67">
        <f t="shared" si="0"/>
        <v>1142194471</v>
      </c>
      <c r="K26" s="67">
        <v>368095479</v>
      </c>
      <c r="L26" s="67">
        <v>418095479</v>
      </c>
      <c r="M26" s="67">
        <f t="shared" si="1"/>
        <v>724098992</v>
      </c>
      <c r="N26" s="67">
        <v>8281160</v>
      </c>
      <c r="O26" s="68">
        <v>12421740</v>
      </c>
      <c r="P26" s="68">
        <v>704932200</v>
      </c>
      <c r="Q26" s="66">
        <v>965947679</v>
      </c>
      <c r="R26" s="66">
        <f t="shared" si="2"/>
        <v>547852200</v>
      </c>
      <c r="S26" s="67">
        <f t="shared" si="3"/>
        <v>176246792</v>
      </c>
      <c r="T26" s="66">
        <f t="shared" si="4"/>
        <v>12421740</v>
      </c>
      <c r="U26" s="64">
        <f t="shared" si="5"/>
        <v>0</v>
      </c>
      <c r="V26" s="7">
        <f t="shared" si="6"/>
        <v>0</v>
      </c>
    </row>
    <row r="27" spans="2:22" s="81" customFormat="1" ht="15.75" outlineLevel="1" thickBot="1" x14ac:dyDescent="0.3">
      <c r="B27" s="65">
        <v>210116</v>
      </c>
      <c r="C27" s="65" t="s">
        <v>350</v>
      </c>
      <c r="D27" s="66">
        <v>205000000</v>
      </c>
      <c r="E27" s="66">
        <v>0</v>
      </c>
      <c r="F27" s="66">
        <v>0</v>
      </c>
      <c r="G27" s="66">
        <v>0</v>
      </c>
      <c r="H27" s="66">
        <v>0</v>
      </c>
      <c r="I27" s="67">
        <v>0</v>
      </c>
      <c r="J27" s="67">
        <f t="shared" si="0"/>
        <v>205000000</v>
      </c>
      <c r="K27" s="67">
        <v>12119250</v>
      </c>
      <c r="L27" s="67">
        <v>12119250</v>
      </c>
      <c r="M27" s="67">
        <f t="shared" si="1"/>
        <v>192880750</v>
      </c>
      <c r="N27" s="67">
        <v>0</v>
      </c>
      <c r="O27" s="68">
        <v>0</v>
      </c>
      <c r="P27" s="68">
        <v>143500000</v>
      </c>
      <c r="Q27" s="66">
        <v>201474250</v>
      </c>
      <c r="R27" s="66">
        <f t="shared" si="2"/>
        <v>189355000</v>
      </c>
      <c r="S27" s="67">
        <f t="shared" si="3"/>
        <v>3525750</v>
      </c>
      <c r="T27" s="66">
        <f t="shared" si="4"/>
        <v>0</v>
      </c>
      <c r="U27" s="64">
        <f t="shared" si="5"/>
        <v>0</v>
      </c>
      <c r="V27" s="7">
        <f t="shared" si="6"/>
        <v>0</v>
      </c>
    </row>
    <row r="28" spans="2:22" s="80" customFormat="1" ht="15.75" outlineLevel="1" thickBot="1" x14ac:dyDescent="0.3">
      <c r="B28" s="65">
        <v>210117</v>
      </c>
      <c r="C28" s="65" t="s">
        <v>351</v>
      </c>
      <c r="D28" s="67">
        <f>+D29+D30</f>
        <v>17455818599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f t="shared" si="0"/>
        <v>17455818599</v>
      </c>
      <c r="K28" s="67">
        <v>203376380</v>
      </c>
      <c r="L28" s="67">
        <v>203376380</v>
      </c>
      <c r="M28" s="67">
        <f t="shared" si="1"/>
        <v>17252442219</v>
      </c>
      <c r="N28" s="67">
        <v>0</v>
      </c>
      <c r="O28" s="67">
        <v>0</v>
      </c>
      <c r="P28" s="67">
        <v>217430391</v>
      </c>
      <c r="Q28" s="67">
        <v>430839864</v>
      </c>
      <c r="R28" s="67">
        <f t="shared" si="2"/>
        <v>227463484</v>
      </c>
      <c r="S28" s="67">
        <f t="shared" si="3"/>
        <v>17024978735</v>
      </c>
      <c r="T28" s="67">
        <f t="shared" si="4"/>
        <v>0</v>
      </c>
      <c r="U28" s="64">
        <f t="shared" si="5"/>
        <v>0</v>
      </c>
      <c r="V28" s="7">
        <f t="shared" si="6"/>
        <v>0</v>
      </c>
    </row>
    <row r="29" spans="2:22" s="81" customFormat="1" ht="15.75" outlineLevel="2" thickBot="1" x14ac:dyDescent="0.3">
      <c r="B29" s="70">
        <v>21011701</v>
      </c>
      <c r="C29" s="70" t="s">
        <v>352</v>
      </c>
      <c r="D29" s="71">
        <v>9216523578</v>
      </c>
      <c r="E29" s="71">
        <v>0</v>
      </c>
      <c r="F29" s="71">
        <v>0</v>
      </c>
      <c r="G29" s="71">
        <v>0</v>
      </c>
      <c r="H29" s="71">
        <v>0</v>
      </c>
      <c r="I29" s="72">
        <v>0</v>
      </c>
      <c r="J29" s="72">
        <f t="shared" si="0"/>
        <v>9216523578</v>
      </c>
      <c r="K29" s="72">
        <v>0</v>
      </c>
      <c r="L29" s="72">
        <v>0</v>
      </c>
      <c r="M29" s="72">
        <f t="shared" si="1"/>
        <v>9216523578</v>
      </c>
      <c r="N29" s="72">
        <v>0</v>
      </c>
      <c r="O29" s="73">
        <v>0</v>
      </c>
      <c r="P29" s="73">
        <v>12287011</v>
      </c>
      <c r="Q29" s="71">
        <v>225696484</v>
      </c>
      <c r="R29" s="71">
        <f t="shared" si="2"/>
        <v>225696484</v>
      </c>
      <c r="S29" s="72">
        <f t="shared" si="3"/>
        <v>8990827094</v>
      </c>
      <c r="T29" s="71">
        <f t="shared" si="4"/>
        <v>0</v>
      </c>
      <c r="U29" s="64">
        <f t="shared" si="5"/>
        <v>0</v>
      </c>
      <c r="V29" s="7">
        <f t="shared" si="6"/>
        <v>0</v>
      </c>
    </row>
    <row r="30" spans="2:22" s="81" customFormat="1" ht="15.75" outlineLevel="2" thickBot="1" x14ac:dyDescent="0.3">
      <c r="B30" s="70">
        <v>21011702</v>
      </c>
      <c r="C30" s="70" t="s">
        <v>353</v>
      </c>
      <c r="D30" s="71">
        <v>8239295021</v>
      </c>
      <c r="E30" s="71">
        <v>0</v>
      </c>
      <c r="F30" s="71">
        <v>0</v>
      </c>
      <c r="G30" s="71">
        <v>0</v>
      </c>
      <c r="H30" s="71">
        <v>0</v>
      </c>
      <c r="I30" s="72">
        <v>0</v>
      </c>
      <c r="J30" s="72">
        <f t="shared" si="0"/>
        <v>8239295021</v>
      </c>
      <c r="K30" s="72">
        <v>203376380</v>
      </c>
      <c r="L30" s="72">
        <v>203376380</v>
      </c>
      <c r="M30" s="72">
        <f t="shared" si="1"/>
        <v>8035918641</v>
      </c>
      <c r="N30" s="72">
        <v>0</v>
      </c>
      <c r="O30" s="73">
        <v>0</v>
      </c>
      <c r="P30" s="73">
        <v>205143380</v>
      </c>
      <c r="Q30" s="71">
        <v>205143380</v>
      </c>
      <c r="R30" s="71">
        <f t="shared" si="2"/>
        <v>1767000</v>
      </c>
      <c r="S30" s="72">
        <f t="shared" si="3"/>
        <v>8034151641</v>
      </c>
      <c r="T30" s="71">
        <f t="shared" si="4"/>
        <v>0</v>
      </c>
      <c r="U30" s="64">
        <f t="shared" si="5"/>
        <v>0</v>
      </c>
      <c r="V30" s="7">
        <f t="shared" si="6"/>
        <v>0</v>
      </c>
    </row>
    <row r="31" spans="2:22" s="80" customFormat="1" ht="15.75" outlineLevel="1" thickBot="1" x14ac:dyDescent="0.3">
      <c r="B31" s="65">
        <v>210118</v>
      </c>
      <c r="C31" s="65" t="s">
        <v>354</v>
      </c>
      <c r="D31" s="67">
        <f>+D32+D36+D40+D42+D47+D53+D57+D61+D59+D66</f>
        <v>3633810987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f t="shared" si="0"/>
        <v>3633810987</v>
      </c>
      <c r="K31" s="67">
        <v>31747997</v>
      </c>
      <c r="L31" s="67">
        <v>66673015</v>
      </c>
      <c r="M31" s="67">
        <f t="shared" si="1"/>
        <v>3567137972</v>
      </c>
      <c r="N31" s="67">
        <v>18126806</v>
      </c>
      <c r="O31" s="67">
        <v>28346349</v>
      </c>
      <c r="P31" s="67">
        <v>92425592</v>
      </c>
      <c r="Q31" s="67">
        <v>151852813</v>
      </c>
      <c r="R31" s="67">
        <f t="shared" si="2"/>
        <v>85179798</v>
      </c>
      <c r="S31" s="67">
        <f t="shared" si="3"/>
        <v>3481958174</v>
      </c>
      <c r="T31" s="67">
        <f t="shared" si="4"/>
        <v>28346349</v>
      </c>
      <c r="U31" s="64">
        <f t="shared" si="5"/>
        <v>0</v>
      </c>
      <c r="V31" s="7">
        <f t="shared" si="6"/>
        <v>0</v>
      </c>
    </row>
    <row r="32" spans="2:22" s="80" customFormat="1" ht="15.75" outlineLevel="2" thickBot="1" x14ac:dyDescent="0.3">
      <c r="B32" s="70">
        <v>21011801</v>
      </c>
      <c r="C32" s="70" t="s">
        <v>355</v>
      </c>
      <c r="D32" s="72">
        <f>SUM(D33:D35)</f>
        <v>178276820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f t="shared" si="0"/>
        <v>178276820</v>
      </c>
      <c r="K32" s="72">
        <v>0</v>
      </c>
      <c r="L32" s="72">
        <v>0</v>
      </c>
      <c r="M32" s="72">
        <f t="shared" si="1"/>
        <v>178276820</v>
      </c>
      <c r="N32" s="72">
        <v>0</v>
      </c>
      <c r="O32" s="72">
        <v>0</v>
      </c>
      <c r="P32" s="72">
        <v>20874671</v>
      </c>
      <c r="Q32" s="72">
        <v>20874671</v>
      </c>
      <c r="R32" s="72">
        <f t="shared" si="2"/>
        <v>20874671</v>
      </c>
      <c r="S32" s="72">
        <f t="shared" si="3"/>
        <v>157402149</v>
      </c>
      <c r="T32" s="72">
        <f t="shared" si="4"/>
        <v>0</v>
      </c>
      <c r="U32" s="64">
        <f t="shared" si="5"/>
        <v>0</v>
      </c>
      <c r="V32" s="7">
        <f t="shared" si="6"/>
        <v>0</v>
      </c>
    </row>
    <row r="33" spans="2:22" s="81" customFormat="1" ht="15.75" outlineLevel="3" thickBot="1" x14ac:dyDescent="0.3">
      <c r="B33" s="74">
        <v>2101180101</v>
      </c>
      <c r="C33" s="74" t="s">
        <v>48</v>
      </c>
      <c r="D33" s="75">
        <v>50847901</v>
      </c>
      <c r="E33" s="75">
        <v>0</v>
      </c>
      <c r="F33" s="75">
        <v>0</v>
      </c>
      <c r="G33" s="75">
        <v>0</v>
      </c>
      <c r="H33" s="75">
        <v>0</v>
      </c>
      <c r="I33" s="76">
        <v>0</v>
      </c>
      <c r="J33" s="76">
        <f t="shared" si="0"/>
        <v>50847901</v>
      </c>
      <c r="K33" s="76">
        <v>0</v>
      </c>
      <c r="L33" s="76">
        <v>0</v>
      </c>
      <c r="M33" s="76">
        <f t="shared" si="1"/>
        <v>50847901</v>
      </c>
      <c r="N33" s="76">
        <v>0</v>
      </c>
      <c r="O33" s="77">
        <v>0</v>
      </c>
      <c r="P33" s="77">
        <v>0</v>
      </c>
      <c r="Q33" s="75">
        <v>0</v>
      </c>
      <c r="R33" s="75">
        <f t="shared" si="2"/>
        <v>0</v>
      </c>
      <c r="S33" s="76">
        <f t="shared" si="3"/>
        <v>50847901</v>
      </c>
      <c r="T33" s="75">
        <f t="shared" si="4"/>
        <v>0</v>
      </c>
      <c r="U33" s="64">
        <f t="shared" si="5"/>
        <v>0</v>
      </c>
      <c r="V33" s="7">
        <f t="shared" si="6"/>
        <v>0</v>
      </c>
    </row>
    <row r="34" spans="2:22" s="81" customFormat="1" ht="15.75" outlineLevel="3" thickBot="1" x14ac:dyDescent="0.3">
      <c r="B34" s="74">
        <v>2101180102</v>
      </c>
      <c r="C34" s="74" t="s">
        <v>356</v>
      </c>
      <c r="D34" s="75">
        <v>30189517</v>
      </c>
      <c r="E34" s="75">
        <v>0</v>
      </c>
      <c r="F34" s="75">
        <v>0</v>
      </c>
      <c r="G34" s="75">
        <v>0</v>
      </c>
      <c r="H34" s="75">
        <v>0</v>
      </c>
      <c r="I34" s="76">
        <v>0</v>
      </c>
      <c r="J34" s="76">
        <f t="shared" si="0"/>
        <v>30189517</v>
      </c>
      <c r="K34" s="76">
        <v>0</v>
      </c>
      <c r="L34" s="76">
        <v>0</v>
      </c>
      <c r="M34" s="76">
        <f t="shared" si="1"/>
        <v>30189517</v>
      </c>
      <c r="N34" s="76">
        <v>0</v>
      </c>
      <c r="O34" s="77">
        <v>0</v>
      </c>
      <c r="P34" s="77">
        <v>0</v>
      </c>
      <c r="Q34" s="75">
        <v>0</v>
      </c>
      <c r="R34" s="75">
        <f t="shared" si="2"/>
        <v>0</v>
      </c>
      <c r="S34" s="76">
        <f t="shared" si="3"/>
        <v>30189517</v>
      </c>
      <c r="T34" s="75">
        <f t="shared" si="4"/>
        <v>0</v>
      </c>
      <c r="U34" s="64">
        <f t="shared" si="5"/>
        <v>0</v>
      </c>
      <c r="V34" s="7">
        <f t="shared" si="6"/>
        <v>0</v>
      </c>
    </row>
    <row r="35" spans="2:22" s="81" customFormat="1" ht="15.75" outlineLevel="3" thickBot="1" x14ac:dyDescent="0.3">
      <c r="B35" s="74">
        <v>2101180103</v>
      </c>
      <c r="C35" s="74" t="s">
        <v>357</v>
      </c>
      <c r="D35" s="75">
        <v>97239402</v>
      </c>
      <c r="E35" s="75">
        <v>0</v>
      </c>
      <c r="F35" s="75">
        <v>0</v>
      </c>
      <c r="G35" s="75">
        <v>0</v>
      </c>
      <c r="H35" s="75">
        <v>0</v>
      </c>
      <c r="I35" s="76">
        <v>0</v>
      </c>
      <c r="J35" s="76">
        <f t="shared" si="0"/>
        <v>97239402</v>
      </c>
      <c r="K35" s="76">
        <v>0</v>
      </c>
      <c r="L35" s="76">
        <v>0</v>
      </c>
      <c r="M35" s="76">
        <f t="shared" si="1"/>
        <v>97239402</v>
      </c>
      <c r="N35" s="76">
        <v>0</v>
      </c>
      <c r="O35" s="77">
        <v>0</v>
      </c>
      <c r="P35" s="77">
        <v>20874671</v>
      </c>
      <c r="Q35" s="75">
        <v>20874671</v>
      </c>
      <c r="R35" s="75">
        <f t="shared" si="2"/>
        <v>20874671</v>
      </c>
      <c r="S35" s="76">
        <f t="shared" si="3"/>
        <v>76364731</v>
      </c>
      <c r="T35" s="75">
        <f t="shared" si="4"/>
        <v>0</v>
      </c>
      <c r="U35" s="64">
        <f t="shared" si="5"/>
        <v>0</v>
      </c>
      <c r="V35" s="7">
        <f t="shared" si="6"/>
        <v>0</v>
      </c>
    </row>
    <row r="36" spans="2:22" s="80" customFormat="1" ht="15.75" outlineLevel="2" thickBot="1" x14ac:dyDescent="0.3">
      <c r="B36" s="70">
        <v>21011802</v>
      </c>
      <c r="C36" s="70" t="s">
        <v>358</v>
      </c>
      <c r="D36" s="72">
        <f>SUM(D37:D39)</f>
        <v>50000000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f t="shared" si="0"/>
        <v>50000000</v>
      </c>
      <c r="K36" s="72">
        <v>5410826</v>
      </c>
      <c r="L36" s="72">
        <v>5410826</v>
      </c>
      <c r="M36" s="72">
        <f t="shared" si="1"/>
        <v>44589174</v>
      </c>
      <c r="N36" s="72">
        <v>0</v>
      </c>
      <c r="O36" s="72">
        <v>0</v>
      </c>
      <c r="P36" s="72">
        <v>15847916</v>
      </c>
      <c r="Q36" s="72">
        <v>21258742</v>
      </c>
      <c r="R36" s="72">
        <f t="shared" si="2"/>
        <v>15847916</v>
      </c>
      <c r="S36" s="72">
        <f t="shared" si="3"/>
        <v>28741258</v>
      </c>
      <c r="T36" s="72">
        <f t="shared" si="4"/>
        <v>0</v>
      </c>
      <c r="U36" s="64">
        <f t="shared" si="5"/>
        <v>0</v>
      </c>
      <c r="V36" s="7">
        <f t="shared" si="6"/>
        <v>0</v>
      </c>
    </row>
    <row r="37" spans="2:22" s="81" customFormat="1" ht="15.75" outlineLevel="3" thickBot="1" x14ac:dyDescent="0.3">
      <c r="B37" s="74">
        <v>2101180201</v>
      </c>
      <c r="C37" s="74" t="s">
        <v>55</v>
      </c>
      <c r="D37" s="75">
        <v>10000000</v>
      </c>
      <c r="E37" s="75">
        <v>0</v>
      </c>
      <c r="F37" s="75">
        <v>0</v>
      </c>
      <c r="G37" s="75">
        <v>0</v>
      </c>
      <c r="H37" s="75">
        <v>0</v>
      </c>
      <c r="I37" s="76">
        <v>0</v>
      </c>
      <c r="J37" s="76">
        <f t="shared" si="0"/>
        <v>10000000</v>
      </c>
      <c r="K37" s="76">
        <v>0</v>
      </c>
      <c r="L37" s="76">
        <v>0</v>
      </c>
      <c r="M37" s="76">
        <f t="shared" si="1"/>
        <v>10000000</v>
      </c>
      <c r="N37" s="76">
        <v>0</v>
      </c>
      <c r="O37" s="77">
        <v>0</v>
      </c>
      <c r="P37" s="77">
        <v>0</v>
      </c>
      <c r="Q37" s="75">
        <v>0</v>
      </c>
      <c r="R37" s="75">
        <f t="shared" si="2"/>
        <v>0</v>
      </c>
      <c r="S37" s="76">
        <f t="shared" si="3"/>
        <v>10000000</v>
      </c>
      <c r="T37" s="75">
        <f t="shared" si="4"/>
        <v>0</v>
      </c>
      <c r="U37" s="64">
        <f t="shared" si="5"/>
        <v>0</v>
      </c>
      <c r="V37" s="7">
        <f t="shared" si="6"/>
        <v>0</v>
      </c>
    </row>
    <row r="38" spans="2:22" s="81" customFormat="1" ht="15.75" outlineLevel="3" thickBot="1" x14ac:dyDescent="0.3">
      <c r="B38" s="74">
        <v>2101180202</v>
      </c>
      <c r="C38" s="74" t="s">
        <v>57</v>
      </c>
      <c r="D38" s="75">
        <v>10000000</v>
      </c>
      <c r="E38" s="75">
        <v>0</v>
      </c>
      <c r="F38" s="75">
        <v>0</v>
      </c>
      <c r="G38" s="75">
        <v>0</v>
      </c>
      <c r="H38" s="75">
        <v>0</v>
      </c>
      <c r="I38" s="76">
        <v>0</v>
      </c>
      <c r="J38" s="76">
        <f t="shared" si="0"/>
        <v>10000000</v>
      </c>
      <c r="K38" s="76">
        <v>0</v>
      </c>
      <c r="L38" s="76">
        <v>0</v>
      </c>
      <c r="M38" s="76">
        <f t="shared" si="1"/>
        <v>10000000</v>
      </c>
      <c r="N38" s="76">
        <v>0</v>
      </c>
      <c r="O38" s="77">
        <v>0</v>
      </c>
      <c r="P38" s="77">
        <v>3000000</v>
      </c>
      <c r="Q38" s="75">
        <v>3000000</v>
      </c>
      <c r="R38" s="75">
        <f t="shared" si="2"/>
        <v>3000000</v>
      </c>
      <c r="S38" s="76">
        <f t="shared" si="3"/>
        <v>7000000</v>
      </c>
      <c r="T38" s="75">
        <f t="shared" si="4"/>
        <v>0</v>
      </c>
      <c r="U38" s="64">
        <f t="shared" si="5"/>
        <v>0</v>
      </c>
      <c r="V38" s="7">
        <f t="shared" si="6"/>
        <v>0</v>
      </c>
    </row>
    <row r="39" spans="2:22" s="81" customFormat="1" ht="15.75" outlineLevel="3" thickBot="1" x14ac:dyDescent="0.3">
      <c r="B39" s="74">
        <v>2101180203</v>
      </c>
      <c r="C39" s="74" t="s">
        <v>59</v>
      </c>
      <c r="D39" s="75">
        <v>30000000</v>
      </c>
      <c r="E39" s="75">
        <v>0</v>
      </c>
      <c r="F39" s="75">
        <v>0</v>
      </c>
      <c r="G39" s="75">
        <v>0</v>
      </c>
      <c r="H39" s="75">
        <v>0</v>
      </c>
      <c r="I39" s="76">
        <v>0</v>
      </c>
      <c r="J39" s="76">
        <f t="shared" si="0"/>
        <v>30000000</v>
      </c>
      <c r="K39" s="76">
        <v>5410826</v>
      </c>
      <c r="L39" s="76">
        <v>5410826</v>
      </c>
      <c r="M39" s="76">
        <f t="shared" si="1"/>
        <v>24589174</v>
      </c>
      <c r="N39" s="76">
        <v>0</v>
      </c>
      <c r="O39" s="77">
        <v>0</v>
      </c>
      <c r="P39" s="77">
        <v>12847916</v>
      </c>
      <c r="Q39" s="75">
        <v>18258742</v>
      </c>
      <c r="R39" s="75">
        <f t="shared" si="2"/>
        <v>12847916</v>
      </c>
      <c r="S39" s="76">
        <f t="shared" si="3"/>
        <v>11741258</v>
      </c>
      <c r="T39" s="75">
        <f t="shared" si="4"/>
        <v>0</v>
      </c>
      <c r="U39" s="64">
        <f t="shared" si="5"/>
        <v>0</v>
      </c>
      <c r="V39" s="7">
        <f t="shared" si="6"/>
        <v>0</v>
      </c>
    </row>
    <row r="40" spans="2:22" s="80" customFormat="1" ht="15.75" outlineLevel="2" thickBot="1" x14ac:dyDescent="0.3">
      <c r="B40" s="70">
        <v>21011803</v>
      </c>
      <c r="C40" s="70" t="s">
        <v>359</v>
      </c>
      <c r="D40" s="72">
        <f>+D41</f>
        <v>52000000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f t="shared" si="0"/>
        <v>52000000</v>
      </c>
      <c r="K40" s="72">
        <v>0</v>
      </c>
      <c r="L40" s="72">
        <v>0</v>
      </c>
      <c r="M40" s="72">
        <f t="shared" si="1"/>
        <v>52000000</v>
      </c>
      <c r="N40" s="72">
        <v>0</v>
      </c>
      <c r="O40" s="72">
        <v>0</v>
      </c>
      <c r="P40" s="72">
        <v>3000000</v>
      </c>
      <c r="Q40" s="72">
        <v>3000000</v>
      </c>
      <c r="R40" s="72">
        <f t="shared" si="2"/>
        <v>3000000</v>
      </c>
      <c r="S40" s="72">
        <f t="shared" si="3"/>
        <v>49000000</v>
      </c>
      <c r="T40" s="72">
        <f t="shared" si="4"/>
        <v>0</v>
      </c>
      <c r="U40" s="64">
        <f t="shared" si="5"/>
        <v>0</v>
      </c>
      <c r="V40" s="7">
        <f t="shared" si="6"/>
        <v>0</v>
      </c>
    </row>
    <row r="41" spans="2:22" s="81" customFormat="1" ht="15.75" outlineLevel="3" thickBot="1" x14ac:dyDescent="0.3">
      <c r="B41" s="74">
        <v>2101180301</v>
      </c>
      <c r="C41" s="74" t="s">
        <v>62</v>
      </c>
      <c r="D41" s="75">
        <v>52000000</v>
      </c>
      <c r="E41" s="75">
        <v>0</v>
      </c>
      <c r="F41" s="75">
        <v>0</v>
      </c>
      <c r="G41" s="75">
        <v>0</v>
      </c>
      <c r="H41" s="75">
        <v>0</v>
      </c>
      <c r="I41" s="76">
        <v>0</v>
      </c>
      <c r="J41" s="76">
        <f t="shared" si="0"/>
        <v>52000000</v>
      </c>
      <c r="K41" s="76">
        <v>0</v>
      </c>
      <c r="L41" s="76">
        <v>0</v>
      </c>
      <c r="M41" s="76">
        <f t="shared" si="1"/>
        <v>52000000</v>
      </c>
      <c r="N41" s="76">
        <v>0</v>
      </c>
      <c r="O41" s="77">
        <v>0</v>
      </c>
      <c r="P41" s="77">
        <v>3000000</v>
      </c>
      <c r="Q41" s="75">
        <v>3000000</v>
      </c>
      <c r="R41" s="75">
        <f t="shared" si="2"/>
        <v>3000000</v>
      </c>
      <c r="S41" s="76">
        <f t="shared" si="3"/>
        <v>49000000</v>
      </c>
      <c r="T41" s="75">
        <f t="shared" si="4"/>
        <v>0</v>
      </c>
      <c r="U41" s="64">
        <f t="shared" si="5"/>
        <v>0</v>
      </c>
      <c r="V41" s="7">
        <f t="shared" si="6"/>
        <v>0</v>
      </c>
    </row>
    <row r="42" spans="2:22" s="80" customFormat="1" ht="15.75" outlineLevel="2" thickBot="1" x14ac:dyDescent="0.3">
      <c r="B42" s="70">
        <v>21011804</v>
      </c>
      <c r="C42" s="70" t="s">
        <v>360</v>
      </c>
      <c r="D42" s="72">
        <f>SUM(D43:D46)</f>
        <v>395589038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f t="shared" si="0"/>
        <v>395589038</v>
      </c>
      <c r="K42" s="72">
        <v>6053461</v>
      </c>
      <c r="L42" s="72">
        <v>26110308</v>
      </c>
      <c r="M42" s="72">
        <f t="shared" si="1"/>
        <v>369478730</v>
      </c>
      <c r="N42" s="72">
        <v>2484348</v>
      </c>
      <c r="O42" s="72">
        <v>2484348</v>
      </c>
      <c r="P42" s="72">
        <v>17019295</v>
      </c>
      <c r="Q42" s="72">
        <v>53276142</v>
      </c>
      <c r="R42" s="72">
        <f t="shared" si="2"/>
        <v>27165834</v>
      </c>
      <c r="S42" s="72">
        <f t="shared" si="3"/>
        <v>342312896</v>
      </c>
      <c r="T42" s="72">
        <f t="shared" si="4"/>
        <v>2484348</v>
      </c>
      <c r="U42" s="64">
        <f t="shared" si="5"/>
        <v>0</v>
      </c>
      <c r="V42" s="7">
        <f t="shared" si="6"/>
        <v>0</v>
      </c>
    </row>
    <row r="43" spans="2:22" s="81" customFormat="1" ht="15.75" outlineLevel="3" thickBot="1" x14ac:dyDescent="0.3">
      <c r="B43" s="74">
        <v>2101180401</v>
      </c>
      <c r="C43" s="74" t="s">
        <v>71</v>
      </c>
      <c r="D43" s="75">
        <v>93154859</v>
      </c>
      <c r="E43" s="75">
        <v>0</v>
      </c>
      <c r="F43" s="75">
        <v>0</v>
      </c>
      <c r="G43" s="75">
        <v>0</v>
      </c>
      <c r="H43" s="75">
        <v>0</v>
      </c>
      <c r="I43" s="76">
        <v>0</v>
      </c>
      <c r="J43" s="76">
        <f t="shared" si="0"/>
        <v>93154859</v>
      </c>
      <c r="K43" s="76">
        <v>3569113</v>
      </c>
      <c r="L43" s="76">
        <v>15042067</v>
      </c>
      <c r="M43" s="76">
        <f t="shared" si="1"/>
        <v>78112792</v>
      </c>
      <c r="N43" s="76">
        <v>0</v>
      </c>
      <c r="O43" s="77">
        <v>0</v>
      </c>
      <c r="P43" s="77">
        <v>3569113</v>
      </c>
      <c r="Q43" s="75">
        <v>31242067</v>
      </c>
      <c r="R43" s="75">
        <f t="shared" si="2"/>
        <v>16200000</v>
      </c>
      <c r="S43" s="76">
        <f t="shared" si="3"/>
        <v>61912792</v>
      </c>
      <c r="T43" s="75">
        <f t="shared" si="4"/>
        <v>0</v>
      </c>
      <c r="U43" s="64">
        <f t="shared" si="5"/>
        <v>0</v>
      </c>
      <c r="V43" s="7">
        <f t="shared" si="6"/>
        <v>0</v>
      </c>
    </row>
    <row r="44" spans="2:22" s="81" customFormat="1" ht="15.75" outlineLevel="3" thickBot="1" x14ac:dyDescent="0.3">
      <c r="B44" s="74">
        <v>2101180402</v>
      </c>
      <c r="C44" s="74" t="s">
        <v>69</v>
      </c>
      <c r="D44" s="75">
        <v>100811393</v>
      </c>
      <c r="E44" s="75">
        <v>0</v>
      </c>
      <c r="F44" s="75">
        <v>0</v>
      </c>
      <c r="G44" s="75">
        <v>0</v>
      </c>
      <c r="H44" s="75">
        <v>0</v>
      </c>
      <c r="I44" s="76">
        <v>0</v>
      </c>
      <c r="J44" s="76">
        <f t="shared" si="0"/>
        <v>100811393</v>
      </c>
      <c r="K44" s="76">
        <v>2484348</v>
      </c>
      <c r="L44" s="76">
        <v>11068241</v>
      </c>
      <c r="M44" s="76">
        <f t="shared" si="1"/>
        <v>89743152</v>
      </c>
      <c r="N44" s="76">
        <v>2484348</v>
      </c>
      <c r="O44" s="77">
        <v>2484348</v>
      </c>
      <c r="P44" s="77">
        <v>2484348</v>
      </c>
      <c r="Q44" s="75">
        <v>11068241</v>
      </c>
      <c r="R44" s="75">
        <f t="shared" si="2"/>
        <v>0</v>
      </c>
      <c r="S44" s="76">
        <f t="shared" si="3"/>
        <v>89743152</v>
      </c>
      <c r="T44" s="75">
        <f t="shared" si="4"/>
        <v>2484348</v>
      </c>
      <c r="U44" s="64">
        <f t="shared" si="5"/>
        <v>0</v>
      </c>
      <c r="V44" s="7">
        <f t="shared" si="6"/>
        <v>0</v>
      </c>
    </row>
    <row r="45" spans="2:22" s="81" customFormat="1" ht="15.75" outlineLevel="3" thickBot="1" x14ac:dyDescent="0.3">
      <c r="B45" s="74">
        <v>2101180403</v>
      </c>
      <c r="C45" s="74" t="s">
        <v>67</v>
      </c>
      <c r="D45" s="75">
        <v>100811393</v>
      </c>
      <c r="E45" s="75">
        <v>0</v>
      </c>
      <c r="F45" s="75">
        <v>0</v>
      </c>
      <c r="G45" s="75">
        <v>0</v>
      </c>
      <c r="H45" s="75">
        <v>0</v>
      </c>
      <c r="I45" s="76">
        <v>0</v>
      </c>
      <c r="J45" s="76">
        <f t="shared" si="0"/>
        <v>100811393</v>
      </c>
      <c r="K45" s="76">
        <v>0</v>
      </c>
      <c r="L45" s="76">
        <v>0</v>
      </c>
      <c r="M45" s="76">
        <f t="shared" si="1"/>
        <v>100811393</v>
      </c>
      <c r="N45" s="76">
        <v>0</v>
      </c>
      <c r="O45" s="77">
        <v>0</v>
      </c>
      <c r="P45" s="77">
        <v>0</v>
      </c>
      <c r="Q45" s="75">
        <v>0</v>
      </c>
      <c r="R45" s="75">
        <f t="shared" si="2"/>
        <v>0</v>
      </c>
      <c r="S45" s="76">
        <f t="shared" si="3"/>
        <v>100811393</v>
      </c>
      <c r="T45" s="75">
        <f t="shared" si="4"/>
        <v>0</v>
      </c>
      <c r="U45" s="64">
        <f t="shared" si="5"/>
        <v>0</v>
      </c>
      <c r="V45" s="7">
        <f t="shared" si="6"/>
        <v>0</v>
      </c>
    </row>
    <row r="46" spans="2:22" s="81" customFormat="1" ht="15.75" outlineLevel="3" thickBot="1" x14ac:dyDescent="0.3">
      <c r="B46" s="74">
        <v>2101180404</v>
      </c>
      <c r="C46" s="74" t="s">
        <v>65</v>
      </c>
      <c r="D46" s="75">
        <v>100811393</v>
      </c>
      <c r="E46" s="75">
        <v>0</v>
      </c>
      <c r="F46" s="75">
        <v>0</v>
      </c>
      <c r="G46" s="75">
        <v>0</v>
      </c>
      <c r="H46" s="75">
        <v>0</v>
      </c>
      <c r="I46" s="76">
        <v>0</v>
      </c>
      <c r="J46" s="76">
        <f t="shared" si="0"/>
        <v>100811393</v>
      </c>
      <c r="K46" s="76">
        <v>0</v>
      </c>
      <c r="L46" s="76">
        <v>0</v>
      </c>
      <c r="M46" s="76">
        <f t="shared" si="1"/>
        <v>100811393</v>
      </c>
      <c r="N46" s="76">
        <v>0</v>
      </c>
      <c r="O46" s="77">
        <v>0</v>
      </c>
      <c r="P46" s="77">
        <v>10965834</v>
      </c>
      <c r="Q46" s="75">
        <v>10965834</v>
      </c>
      <c r="R46" s="75">
        <f t="shared" si="2"/>
        <v>10965834</v>
      </c>
      <c r="S46" s="76">
        <f t="shared" si="3"/>
        <v>89845559</v>
      </c>
      <c r="T46" s="75">
        <f t="shared" si="4"/>
        <v>0</v>
      </c>
      <c r="U46" s="64">
        <f t="shared" si="5"/>
        <v>0</v>
      </c>
      <c r="V46" s="7">
        <f t="shared" si="6"/>
        <v>0</v>
      </c>
    </row>
    <row r="47" spans="2:22" s="80" customFormat="1" ht="15.75" outlineLevel="2" thickBot="1" x14ac:dyDescent="0.3">
      <c r="B47" s="70">
        <v>21011805</v>
      </c>
      <c r="C47" s="70" t="s">
        <v>361</v>
      </c>
      <c r="D47" s="72">
        <f>SUM(D48:D52)</f>
        <v>1138187342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f t="shared" si="0"/>
        <v>1138187342</v>
      </c>
      <c r="K47" s="72">
        <v>2458312</v>
      </c>
      <c r="L47" s="72">
        <v>2458312</v>
      </c>
      <c r="M47" s="72">
        <f t="shared" si="1"/>
        <v>1135729030</v>
      </c>
      <c r="N47" s="72">
        <v>1517506</v>
      </c>
      <c r="O47" s="72">
        <v>1517506</v>
      </c>
      <c r="P47" s="72">
        <v>2458312</v>
      </c>
      <c r="Q47" s="72">
        <v>2458312</v>
      </c>
      <c r="R47" s="72">
        <f t="shared" si="2"/>
        <v>0</v>
      </c>
      <c r="S47" s="72">
        <f t="shared" si="3"/>
        <v>1135729030</v>
      </c>
      <c r="T47" s="72">
        <f t="shared" si="4"/>
        <v>1517506</v>
      </c>
      <c r="U47" s="64">
        <f t="shared" si="5"/>
        <v>0</v>
      </c>
      <c r="V47" s="7">
        <f t="shared" si="6"/>
        <v>0</v>
      </c>
    </row>
    <row r="48" spans="2:22" s="81" customFormat="1" ht="15.75" outlineLevel="3" thickBot="1" x14ac:dyDescent="0.3">
      <c r="B48" s="74">
        <v>2101180501</v>
      </c>
      <c r="C48" s="74" t="s">
        <v>82</v>
      </c>
      <c r="D48" s="75">
        <v>160729657</v>
      </c>
      <c r="E48" s="75">
        <v>0</v>
      </c>
      <c r="F48" s="75">
        <v>0</v>
      </c>
      <c r="G48" s="75">
        <v>0</v>
      </c>
      <c r="H48" s="75">
        <v>0</v>
      </c>
      <c r="I48" s="76">
        <v>0</v>
      </c>
      <c r="J48" s="76">
        <f t="shared" si="0"/>
        <v>160729657</v>
      </c>
      <c r="K48" s="76">
        <v>0</v>
      </c>
      <c r="L48" s="76">
        <v>0</v>
      </c>
      <c r="M48" s="76">
        <f t="shared" si="1"/>
        <v>160729657</v>
      </c>
      <c r="N48" s="76">
        <v>0</v>
      </c>
      <c r="O48" s="77">
        <v>0</v>
      </c>
      <c r="P48" s="77">
        <v>0</v>
      </c>
      <c r="Q48" s="75">
        <v>0</v>
      </c>
      <c r="R48" s="75">
        <f t="shared" si="2"/>
        <v>0</v>
      </c>
      <c r="S48" s="76">
        <f t="shared" si="3"/>
        <v>160729657</v>
      </c>
      <c r="T48" s="75">
        <f t="shared" si="4"/>
        <v>0</v>
      </c>
      <c r="U48" s="64">
        <f t="shared" si="5"/>
        <v>0</v>
      </c>
      <c r="V48" s="7">
        <f t="shared" si="6"/>
        <v>0</v>
      </c>
    </row>
    <row r="49" spans="1:22" s="81" customFormat="1" ht="15.75" outlineLevel="3" thickBot="1" x14ac:dyDescent="0.3">
      <c r="B49" s="74">
        <v>2101180502</v>
      </c>
      <c r="C49" s="74" t="s">
        <v>74</v>
      </c>
      <c r="D49" s="75">
        <v>585889771</v>
      </c>
      <c r="E49" s="75">
        <v>0</v>
      </c>
      <c r="F49" s="75">
        <v>0</v>
      </c>
      <c r="G49" s="75">
        <v>0</v>
      </c>
      <c r="H49" s="75">
        <v>0</v>
      </c>
      <c r="I49" s="76">
        <v>0</v>
      </c>
      <c r="J49" s="76">
        <f t="shared" si="0"/>
        <v>585889771</v>
      </c>
      <c r="K49" s="76">
        <v>2458312</v>
      </c>
      <c r="L49" s="76">
        <v>2458312</v>
      </c>
      <c r="M49" s="76">
        <f t="shared" si="1"/>
        <v>583431459</v>
      </c>
      <c r="N49" s="76">
        <v>1517506</v>
      </c>
      <c r="O49" s="77">
        <v>1517506</v>
      </c>
      <c r="P49" s="77">
        <v>2458312</v>
      </c>
      <c r="Q49" s="75">
        <v>2458312</v>
      </c>
      <c r="R49" s="75">
        <f t="shared" si="2"/>
        <v>0</v>
      </c>
      <c r="S49" s="76">
        <f t="shared" si="3"/>
        <v>583431459</v>
      </c>
      <c r="T49" s="75">
        <f t="shared" si="4"/>
        <v>1517506</v>
      </c>
      <c r="U49" s="64">
        <f t="shared" si="5"/>
        <v>0</v>
      </c>
      <c r="V49" s="7">
        <f t="shared" si="6"/>
        <v>0</v>
      </c>
    </row>
    <row r="50" spans="1:22" s="81" customFormat="1" ht="15.75" outlineLevel="3" thickBot="1" x14ac:dyDescent="0.3">
      <c r="B50" s="74">
        <v>2101180503</v>
      </c>
      <c r="C50" s="74" t="s">
        <v>78</v>
      </c>
      <c r="D50" s="75">
        <v>70289940</v>
      </c>
      <c r="E50" s="75">
        <v>0</v>
      </c>
      <c r="F50" s="75">
        <v>0</v>
      </c>
      <c r="G50" s="75">
        <v>0</v>
      </c>
      <c r="H50" s="75">
        <v>0</v>
      </c>
      <c r="I50" s="76">
        <v>0</v>
      </c>
      <c r="J50" s="76">
        <f t="shared" si="0"/>
        <v>70289940</v>
      </c>
      <c r="K50" s="76">
        <v>0</v>
      </c>
      <c r="L50" s="76">
        <v>0</v>
      </c>
      <c r="M50" s="76">
        <f t="shared" si="1"/>
        <v>70289940</v>
      </c>
      <c r="N50" s="76">
        <v>0</v>
      </c>
      <c r="O50" s="77">
        <v>0</v>
      </c>
      <c r="P50" s="77">
        <v>0</v>
      </c>
      <c r="Q50" s="75">
        <v>0</v>
      </c>
      <c r="R50" s="75">
        <f t="shared" si="2"/>
        <v>0</v>
      </c>
      <c r="S50" s="76">
        <f t="shared" si="3"/>
        <v>70289940</v>
      </c>
      <c r="T50" s="75">
        <f t="shared" si="4"/>
        <v>0</v>
      </c>
      <c r="U50" s="64">
        <f t="shared" si="5"/>
        <v>0</v>
      </c>
      <c r="V50" s="7">
        <f t="shared" si="6"/>
        <v>0</v>
      </c>
    </row>
    <row r="51" spans="1:22" s="81" customFormat="1" ht="15.75" outlineLevel="3" thickBot="1" x14ac:dyDescent="0.3">
      <c r="B51" s="74">
        <v>2101180504</v>
      </c>
      <c r="C51" s="74" t="s">
        <v>76</v>
      </c>
      <c r="D51" s="75">
        <v>160617723</v>
      </c>
      <c r="E51" s="75">
        <v>0</v>
      </c>
      <c r="F51" s="75">
        <v>0</v>
      </c>
      <c r="G51" s="75">
        <v>0</v>
      </c>
      <c r="H51" s="75">
        <v>0</v>
      </c>
      <c r="I51" s="76">
        <v>0</v>
      </c>
      <c r="J51" s="76">
        <f t="shared" si="0"/>
        <v>160617723</v>
      </c>
      <c r="K51" s="76">
        <v>0</v>
      </c>
      <c r="L51" s="76">
        <v>0</v>
      </c>
      <c r="M51" s="76">
        <f t="shared" si="1"/>
        <v>160617723</v>
      </c>
      <c r="N51" s="76">
        <v>0</v>
      </c>
      <c r="O51" s="77">
        <v>0</v>
      </c>
      <c r="P51" s="77">
        <v>0</v>
      </c>
      <c r="Q51" s="75">
        <v>0</v>
      </c>
      <c r="R51" s="75">
        <f t="shared" si="2"/>
        <v>0</v>
      </c>
      <c r="S51" s="76">
        <f t="shared" si="3"/>
        <v>160617723</v>
      </c>
      <c r="T51" s="75">
        <f t="shared" si="4"/>
        <v>0</v>
      </c>
      <c r="U51" s="64">
        <f t="shared" si="5"/>
        <v>0</v>
      </c>
      <c r="V51" s="7">
        <f t="shared" si="6"/>
        <v>0</v>
      </c>
    </row>
    <row r="52" spans="1:22" s="81" customFormat="1" ht="15.75" outlineLevel="3" thickBot="1" x14ac:dyDescent="0.3">
      <c r="B52" s="74">
        <v>2101180505</v>
      </c>
      <c r="C52" s="74" t="s">
        <v>80</v>
      </c>
      <c r="D52" s="75">
        <v>160660251</v>
      </c>
      <c r="E52" s="75">
        <v>0</v>
      </c>
      <c r="F52" s="75">
        <v>0</v>
      </c>
      <c r="G52" s="75">
        <v>0</v>
      </c>
      <c r="H52" s="75">
        <v>0</v>
      </c>
      <c r="I52" s="76">
        <v>0</v>
      </c>
      <c r="J52" s="76">
        <f t="shared" si="0"/>
        <v>160660251</v>
      </c>
      <c r="K52" s="76">
        <v>0</v>
      </c>
      <c r="L52" s="76">
        <v>0</v>
      </c>
      <c r="M52" s="76">
        <f t="shared" si="1"/>
        <v>160660251</v>
      </c>
      <c r="N52" s="76">
        <v>0</v>
      </c>
      <c r="O52" s="77">
        <v>0</v>
      </c>
      <c r="P52" s="77">
        <v>0</v>
      </c>
      <c r="Q52" s="75">
        <v>0</v>
      </c>
      <c r="R52" s="76">
        <f t="shared" si="2"/>
        <v>0</v>
      </c>
      <c r="S52" s="76">
        <f t="shared" si="3"/>
        <v>160660251</v>
      </c>
      <c r="T52" s="75">
        <f t="shared" si="4"/>
        <v>0</v>
      </c>
      <c r="U52" s="64">
        <f t="shared" si="5"/>
        <v>0</v>
      </c>
      <c r="V52" s="7">
        <f t="shared" si="6"/>
        <v>0</v>
      </c>
    </row>
    <row r="53" spans="1:22" s="80" customFormat="1" ht="15.75" outlineLevel="2" thickBot="1" x14ac:dyDescent="0.3">
      <c r="B53" s="70">
        <v>21011806</v>
      </c>
      <c r="C53" s="70" t="s">
        <v>362</v>
      </c>
      <c r="D53" s="72">
        <f>SUM(D54:D56)</f>
        <v>90000000</v>
      </c>
      <c r="E53" s="72">
        <v>0</v>
      </c>
      <c r="F53" s="72">
        <v>0</v>
      </c>
      <c r="G53" s="72">
        <v>0</v>
      </c>
      <c r="H53" s="72">
        <v>0</v>
      </c>
      <c r="I53" s="72">
        <v>0</v>
      </c>
      <c r="J53" s="72">
        <f t="shared" si="0"/>
        <v>90000000</v>
      </c>
      <c r="K53" s="72">
        <v>0</v>
      </c>
      <c r="L53" s="72">
        <v>0</v>
      </c>
      <c r="M53" s="72">
        <f t="shared" si="1"/>
        <v>90000000</v>
      </c>
      <c r="N53" s="72">
        <v>0</v>
      </c>
      <c r="O53" s="72">
        <v>0</v>
      </c>
      <c r="P53" s="72">
        <v>0</v>
      </c>
      <c r="Q53" s="72">
        <v>0</v>
      </c>
      <c r="R53" s="72">
        <f t="shared" si="2"/>
        <v>0</v>
      </c>
      <c r="S53" s="72">
        <f t="shared" si="3"/>
        <v>90000000</v>
      </c>
      <c r="T53" s="72">
        <f t="shared" si="4"/>
        <v>0</v>
      </c>
      <c r="U53" s="64">
        <f t="shared" si="5"/>
        <v>0</v>
      </c>
      <c r="V53" s="7">
        <f t="shared" si="6"/>
        <v>0</v>
      </c>
    </row>
    <row r="54" spans="1:22" s="81" customFormat="1" ht="15.75" outlineLevel="3" thickBot="1" x14ac:dyDescent="0.3">
      <c r="B54" s="74">
        <v>2101180601</v>
      </c>
      <c r="C54" s="74" t="s">
        <v>363</v>
      </c>
      <c r="D54" s="75">
        <v>26666667</v>
      </c>
      <c r="E54" s="75">
        <v>0</v>
      </c>
      <c r="F54" s="75">
        <v>0</v>
      </c>
      <c r="G54" s="75">
        <v>0</v>
      </c>
      <c r="H54" s="75">
        <v>0</v>
      </c>
      <c r="I54" s="76">
        <v>0</v>
      </c>
      <c r="J54" s="76">
        <f t="shared" si="0"/>
        <v>26666667</v>
      </c>
      <c r="K54" s="76">
        <v>0</v>
      </c>
      <c r="L54" s="76">
        <v>0</v>
      </c>
      <c r="M54" s="76">
        <f t="shared" si="1"/>
        <v>26666667</v>
      </c>
      <c r="N54" s="76">
        <v>0</v>
      </c>
      <c r="O54" s="77">
        <v>0</v>
      </c>
      <c r="P54" s="77">
        <v>0</v>
      </c>
      <c r="Q54" s="75">
        <v>0</v>
      </c>
      <c r="R54" s="75">
        <f t="shared" si="2"/>
        <v>0</v>
      </c>
      <c r="S54" s="76">
        <f t="shared" si="3"/>
        <v>26666667</v>
      </c>
      <c r="T54" s="75">
        <f t="shared" si="4"/>
        <v>0</v>
      </c>
      <c r="U54" s="64">
        <f t="shared" si="5"/>
        <v>0</v>
      </c>
      <c r="V54" s="7">
        <f t="shared" si="6"/>
        <v>0</v>
      </c>
    </row>
    <row r="55" spans="1:22" s="81" customFormat="1" ht="15.75" outlineLevel="3" thickBot="1" x14ac:dyDescent="0.3">
      <c r="B55" s="74">
        <v>2101180602</v>
      </c>
      <c r="C55" s="74" t="s">
        <v>364</v>
      </c>
      <c r="D55" s="75">
        <v>55000000</v>
      </c>
      <c r="E55" s="75">
        <v>0</v>
      </c>
      <c r="F55" s="75">
        <v>0</v>
      </c>
      <c r="G55" s="75">
        <v>0</v>
      </c>
      <c r="H55" s="75">
        <v>0</v>
      </c>
      <c r="I55" s="76">
        <v>0</v>
      </c>
      <c r="J55" s="76">
        <f t="shared" si="0"/>
        <v>55000000</v>
      </c>
      <c r="K55" s="76">
        <v>0</v>
      </c>
      <c r="L55" s="76">
        <v>0</v>
      </c>
      <c r="M55" s="76">
        <f t="shared" si="1"/>
        <v>55000000</v>
      </c>
      <c r="N55" s="76">
        <v>0</v>
      </c>
      <c r="O55" s="77">
        <v>0</v>
      </c>
      <c r="P55" s="77">
        <v>0</v>
      </c>
      <c r="Q55" s="75">
        <v>0</v>
      </c>
      <c r="R55" s="75">
        <f t="shared" si="2"/>
        <v>0</v>
      </c>
      <c r="S55" s="76">
        <f t="shared" si="3"/>
        <v>55000000</v>
      </c>
      <c r="T55" s="75">
        <f t="shared" si="4"/>
        <v>0</v>
      </c>
      <c r="U55" s="64">
        <f t="shared" si="5"/>
        <v>0</v>
      </c>
      <c r="V55" s="7">
        <f t="shared" si="6"/>
        <v>0</v>
      </c>
    </row>
    <row r="56" spans="1:22" s="81" customFormat="1" ht="15.75" outlineLevel="3" thickBot="1" x14ac:dyDescent="0.3">
      <c r="B56" s="74">
        <v>2101180603</v>
      </c>
      <c r="C56" s="74" t="s">
        <v>89</v>
      </c>
      <c r="D56" s="75">
        <v>8333333</v>
      </c>
      <c r="E56" s="75">
        <v>0</v>
      </c>
      <c r="F56" s="75">
        <v>0</v>
      </c>
      <c r="G56" s="75">
        <v>0</v>
      </c>
      <c r="H56" s="75">
        <v>0</v>
      </c>
      <c r="I56" s="76">
        <v>0</v>
      </c>
      <c r="J56" s="76">
        <f t="shared" si="0"/>
        <v>8333333</v>
      </c>
      <c r="K56" s="76">
        <v>0</v>
      </c>
      <c r="L56" s="76">
        <v>0</v>
      </c>
      <c r="M56" s="76">
        <f t="shared" si="1"/>
        <v>8333333</v>
      </c>
      <c r="N56" s="76">
        <v>0</v>
      </c>
      <c r="O56" s="77">
        <v>0</v>
      </c>
      <c r="P56" s="77">
        <v>0</v>
      </c>
      <c r="Q56" s="75">
        <v>0</v>
      </c>
      <c r="R56" s="75">
        <f t="shared" si="2"/>
        <v>0</v>
      </c>
      <c r="S56" s="76">
        <f t="shared" si="3"/>
        <v>8333333</v>
      </c>
      <c r="T56" s="75">
        <f t="shared" si="4"/>
        <v>0</v>
      </c>
      <c r="U56" s="64">
        <f t="shared" si="5"/>
        <v>0</v>
      </c>
      <c r="V56" s="7">
        <f t="shared" si="6"/>
        <v>0</v>
      </c>
    </row>
    <row r="57" spans="1:22" s="80" customFormat="1" ht="15.75" outlineLevel="2" thickBot="1" x14ac:dyDescent="0.3">
      <c r="B57" s="70">
        <v>21011807</v>
      </c>
      <c r="C57" s="70" t="s">
        <v>365</v>
      </c>
      <c r="D57" s="72">
        <f>+D58</f>
        <v>76000000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72">
        <f t="shared" si="0"/>
        <v>76000000</v>
      </c>
      <c r="K57" s="72">
        <v>0</v>
      </c>
      <c r="L57" s="72">
        <v>0</v>
      </c>
      <c r="M57" s="72">
        <f t="shared" si="1"/>
        <v>76000000</v>
      </c>
      <c r="N57" s="72">
        <v>0</v>
      </c>
      <c r="O57" s="72">
        <v>0</v>
      </c>
      <c r="P57" s="72">
        <v>0</v>
      </c>
      <c r="Q57" s="72">
        <v>0</v>
      </c>
      <c r="R57" s="72">
        <f t="shared" si="2"/>
        <v>0</v>
      </c>
      <c r="S57" s="72">
        <f t="shared" si="3"/>
        <v>76000000</v>
      </c>
      <c r="T57" s="72">
        <f t="shared" si="4"/>
        <v>0</v>
      </c>
      <c r="U57" s="64">
        <f t="shared" si="5"/>
        <v>0</v>
      </c>
      <c r="V57" s="7">
        <f t="shared" si="6"/>
        <v>0</v>
      </c>
    </row>
    <row r="58" spans="1:22" s="81" customFormat="1" ht="15.75" outlineLevel="3" thickBot="1" x14ac:dyDescent="0.3">
      <c r="B58" s="74">
        <v>2101180701</v>
      </c>
      <c r="C58" s="74" t="s">
        <v>92</v>
      </c>
      <c r="D58" s="75">
        <v>76000000</v>
      </c>
      <c r="E58" s="75">
        <v>0</v>
      </c>
      <c r="F58" s="75">
        <v>0</v>
      </c>
      <c r="G58" s="75">
        <v>0</v>
      </c>
      <c r="H58" s="75">
        <v>0</v>
      </c>
      <c r="I58" s="76">
        <v>0</v>
      </c>
      <c r="J58" s="76">
        <f t="shared" si="0"/>
        <v>76000000</v>
      </c>
      <c r="K58" s="76">
        <v>0</v>
      </c>
      <c r="L58" s="76">
        <v>0</v>
      </c>
      <c r="M58" s="76">
        <f t="shared" si="1"/>
        <v>76000000</v>
      </c>
      <c r="N58" s="76">
        <v>0</v>
      </c>
      <c r="O58" s="77">
        <v>0</v>
      </c>
      <c r="P58" s="77">
        <v>0</v>
      </c>
      <c r="Q58" s="75">
        <v>0</v>
      </c>
      <c r="R58" s="75">
        <f t="shared" si="2"/>
        <v>0</v>
      </c>
      <c r="S58" s="76">
        <f t="shared" si="3"/>
        <v>76000000</v>
      </c>
      <c r="T58" s="75">
        <f t="shared" si="4"/>
        <v>0</v>
      </c>
      <c r="U58" s="64">
        <f t="shared" si="5"/>
        <v>0</v>
      </c>
      <c r="V58" s="7">
        <f t="shared" si="6"/>
        <v>0</v>
      </c>
    </row>
    <row r="59" spans="1:22" s="80" customFormat="1" ht="15.75" outlineLevel="2" thickBot="1" x14ac:dyDescent="0.3">
      <c r="B59" s="70">
        <v>21011808</v>
      </c>
      <c r="C59" s="70" t="s">
        <v>366</v>
      </c>
      <c r="D59" s="72">
        <f>+D60</f>
        <v>50000000</v>
      </c>
      <c r="E59" s="72">
        <v>0</v>
      </c>
      <c r="F59" s="72">
        <v>0</v>
      </c>
      <c r="G59" s="72">
        <v>0</v>
      </c>
      <c r="H59" s="72">
        <v>0</v>
      </c>
      <c r="I59" s="72">
        <v>0</v>
      </c>
      <c r="J59" s="72">
        <f t="shared" si="0"/>
        <v>50000000</v>
      </c>
      <c r="K59" s="72">
        <v>0</v>
      </c>
      <c r="L59" s="72">
        <v>0</v>
      </c>
      <c r="M59" s="72">
        <f t="shared" si="1"/>
        <v>50000000</v>
      </c>
      <c r="N59" s="72">
        <v>0</v>
      </c>
      <c r="O59" s="72">
        <v>0</v>
      </c>
      <c r="P59" s="72">
        <v>0</v>
      </c>
      <c r="Q59" s="72">
        <v>0</v>
      </c>
      <c r="R59" s="72">
        <f t="shared" si="2"/>
        <v>0</v>
      </c>
      <c r="S59" s="72">
        <f t="shared" si="3"/>
        <v>50000000</v>
      </c>
      <c r="T59" s="72">
        <f t="shared" si="4"/>
        <v>0</v>
      </c>
      <c r="U59" s="64">
        <f t="shared" si="5"/>
        <v>0</v>
      </c>
      <c r="V59" s="7">
        <f t="shared" si="6"/>
        <v>0</v>
      </c>
    </row>
    <row r="60" spans="1:22" s="81" customFormat="1" ht="15.75" outlineLevel="3" thickBot="1" x14ac:dyDescent="0.3">
      <c r="B60" s="74">
        <v>2101180801</v>
      </c>
      <c r="C60" s="74" t="s">
        <v>95</v>
      </c>
      <c r="D60" s="75">
        <v>50000000</v>
      </c>
      <c r="E60" s="75">
        <v>0</v>
      </c>
      <c r="F60" s="75">
        <v>0</v>
      </c>
      <c r="G60" s="75">
        <v>0</v>
      </c>
      <c r="H60" s="75">
        <v>0</v>
      </c>
      <c r="I60" s="76">
        <v>0</v>
      </c>
      <c r="J60" s="76">
        <f t="shared" si="0"/>
        <v>50000000</v>
      </c>
      <c r="K60" s="76">
        <v>0</v>
      </c>
      <c r="L60" s="76">
        <v>0</v>
      </c>
      <c r="M60" s="76">
        <f t="shared" si="1"/>
        <v>50000000</v>
      </c>
      <c r="N60" s="76">
        <v>0</v>
      </c>
      <c r="O60" s="77">
        <v>0</v>
      </c>
      <c r="P60" s="77">
        <v>0</v>
      </c>
      <c r="Q60" s="75">
        <v>0</v>
      </c>
      <c r="R60" s="75">
        <f t="shared" si="2"/>
        <v>0</v>
      </c>
      <c r="S60" s="76">
        <f t="shared" si="3"/>
        <v>50000000</v>
      </c>
      <c r="T60" s="75">
        <f t="shared" si="4"/>
        <v>0</v>
      </c>
      <c r="U60" s="64">
        <f t="shared" si="5"/>
        <v>0</v>
      </c>
      <c r="V60" s="7">
        <f t="shared" si="6"/>
        <v>0</v>
      </c>
    </row>
    <row r="61" spans="1:22" s="81" customFormat="1" ht="15.75" outlineLevel="3" thickBot="1" x14ac:dyDescent="0.3">
      <c r="A61" s="80"/>
      <c r="B61" s="70">
        <v>21011809</v>
      </c>
      <c r="C61" s="70" t="s">
        <v>367</v>
      </c>
      <c r="D61" s="72">
        <f>SUM(D62:D65)</f>
        <v>1160510387</v>
      </c>
      <c r="E61" s="72">
        <v>0</v>
      </c>
      <c r="F61" s="72">
        <v>0</v>
      </c>
      <c r="G61" s="72">
        <v>0</v>
      </c>
      <c r="H61" s="72">
        <v>0</v>
      </c>
      <c r="I61" s="72">
        <v>0</v>
      </c>
      <c r="J61" s="72">
        <f t="shared" si="0"/>
        <v>1160510387</v>
      </c>
      <c r="K61" s="72">
        <v>0</v>
      </c>
      <c r="L61" s="72">
        <v>0</v>
      </c>
      <c r="M61" s="72">
        <f t="shared" si="1"/>
        <v>1160510387</v>
      </c>
      <c r="N61" s="72">
        <v>0</v>
      </c>
      <c r="O61" s="72">
        <v>0</v>
      </c>
      <c r="P61" s="72">
        <v>0</v>
      </c>
      <c r="Q61" s="72">
        <v>0</v>
      </c>
      <c r="R61" s="72">
        <f t="shared" si="2"/>
        <v>0</v>
      </c>
      <c r="S61" s="72">
        <f t="shared" si="3"/>
        <v>1160510387</v>
      </c>
      <c r="T61" s="72">
        <f t="shared" si="4"/>
        <v>0</v>
      </c>
      <c r="U61" s="64">
        <f t="shared" si="5"/>
        <v>0</v>
      </c>
      <c r="V61" s="7">
        <f t="shared" si="6"/>
        <v>0</v>
      </c>
    </row>
    <row r="62" spans="1:22" s="80" customFormat="1" ht="15.75" outlineLevel="2" thickBot="1" x14ac:dyDescent="0.3">
      <c r="A62" s="81"/>
      <c r="B62" s="74">
        <v>2101180901</v>
      </c>
      <c r="C62" s="74" t="s">
        <v>368</v>
      </c>
      <c r="D62" s="75">
        <v>629290841</v>
      </c>
      <c r="E62" s="75">
        <v>0</v>
      </c>
      <c r="F62" s="75">
        <v>0</v>
      </c>
      <c r="G62" s="75">
        <v>0</v>
      </c>
      <c r="H62" s="75">
        <v>0</v>
      </c>
      <c r="I62" s="76">
        <v>0</v>
      </c>
      <c r="J62" s="76">
        <f t="shared" si="0"/>
        <v>629290841</v>
      </c>
      <c r="K62" s="76">
        <v>0</v>
      </c>
      <c r="L62" s="76">
        <v>0</v>
      </c>
      <c r="M62" s="76">
        <f t="shared" si="1"/>
        <v>629290841</v>
      </c>
      <c r="N62" s="76">
        <v>0</v>
      </c>
      <c r="O62" s="77">
        <v>0</v>
      </c>
      <c r="P62" s="77">
        <v>0</v>
      </c>
      <c r="Q62" s="75">
        <v>0</v>
      </c>
      <c r="R62" s="75">
        <f t="shared" si="2"/>
        <v>0</v>
      </c>
      <c r="S62" s="76">
        <f t="shared" si="3"/>
        <v>629290841</v>
      </c>
      <c r="T62" s="75">
        <f t="shared" si="4"/>
        <v>0</v>
      </c>
      <c r="U62" s="64">
        <f t="shared" si="5"/>
        <v>0</v>
      </c>
      <c r="V62" s="7">
        <f t="shared" si="6"/>
        <v>0</v>
      </c>
    </row>
    <row r="63" spans="1:22" s="81" customFormat="1" ht="15.75" outlineLevel="3" thickBot="1" x14ac:dyDescent="0.3">
      <c r="B63" s="74">
        <v>2101180902</v>
      </c>
      <c r="C63" s="74" t="s">
        <v>369</v>
      </c>
      <c r="D63" s="75">
        <v>143604406</v>
      </c>
      <c r="E63" s="75">
        <v>0</v>
      </c>
      <c r="F63" s="75">
        <v>0</v>
      </c>
      <c r="G63" s="75">
        <v>0</v>
      </c>
      <c r="H63" s="75">
        <v>0</v>
      </c>
      <c r="I63" s="76">
        <v>0</v>
      </c>
      <c r="J63" s="76">
        <f t="shared" si="0"/>
        <v>143604406</v>
      </c>
      <c r="K63" s="76">
        <v>0</v>
      </c>
      <c r="L63" s="76">
        <v>0</v>
      </c>
      <c r="M63" s="76">
        <f t="shared" si="1"/>
        <v>143604406</v>
      </c>
      <c r="N63" s="76">
        <v>0</v>
      </c>
      <c r="O63" s="77">
        <v>0</v>
      </c>
      <c r="P63" s="77">
        <v>0</v>
      </c>
      <c r="Q63" s="75">
        <v>0</v>
      </c>
      <c r="R63" s="75">
        <f t="shared" si="2"/>
        <v>0</v>
      </c>
      <c r="S63" s="76">
        <f t="shared" si="3"/>
        <v>143604406</v>
      </c>
      <c r="T63" s="75">
        <f t="shared" si="4"/>
        <v>0</v>
      </c>
      <c r="U63" s="64">
        <f t="shared" si="5"/>
        <v>0</v>
      </c>
      <c r="V63" s="7">
        <f t="shared" si="6"/>
        <v>0</v>
      </c>
    </row>
    <row r="64" spans="1:22" s="81" customFormat="1" ht="15.75" outlineLevel="3" thickBot="1" x14ac:dyDescent="0.3">
      <c r="B64" s="74">
        <v>2101180903</v>
      </c>
      <c r="C64" s="74" t="s">
        <v>370</v>
      </c>
      <c r="D64" s="75">
        <v>246345767</v>
      </c>
      <c r="E64" s="75">
        <v>0</v>
      </c>
      <c r="F64" s="75">
        <v>0</v>
      </c>
      <c r="G64" s="75">
        <v>0</v>
      </c>
      <c r="H64" s="75">
        <v>0</v>
      </c>
      <c r="I64" s="76">
        <v>0</v>
      </c>
      <c r="J64" s="76">
        <f t="shared" si="0"/>
        <v>246345767</v>
      </c>
      <c r="K64" s="76">
        <v>0</v>
      </c>
      <c r="L64" s="76">
        <v>0</v>
      </c>
      <c r="M64" s="76">
        <f t="shared" si="1"/>
        <v>246345767</v>
      </c>
      <c r="N64" s="76">
        <v>0</v>
      </c>
      <c r="O64" s="77">
        <v>0</v>
      </c>
      <c r="P64" s="77">
        <v>0</v>
      </c>
      <c r="Q64" s="75">
        <v>0</v>
      </c>
      <c r="R64" s="75">
        <f t="shared" si="2"/>
        <v>0</v>
      </c>
      <c r="S64" s="76">
        <f t="shared" si="3"/>
        <v>246345767</v>
      </c>
      <c r="T64" s="75">
        <f t="shared" si="4"/>
        <v>0</v>
      </c>
      <c r="U64" s="64">
        <f t="shared" si="5"/>
        <v>0</v>
      </c>
      <c r="V64" s="7">
        <f t="shared" si="6"/>
        <v>0</v>
      </c>
    </row>
    <row r="65" spans="1:22" s="81" customFormat="1" ht="15.75" outlineLevel="3" thickBot="1" x14ac:dyDescent="0.3">
      <c r="B65" s="74">
        <v>2101180904</v>
      </c>
      <c r="C65" s="74" t="s">
        <v>371</v>
      </c>
      <c r="D65" s="75">
        <v>141269373</v>
      </c>
      <c r="E65" s="75">
        <v>0</v>
      </c>
      <c r="F65" s="75">
        <v>0</v>
      </c>
      <c r="G65" s="75">
        <v>0</v>
      </c>
      <c r="H65" s="75">
        <v>0</v>
      </c>
      <c r="I65" s="76">
        <v>0</v>
      </c>
      <c r="J65" s="76">
        <f t="shared" si="0"/>
        <v>141269373</v>
      </c>
      <c r="K65" s="76">
        <v>0</v>
      </c>
      <c r="L65" s="76">
        <v>0</v>
      </c>
      <c r="M65" s="76">
        <f t="shared" si="1"/>
        <v>141269373</v>
      </c>
      <c r="N65" s="76">
        <v>0</v>
      </c>
      <c r="O65" s="77">
        <v>0</v>
      </c>
      <c r="P65" s="77">
        <v>0</v>
      </c>
      <c r="Q65" s="75">
        <v>0</v>
      </c>
      <c r="R65" s="75">
        <f t="shared" si="2"/>
        <v>0</v>
      </c>
      <c r="S65" s="76">
        <f t="shared" si="3"/>
        <v>141269373</v>
      </c>
      <c r="T65" s="75">
        <f t="shared" si="4"/>
        <v>0</v>
      </c>
      <c r="U65" s="64">
        <f t="shared" si="5"/>
        <v>0</v>
      </c>
      <c r="V65" s="7">
        <f t="shared" si="6"/>
        <v>0</v>
      </c>
    </row>
    <row r="66" spans="1:22" s="81" customFormat="1" ht="15.75" outlineLevel="3" thickBot="1" x14ac:dyDescent="0.3">
      <c r="B66" s="70">
        <v>21011810</v>
      </c>
      <c r="C66" s="70" t="s">
        <v>372</v>
      </c>
      <c r="D66" s="72">
        <f>SUM(D67:D71)</f>
        <v>443247400</v>
      </c>
      <c r="E66" s="72">
        <v>0</v>
      </c>
      <c r="F66" s="72">
        <v>0</v>
      </c>
      <c r="G66" s="72">
        <v>0</v>
      </c>
      <c r="H66" s="72">
        <v>0</v>
      </c>
      <c r="I66" s="72">
        <v>0</v>
      </c>
      <c r="J66" s="72">
        <f t="shared" si="0"/>
        <v>443247400</v>
      </c>
      <c r="K66" s="72">
        <v>17825398</v>
      </c>
      <c r="L66" s="72">
        <v>32693569</v>
      </c>
      <c r="M66" s="72">
        <f t="shared" si="1"/>
        <v>410553831</v>
      </c>
      <c r="N66" s="72">
        <v>14124952</v>
      </c>
      <c r="O66" s="72">
        <v>24344495</v>
      </c>
      <c r="P66" s="72">
        <v>33225398</v>
      </c>
      <c r="Q66" s="72">
        <v>50984946</v>
      </c>
      <c r="R66" s="72">
        <f t="shared" si="2"/>
        <v>18291377</v>
      </c>
      <c r="S66" s="72">
        <f t="shared" si="3"/>
        <v>392262454</v>
      </c>
      <c r="T66" s="72">
        <f t="shared" si="4"/>
        <v>24344495</v>
      </c>
      <c r="U66" s="64">
        <f t="shared" si="5"/>
        <v>0</v>
      </c>
      <c r="V66" s="7">
        <f t="shared" si="6"/>
        <v>0</v>
      </c>
    </row>
    <row r="67" spans="1:22" s="80" customFormat="1" ht="15.75" outlineLevel="1" thickBot="1" x14ac:dyDescent="0.3">
      <c r="A67" s="81"/>
      <c r="B67" s="74">
        <v>2101181001</v>
      </c>
      <c r="C67" s="74" t="s">
        <v>373</v>
      </c>
      <c r="D67" s="75">
        <v>88649480</v>
      </c>
      <c r="E67" s="75">
        <v>0</v>
      </c>
      <c r="F67" s="75">
        <v>0</v>
      </c>
      <c r="G67" s="75">
        <v>0</v>
      </c>
      <c r="H67" s="75">
        <v>0</v>
      </c>
      <c r="I67" s="76">
        <v>0</v>
      </c>
      <c r="J67" s="76">
        <f t="shared" si="0"/>
        <v>88649480</v>
      </c>
      <c r="K67" s="76">
        <v>0</v>
      </c>
      <c r="L67" s="76">
        <v>0</v>
      </c>
      <c r="M67" s="76">
        <f t="shared" si="1"/>
        <v>88649480</v>
      </c>
      <c r="N67" s="76">
        <v>0</v>
      </c>
      <c r="O67" s="77">
        <v>0</v>
      </c>
      <c r="P67" s="77">
        <v>0</v>
      </c>
      <c r="Q67" s="75">
        <v>0</v>
      </c>
      <c r="R67" s="75">
        <f t="shared" si="2"/>
        <v>0</v>
      </c>
      <c r="S67" s="76">
        <f t="shared" si="3"/>
        <v>88649480</v>
      </c>
      <c r="T67" s="75">
        <f t="shared" si="4"/>
        <v>0</v>
      </c>
      <c r="U67" s="64">
        <f t="shared" si="5"/>
        <v>0</v>
      </c>
      <c r="V67" s="7">
        <f t="shared" si="6"/>
        <v>0</v>
      </c>
    </row>
    <row r="68" spans="1:22" s="81" customFormat="1" ht="15.75" outlineLevel="2" thickBot="1" x14ac:dyDescent="0.3">
      <c r="B68" s="74">
        <v>2101181002</v>
      </c>
      <c r="C68" s="74" t="s">
        <v>228</v>
      </c>
      <c r="D68" s="75">
        <v>88649480</v>
      </c>
      <c r="E68" s="75">
        <v>0</v>
      </c>
      <c r="F68" s="75">
        <v>0</v>
      </c>
      <c r="G68" s="75">
        <v>0</v>
      </c>
      <c r="H68" s="75">
        <v>0</v>
      </c>
      <c r="I68" s="76">
        <v>0</v>
      </c>
      <c r="J68" s="76">
        <f t="shared" si="0"/>
        <v>88649480</v>
      </c>
      <c r="K68" s="76">
        <v>9009778</v>
      </c>
      <c r="L68" s="76">
        <v>10004052</v>
      </c>
      <c r="M68" s="76">
        <f t="shared" si="1"/>
        <v>78645428</v>
      </c>
      <c r="N68" s="76">
        <v>2551008</v>
      </c>
      <c r="O68" s="77">
        <v>2551008</v>
      </c>
      <c r="P68" s="77">
        <v>9009778</v>
      </c>
      <c r="Q68" s="75">
        <v>12895429</v>
      </c>
      <c r="R68" s="75">
        <f t="shared" si="2"/>
        <v>2891377</v>
      </c>
      <c r="S68" s="76">
        <f t="shared" si="3"/>
        <v>75754051</v>
      </c>
      <c r="T68" s="75">
        <f t="shared" si="4"/>
        <v>2551008</v>
      </c>
      <c r="U68" s="64">
        <f t="shared" si="5"/>
        <v>0</v>
      </c>
      <c r="V68" s="7">
        <f t="shared" si="6"/>
        <v>0</v>
      </c>
    </row>
    <row r="69" spans="1:22" s="81" customFormat="1" ht="15.75" outlineLevel="2" thickBot="1" x14ac:dyDescent="0.3">
      <c r="B69" s="74">
        <v>2101181003</v>
      </c>
      <c r="C69" s="74" t="s">
        <v>374</v>
      </c>
      <c r="D69" s="75">
        <v>88649480</v>
      </c>
      <c r="E69" s="75">
        <v>0</v>
      </c>
      <c r="F69" s="75">
        <v>0</v>
      </c>
      <c r="G69" s="75">
        <v>0</v>
      </c>
      <c r="H69" s="75">
        <v>0</v>
      </c>
      <c r="I69" s="76">
        <v>0</v>
      </c>
      <c r="J69" s="76">
        <f t="shared" si="0"/>
        <v>88649480</v>
      </c>
      <c r="K69" s="76">
        <v>3941500</v>
      </c>
      <c r="L69" s="76">
        <v>3941500</v>
      </c>
      <c r="M69" s="76">
        <f t="shared" si="1"/>
        <v>84707980</v>
      </c>
      <c r="N69" s="76">
        <v>3941500</v>
      </c>
      <c r="O69" s="77">
        <v>3941500</v>
      </c>
      <c r="P69" s="77">
        <v>3941500</v>
      </c>
      <c r="Q69" s="75">
        <v>3941500</v>
      </c>
      <c r="R69" s="75">
        <f t="shared" si="2"/>
        <v>0</v>
      </c>
      <c r="S69" s="76">
        <f t="shared" si="3"/>
        <v>84707980</v>
      </c>
      <c r="T69" s="75">
        <f t="shared" si="4"/>
        <v>3941500</v>
      </c>
      <c r="U69" s="64">
        <f t="shared" si="5"/>
        <v>0</v>
      </c>
      <c r="V69" s="7">
        <f t="shared" si="6"/>
        <v>0</v>
      </c>
    </row>
    <row r="70" spans="1:22" s="81" customFormat="1" ht="15.75" outlineLevel="2" thickBot="1" x14ac:dyDescent="0.3">
      <c r="B70" s="74">
        <v>2101181004</v>
      </c>
      <c r="C70" s="74" t="s">
        <v>230</v>
      </c>
      <c r="D70" s="75">
        <v>88649480</v>
      </c>
      <c r="E70" s="75">
        <v>0</v>
      </c>
      <c r="F70" s="75">
        <v>0</v>
      </c>
      <c r="G70" s="75">
        <v>0</v>
      </c>
      <c r="H70" s="75">
        <v>0</v>
      </c>
      <c r="I70" s="76">
        <v>0</v>
      </c>
      <c r="J70" s="76">
        <f t="shared" ref="J70:J133" si="7">+D70+E70-F70+I70</f>
        <v>88649480</v>
      </c>
      <c r="K70" s="76">
        <v>932620</v>
      </c>
      <c r="L70" s="76">
        <v>9688914</v>
      </c>
      <c r="M70" s="76">
        <f t="shared" ref="M70:M133" si="8">+J70-L70</f>
        <v>78960566</v>
      </c>
      <c r="N70" s="76">
        <v>142400</v>
      </c>
      <c r="O70" s="77">
        <v>8898694</v>
      </c>
      <c r="P70" s="77">
        <v>1332620</v>
      </c>
      <c r="Q70" s="75">
        <v>10088914</v>
      </c>
      <c r="R70" s="75">
        <f t="shared" ref="R70:R133" si="9">+Q70-L70</f>
        <v>400000</v>
      </c>
      <c r="S70" s="76">
        <f t="shared" ref="S70:S133" si="10">+J70-Q70</f>
        <v>78560566</v>
      </c>
      <c r="T70" s="75">
        <f t="shared" ref="T70:T133" si="11">+O70</f>
        <v>8898694</v>
      </c>
      <c r="U70" s="64">
        <f t="shared" ref="U70:U135" si="12">+D70+E70-F70-H70+I70-J70</f>
        <v>0</v>
      </c>
      <c r="V70" s="7">
        <f t="shared" ref="V70:V135" si="13">+J70-M70-L70</f>
        <v>0</v>
      </c>
    </row>
    <row r="71" spans="1:22" s="81" customFormat="1" ht="15.75" outlineLevel="2" thickBot="1" x14ac:dyDescent="0.3">
      <c r="B71" s="74">
        <v>2101181005</v>
      </c>
      <c r="C71" s="74" t="s">
        <v>375</v>
      </c>
      <c r="D71" s="75">
        <v>88649480</v>
      </c>
      <c r="E71" s="75">
        <v>0</v>
      </c>
      <c r="F71" s="75">
        <v>0</v>
      </c>
      <c r="G71" s="75">
        <v>0</v>
      </c>
      <c r="H71" s="75">
        <v>0</v>
      </c>
      <c r="I71" s="76">
        <v>0</v>
      </c>
      <c r="J71" s="76">
        <f t="shared" si="7"/>
        <v>88649480</v>
      </c>
      <c r="K71" s="76">
        <v>3941500</v>
      </c>
      <c r="L71" s="76">
        <v>9059103</v>
      </c>
      <c r="M71" s="76">
        <f t="shared" si="8"/>
        <v>79590377</v>
      </c>
      <c r="N71" s="76">
        <v>7490044</v>
      </c>
      <c r="O71" s="77">
        <v>8953293</v>
      </c>
      <c r="P71" s="77">
        <v>18941500</v>
      </c>
      <c r="Q71" s="75">
        <v>24059103</v>
      </c>
      <c r="R71" s="75">
        <f t="shared" si="9"/>
        <v>15000000</v>
      </c>
      <c r="S71" s="76">
        <f t="shared" si="10"/>
        <v>64590377</v>
      </c>
      <c r="T71" s="75">
        <f t="shared" si="11"/>
        <v>8953293</v>
      </c>
      <c r="U71" s="64">
        <f t="shared" si="12"/>
        <v>0</v>
      </c>
      <c r="V71" s="7">
        <f t="shared" si="13"/>
        <v>0</v>
      </c>
    </row>
    <row r="72" spans="1:22" s="81" customFormat="1" ht="15.75" outlineLevel="2" thickBot="1" x14ac:dyDescent="0.3">
      <c r="A72" s="80"/>
      <c r="B72" s="70">
        <v>210193</v>
      </c>
      <c r="C72" s="70" t="s">
        <v>376</v>
      </c>
      <c r="D72" s="72">
        <f>SUM(D73:D81)</f>
        <v>0</v>
      </c>
      <c r="E72" s="72">
        <v>0</v>
      </c>
      <c r="F72" s="72">
        <v>0</v>
      </c>
      <c r="G72" s="72">
        <v>0</v>
      </c>
      <c r="H72" s="72">
        <v>0</v>
      </c>
      <c r="I72" s="72">
        <v>547519257</v>
      </c>
      <c r="J72" s="72">
        <f t="shared" si="7"/>
        <v>547519257</v>
      </c>
      <c r="K72" s="72">
        <v>49512215</v>
      </c>
      <c r="L72" s="72">
        <v>138146990</v>
      </c>
      <c r="M72" s="72">
        <f t="shared" si="8"/>
        <v>409372267</v>
      </c>
      <c r="N72" s="72">
        <v>96617357</v>
      </c>
      <c r="O72" s="72">
        <v>100132946</v>
      </c>
      <c r="P72" s="72">
        <v>49512215</v>
      </c>
      <c r="Q72" s="72">
        <v>138146990</v>
      </c>
      <c r="R72" s="72">
        <f t="shared" si="9"/>
        <v>0</v>
      </c>
      <c r="S72" s="72">
        <f t="shared" si="10"/>
        <v>409372267</v>
      </c>
      <c r="T72" s="72">
        <f t="shared" si="11"/>
        <v>100132946</v>
      </c>
      <c r="U72" s="64">
        <f t="shared" si="12"/>
        <v>0</v>
      </c>
      <c r="V72" s="7">
        <f t="shared" si="13"/>
        <v>0</v>
      </c>
    </row>
    <row r="73" spans="1:22" s="81" customFormat="1" ht="15.75" outlineLevel="2" thickBot="1" x14ac:dyDescent="0.3">
      <c r="B73" s="74">
        <v>21019301</v>
      </c>
      <c r="C73" s="74" t="s">
        <v>377</v>
      </c>
      <c r="D73" s="75">
        <v>0</v>
      </c>
      <c r="E73" s="75">
        <v>0</v>
      </c>
      <c r="F73" s="75">
        <v>0</v>
      </c>
      <c r="G73" s="75">
        <v>0</v>
      </c>
      <c r="H73" s="75">
        <v>0</v>
      </c>
      <c r="I73" s="76">
        <v>6834509</v>
      </c>
      <c r="J73" s="76">
        <f t="shared" si="7"/>
        <v>6834509</v>
      </c>
      <c r="K73" s="76">
        <v>6834509</v>
      </c>
      <c r="L73" s="76">
        <v>6834509</v>
      </c>
      <c r="M73" s="76">
        <f t="shared" si="8"/>
        <v>0</v>
      </c>
      <c r="N73" s="76">
        <v>0</v>
      </c>
      <c r="O73" s="77">
        <v>0</v>
      </c>
      <c r="P73" s="77">
        <v>6834509</v>
      </c>
      <c r="Q73" s="75">
        <v>6834509</v>
      </c>
      <c r="R73" s="75">
        <f t="shared" si="9"/>
        <v>0</v>
      </c>
      <c r="S73" s="76">
        <f t="shared" si="10"/>
        <v>0</v>
      </c>
      <c r="T73" s="75">
        <f t="shared" si="11"/>
        <v>0</v>
      </c>
      <c r="U73" s="64">
        <f t="shared" si="12"/>
        <v>0</v>
      </c>
      <c r="V73" s="7">
        <f t="shared" si="13"/>
        <v>0</v>
      </c>
    </row>
    <row r="74" spans="1:22" s="81" customFormat="1" ht="15.75" outlineLevel="2" thickBot="1" x14ac:dyDescent="0.3">
      <c r="B74" s="74">
        <v>21019302</v>
      </c>
      <c r="C74" s="74" t="s">
        <v>378</v>
      </c>
      <c r="D74" s="75">
        <v>0</v>
      </c>
      <c r="E74" s="75">
        <v>0</v>
      </c>
      <c r="F74" s="75">
        <v>0</v>
      </c>
      <c r="G74" s="75">
        <v>0</v>
      </c>
      <c r="H74" s="75">
        <v>0</v>
      </c>
      <c r="I74" s="76">
        <v>134111920</v>
      </c>
      <c r="J74" s="76">
        <f t="shared" si="7"/>
        <v>134111920</v>
      </c>
      <c r="K74" s="76">
        <v>22208828</v>
      </c>
      <c r="L74" s="76">
        <v>24161933</v>
      </c>
      <c r="M74" s="76">
        <f t="shared" si="8"/>
        <v>109949987</v>
      </c>
      <c r="N74" s="76">
        <v>22208828</v>
      </c>
      <c r="O74" s="77">
        <v>24161933</v>
      </c>
      <c r="P74" s="77">
        <v>22208828</v>
      </c>
      <c r="Q74" s="75">
        <v>24161933</v>
      </c>
      <c r="R74" s="75">
        <f t="shared" si="9"/>
        <v>0</v>
      </c>
      <c r="S74" s="76">
        <f t="shared" si="10"/>
        <v>109949987</v>
      </c>
      <c r="T74" s="75">
        <f t="shared" si="11"/>
        <v>24161933</v>
      </c>
      <c r="U74" s="64">
        <f t="shared" si="12"/>
        <v>0</v>
      </c>
      <c r="V74" s="7">
        <f t="shared" si="13"/>
        <v>0</v>
      </c>
    </row>
    <row r="75" spans="1:22" s="81" customFormat="1" ht="15.75" outlineLevel="2" thickBot="1" x14ac:dyDescent="0.3">
      <c r="B75" s="74">
        <v>21019303</v>
      </c>
      <c r="C75" s="74" t="s">
        <v>379</v>
      </c>
      <c r="D75" s="75">
        <v>0</v>
      </c>
      <c r="E75" s="75">
        <v>0</v>
      </c>
      <c r="F75" s="75">
        <v>0</v>
      </c>
      <c r="G75" s="75">
        <v>0</v>
      </c>
      <c r="H75" s="75">
        <v>0</v>
      </c>
      <c r="I75" s="76">
        <v>29562484</v>
      </c>
      <c r="J75" s="76">
        <f t="shared" si="7"/>
        <v>29562484</v>
      </c>
      <c r="K75" s="76">
        <v>0</v>
      </c>
      <c r="L75" s="76">
        <v>1562484</v>
      </c>
      <c r="M75" s="76">
        <f t="shared" si="8"/>
        <v>28000000</v>
      </c>
      <c r="N75" s="76">
        <v>0</v>
      </c>
      <c r="O75" s="77">
        <v>1562484</v>
      </c>
      <c r="P75" s="77">
        <v>0</v>
      </c>
      <c r="Q75" s="75">
        <v>1562484</v>
      </c>
      <c r="R75" s="75">
        <f t="shared" si="9"/>
        <v>0</v>
      </c>
      <c r="S75" s="76">
        <f t="shared" si="10"/>
        <v>28000000</v>
      </c>
      <c r="T75" s="75">
        <f t="shared" si="11"/>
        <v>1562484</v>
      </c>
      <c r="U75" s="64">
        <f t="shared" si="12"/>
        <v>0</v>
      </c>
      <c r="V75" s="7">
        <f t="shared" si="13"/>
        <v>0</v>
      </c>
    </row>
    <row r="76" spans="1:22" s="80" customFormat="1" ht="15.75" thickBot="1" x14ac:dyDescent="0.3">
      <c r="A76" s="81"/>
      <c r="B76" s="74">
        <v>21019304</v>
      </c>
      <c r="C76" s="74" t="s">
        <v>380</v>
      </c>
      <c r="D76" s="75">
        <v>0</v>
      </c>
      <c r="E76" s="75">
        <v>0</v>
      </c>
      <c r="F76" s="75">
        <v>0</v>
      </c>
      <c r="G76" s="75">
        <v>0</v>
      </c>
      <c r="H76" s="75">
        <v>0</v>
      </c>
      <c r="I76" s="76">
        <v>4400000</v>
      </c>
      <c r="J76" s="76">
        <f t="shared" si="7"/>
        <v>4400000</v>
      </c>
      <c r="K76" s="76">
        <v>4400000</v>
      </c>
      <c r="L76" s="76">
        <v>4400000</v>
      </c>
      <c r="M76" s="76">
        <f t="shared" si="8"/>
        <v>0</v>
      </c>
      <c r="N76" s="76">
        <v>2200000</v>
      </c>
      <c r="O76" s="77">
        <v>2200000</v>
      </c>
      <c r="P76" s="77">
        <v>4400000</v>
      </c>
      <c r="Q76" s="75">
        <v>4400000</v>
      </c>
      <c r="R76" s="75">
        <f t="shared" si="9"/>
        <v>0</v>
      </c>
      <c r="S76" s="76">
        <f t="shared" si="10"/>
        <v>0</v>
      </c>
      <c r="T76" s="75">
        <f t="shared" si="11"/>
        <v>2200000</v>
      </c>
      <c r="U76" s="64">
        <f t="shared" si="12"/>
        <v>0</v>
      </c>
      <c r="V76" s="7">
        <f t="shared" si="13"/>
        <v>0</v>
      </c>
    </row>
    <row r="77" spans="1:22" s="81" customFormat="1" ht="15.75" outlineLevel="1" thickBot="1" x14ac:dyDescent="0.3">
      <c r="B77" s="74">
        <v>21019305</v>
      </c>
      <c r="C77" s="74" t="s">
        <v>381</v>
      </c>
      <c r="D77" s="75">
        <v>0</v>
      </c>
      <c r="E77" s="75">
        <v>0</v>
      </c>
      <c r="F77" s="75">
        <v>0</v>
      </c>
      <c r="G77" s="75">
        <v>0</v>
      </c>
      <c r="H77" s="75">
        <v>0</v>
      </c>
      <c r="I77" s="76">
        <v>93084851</v>
      </c>
      <c r="J77" s="76">
        <f t="shared" si="7"/>
        <v>93084851</v>
      </c>
      <c r="K77" s="76">
        <v>2165665</v>
      </c>
      <c r="L77" s="76">
        <v>87284851</v>
      </c>
      <c r="M77" s="76">
        <f t="shared" si="8"/>
        <v>5800000</v>
      </c>
      <c r="N77" s="76">
        <v>72208529</v>
      </c>
      <c r="O77" s="77">
        <v>72208529</v>
      </c>
      <c r="P77" s="77">
        <v>2165665</v>
      </c>
      <c r="Q77" s="75">
        <v>87284851</v>
      </c>
      <c r="R77" s="75">
        <f t="shared" si="9"/>
        <v>0</v>
      </c>
      <c r="S77" s="76">
        <f t="shared" si="10"/>
        <v>5800000</v>
      </c>
      <c r="T77" s="75">
        <f t="shared" si="11"/>
        <v>72208529</v>
      </c>
      <c r="U77" s="64">
        <f t="shared" si="12"/>
        <v>0</v>
      </c>
      <c r="V77" s="7">
        <f t="shared" si="13"/>
        <v>0</v>
      </c>
    </row>
    <row r="78" spans="1:22" s="81" customFormat="1" ht="15.75" outlineLevel="1" thickBot="1" x14ac:dyDescent="0.3">
      <c r="B78" s="74">
        <v>21019309</v>
      </c>
      <c r="C78" s="74" t="s">
        <v>382</v>
      </c>
      <c r="D78" s="75">
        <v>0</v>
      </c>
      <c r="E78" s="75">
        <v>0</v>
      </c>
      <c r="F78" s="75">
        <v>0</v>
      </c>
      <c r="G78" s="75">
        <v>0</v>
      </c>
      <c r="H78" s="75">
        <v>0</v>
      </c>
      <c r="I78" s="76">
        <v>1567977</v>
      </c>
      <c r="J78" s="76">
        <f t="shared" si="7"/>
        <v>1567977</v>
      </c>
      <c r="K78" s="76">
        <v>1567977</v>
      </c>
      <c r="L78" s="76">
        <v>1567977</v>
      </c>
      <c r="M78" s="76">
        <f t="shared" si="8"/>
        <v>0</v>
      </c>
      <c r="N78" s="76">
        <v>0</v>
      </c>
      <c r="O78" s="77">
        <v>0</v>
      </c>
      <c r="P78" s="77">
        <v>1567977</v>
      </c>
      <c r="Q78" s="75">
        <v>1567977</v>
      </c>
      <c r="R78" s="75">
        <f t="shared" si="9"/>
        <v>0</v>
      </c>
      <c r="S78" s="76">
        <f t="shared" si="10"/>
        <v>0</v>
      </c>
      <c r="T78" s="75">
        <f t="shared" si="11"/>
        <v>0</v>
      </c>
      <c r="U78" s="64">
        <f t="shared" si="12"/>
        <v>0</v>
      </c>
      <c r="V78" s="7">
        <f t="shared" si="13"/>
        <v>0</v>
      </c>
    </row>
    <row r="79" spans="1:22" s="81" customFormat="1" ht="15.75" outlineLevel="1" thickBot="1" x14ac:dyDescent="0.3">
      <c r="B79" s="74">
        <v>21019310</v>
      </c>
      <c r="C79" s="74" t="s">
        <v>383</v>
      </c>
      <c r="D79" s="75">
        <v>0</v>
      </c>
      <c r="E79" s="75">
        <v>0</v>
      </c>
      <c r="F79" s="75">
        <v>0</v>
      </c>
      <c r="G79" s="75">
        <v>0</v>
      </c>
      <c r="H79" s="75">
        <v>0</v>
      </c>
      <c r="I79" s="76">
        <v>7906103</v>
      </c>
      <c r="J79" s="76">
        <f t="shared" si="7"/>
        <v>7906103</v>
      </c>
      <c r="K79" s="76">
        <v>7906103</v>
      </c>
      <c r="L79" s="76">
        <v>7906103</v>
      </c>
      <c r="M79" s="76">
        <f t="shared" si="8"/>
        <v>0</v>
      </c>
      <c r="N79" s="76">
        <v>0</v>
      </c>
      <c r="O79" s="77">
        <v>0</v>
      </c>
      <c r="P79" s="77">
        <v>7906103</v>
      </c>
      <c r="Q79" s="75">
        <v>7906103</v>
      </c>
      <c r="R79" s="75">
        <f t="shared" si="9"/>
        <v>0</v>
      </c>
      <c r="S79" s="76">
        <f t="shared" si="10"/>
        <v>0</v>
      </c>
      <c r="T79" s="75">
        <f t="shared" si="11"/>
        <v>0</v>
      </c>
      <c r="U79" s="64">
        <f t="shared" si="12"/>
        <v>0</v>
      </c>
      <c r="V79" s="7">
        <f t="shared" si="13"/>
        <v>0</v>
      </c>
    </row>
    <row r="80" spans="1:22" s="81" customFormat="1" ht="15.75" outlineLevel="1" thickBot="1" x14ac:dyDescent="0.3">
      <c r="B80" s="74">
        <v>21019311</v>
      </c>
      <c r="C80" s="74" t="s">
        <v>384</v>
      </c>
      <c r="D80" s="75">
        <v>0</v>
      </c>
      <c r="E80" s="75">
        <v>0</v>
      </c>
      <c r="F80" s="75">
        <v>0</v>
      </c>
      <c r="G80" s="75">
        <v>0</v>
      </c>
      <c r="H80" s="75">
        <v>0</v>
      </c>
      <c r="I80" s="76">
        <v>4429133</v>
      </c>
      <c r="J80" s="76">
        <f t="shared" si="7"/>
        <v>4429133</v>
      </c>
      <c r="K80" s="76">
        <v>4429133</v>
      </c>
      <c r="L80" s="76">
        <v>4429133</v>
      </c>
      <c r="M80" s="76">
        <f t="shared" si="8"/>
        <v>0</v>
      </c>
      <c r="N80" s="76">
        <v>0</v>
      </c>
      <c r="O80" s="77">
        <v>0</v>
      </c>
      <c r="P80" s="77">
        <v>4429133</v>
      </c>
      <c r="Q80" s="75">
        <v>4429133</v>
      </c>
      <c r="R80" s="75">
        <f t="shared" si="9"/>
        <v>0</v>
      </c>
      <c r="S80" s="76">
        <f t="shared" si="10"/>
        <v>0</v>
      </c>
      <c r="T80" s="75">
        <f t="shared" si="11"/>
        <v>0</v>
      </c>
      <c r="U80" s="64">
        <f t="shared" si="12"/>
        <v>0</v>
      </c>
      <c r="V80" s="7">
        <f t="shared" si="13"/>
        <v>0</v>
      </c>
    </row>
    <row r="81" spans="1:22" s="81" customFormat="1" ht="15.75" outlineLevel="1" thickBot="1" x14ac:dyDescent="0.3">
      <c r="B81" s="74">
        <v>21019312</v>
      </c>
      <c r="C81" s="74" t="s">
        <v>385</v>
      </c>
      <c r="D81" s="75">
        <v>0</v>
      </c>
      <c r="E81" s="75">
        <v>0</v>
      </c>
      <c r="F81" s="75">
        <v>0</v>
      </c>
      <c r="G81" s="75">
        <v>0</v>
      </c>
      <c r="H81" s="75">
        <v>0</v>
      </c>
      <c r="I81" s="76">
        <v>265622280</v>
      </c>
      <c r="J81" s="76">
        <f t="shared" si="7"/>
        <v>265622280</v>
      </c>
      <c r="K81" s="76">
        <v>0</v>
      </c>
      <c r="L81" s="76">
        <v>0</v>
      </c>
      <c r="M81" s="76">
        <f t="shared" si="8"/>
        <v>265622280</v>
      </c>
      <c r="N81" s="76">
        <v>0</v>
      </c>
      <c r="O81" s="77">
        <v>0</v>
      </c>
      <c r="P81" s="77">
        <v>0</v>
      </c>
      <c r="Q81" s="75">
        <v>0</v>
      </c>
      <c r="R81" s="75">
        <f t="shared" si="9"/>
        <v>0</v>
      </c>
      <c r="S81" s="76">
        <f t="shared" si="10"/>
        <v>265622280</v>
      </c>
      <c r="T81" s="75">
        <f t="shared" si="11"/>
        <v>0</v>
      </c>
      <c r="U81" s="64">
        <f t="shared" si="12"/>
        <v>0</v>
      </c>
      <c r="V81" s="7">
        <f t="shared" si="13"/>
        <v>0</v>
      </c>
    </row>
    <row r="82" spans="1:22" s="81" customFormat="1" ht="15.75" outlineLevel="1" thickBot="1" x14ac:dyDescent="0.3">
      <c r="A82" s="80"/>
      <c r="B82" s="62">
        <v>2102</v>
      </c>
      <c r="C82" s="62" t="s">
        <v>386</v>
      </c>
      <c r="D82" s="63">
        <f>SUM(D83:D102)</f>
        <v>4972699928</v>
      </c>
      <c r="E82" s="63">
        <v>100000000</v>
      </c>
      <c r="F82" s="63">
        <v>243000</v>
      </c>
      <c r="G82" s="63">
        <v>0</v>
      </c>
      <c r="H82" s="63">
        <v>0</v>
      </c>
      <c r="I82" s="63">
        <v>541458058</v>
      </c>
      <c r="J82" s="63">
        <f t="shared" si="7"/>
        <v>5613914986</v>
      </c>
      <c r="K82" s="63">
        <v>1252308517</v>
      </c>
      <c r="L82" s="63">
        <v>2459193995</v>
      </c>
      <c r="M82" s="63">
        <f t="shared" si="8"/>
        <v>3154720991</v>
      </c>
      <c r="N82" s="63">
        <v>623394395</v>
      </c>
      <c r="O82" s="63">
        <v>789312912</v>
      </c>
      <c r="P82" s="63">
        <v>1333005415</v>
      </c>
      <c r="Q82" s="63">
        <v>3642618328</v>
      </c>
      <c r="R82" s="63">
        <f t="shared" si="9"/>
        <v>1183424333</v>
      </c>
      <c r="S82" s="63">
        <f t="shared" si="10"/>
        <v>1971296658</v>
      </c>
      <c r="T82" s="63">
        <f t="shared" si="11"/>
        <v>789312912</v>
      </c>
      <c r="U82" s="64">
        <f t="shared" si="12"/>
        <v>0</v>
      </c>
      <c r="V82" s="7">
        <f t="shared" si="13"/>
        <v>0</v>
      </c>
    </row>
    <row r="83" spans="1:22" s="81" customFormat="1" ht="15.75" outlineLevel="1" thickBot="1" x14ac:dyDescent="0.3">
      <c r="B83" s="65">
        <v>210201</v>
      </c>
      <c r="C83" s="65" t="s">
        <v>387</v>
      </c>
      <c r="D83" s="66">
        <v>123353430</v>
      </c>
      <c r="E83" s="66">
        <v>0</v>
      </c>
      <c r="F83" s="66">
        <v>0</v>
      </c>
      <c r="G83" s="66">
        <v>0</v>
      </c>
      <c r="H83" s="66">
        <v>0</v>
      </c>
      <c r="I83" s="67">
        <v>0</v>
      </c>
      <c r="J83" s="67">
        <f t="shared" si="7"/>
        <v>123353430</v>
      </c>
      <c r="K83" s="67">
        <v>82378880</v>
      </c>
      <c r="L83" s="67">
        <v>89578880</v>
      </c>
      <c r="M83" s="67">
        <f t="shared" si="8"/>
        <v>33774550</v>
      </c>
      <c r="N83" s="67">
        <v>9695465</v>
      </c>
      <c r="O83" s="68">
        <v>9895465</v>
      </c>
      <c r="P83" s="68">
        <v>79820915</v>
      </c>
      <c r="Q83" s="66">
        <v>104723545</v>
      </c>
      <c r="R83" s="66">
        <f t="shared" si="9"/>
        <v>15144665</v>
      </c>
      <c r="S83" s="67">
        <f t="shared" si="10"/>
        <v>18629885</v>
      </c>
      <c r="T83" s="66">
        <f t="shared" si="11"/>
        <v>9895465</v>
      </c>
      <c r="U83" s="64">
        <f t="shared" si="12"/>
        <v>0</v>
      </c>
      <c r="V83" s="7">
        <f t="shared" si="13"/>
        <v>0</v>
      </c>
    </row>
    <row r="84" spans="1:22" s="81" customFormat="1" ht="15.75" outlineLevel="1" thickBot="1" x14ac:dyDescent="0.3">
      <c r="B84" s="65">
        <v>210202</v>
      </c>
      <c r="C84" s="65" t="s">
        <v>388</v>
      </c>
      <c r="D84" s="66">
        <v>50000000</v>
      </c>
      <c r="E84" s="66">
        <v>0</v>
      </c>
      <c r="F84" s="66">
        <v>0</v>
      </c>
      <c r="G84" s="66">
        <v>0</v>
      </c>
      <c r="H84" s="66">
        <v>0</v>
      </c>
      <c r="I84" s="67">
        <v>0</v>
      </c>
      <c r="J84" s="67">
        <f t="shared" si="7"/>
        <v>50000000</v>
      </c>
      <c r="K84" s="67">
        <v>7690599</v>
      </c>
      <c r="L84" s="67">
        <v>8690599</v>
      </c>
      <c r="M84" s="67">
        <f t="shared" si="8"/>
        <v>41309401</v>
      </c>
      <c r="N84" s="67">
        <v>7690599</v>
      </c>
      <c r="O84" s="68">
        <v>7690599</v>
      </c>
      <c r="P84" s="68">
        <v>16222229</v>
      </c>
      <c r="Q84" s="66">
        <v>21722229</v>
      </c>
      <c r="R84" s="66">
        <f t="shared" si="9"/>
        <v>13031630</v>
      </c>
      <c r="S84" s="67">
        <f t="shared" si="10"/>
        <v>28277771</v>
      </c>
      <c r="T84" s="66">
        <f t="shared" si="11"/>
        <v>7690599</v>
      </c>
      <c r="U84" s="64">
        <f t="shared" si="12"/>
        <v>0</v>
      </c>
      <c r="V84" s="7">
        <f t="shared" si="13"/>
        <v>0</v>
      </c>
    </row>
    <row r="85" spans="1:22" s="81" customFormat="1" ht="15.75" outlineLevel="1" thickBot="1" x14ac:dyDescent="0.3">
      <c r="B85" s="65">
        <v>210203</v>
      </c>
      <c r="C85" s="65" t="s">
        <v>389</v>
      </c>
      <c r="D85" s="66">
        <v>95405000</v>
      </c>
      <c r="E85" s="66">
        <v>0</v>
      </c>
      <c r="F85" s="66">
        <v>0</v>
      </c>
      <c r="G85" s="66">
        <v>0</v>
      </c>
      <c r="H85" s="66">
        <v>0</v>
      </c>
      <c r="I85" s="67">
        <v>0</v>
      </c>
      <c r="J85" s="67">
        <f t="shared" si="7"/>
        <v>95405000</v>
      </c>
      <c r="K85" s="67">
        <v>12872339</v>
      </c>
      <c r="L85" s="67">
        <v>13872339</v>
      </c>
      <c r="M85" s="67">
        <f t="shared" si="8"/>
        <v>81532661</v>
      </c>
      <c r="N85" s="67">
        <v>9570339</v>
      </c>
      <c r="O85" s="68">
        <v>9570339</v>
      </c>
      <c r="P85" s="68">
        <v>2570339</v>
      </c>
      <c r="Q85" s="66">
        <v>14070339</v>
      </c>
      <c r="R85" s="66">
        <f t="shared" si="9"/>
        <v>198000</v>
      </c>
      <c r="S85" s="67">
        <f t="shared" si="10"/>
        <v>81334661</v>
      </c>
      <c r="T85" s="66">
        <f t="shared" si="11"/>
        <v>9570339</v>
      </c>
      <c r="U85" s="64">
        <f t="shared" si="12"/>
        <v>0</v>
      </c>
      <c r="V85" s="7">
        <f t="shared" si="13"/>
        <v>0</v>
      </c>
    </row>
    <row r="86" spans="1:22" s="81" customFormat="1" ht="15.75" outlineLevel="1" thickBot="1" x14ac:dyDescent="0.3">
      <c r="B86" s="65">
        <v>210204</v>
      </c>
      <c r="C86" s="65" t="s">
        <v>390</v>
      </c>
      <c r="D86" s="66">
        <v>78303000</v>
      </c>
      <c r="E86" s="66">
        <v>0</v>
      </c>
      <c r="F86" s="66">
        <v>0</v>
      </c>
      <c r="G86" s="66">
        <v>0</v>
      </c>
      <c r="H86" s="66">
        <v>0</v>
      </c>
      <c r="I86" s="67">
        <v>0</v>
      </c>
      <c r="J86" s="67">
        <f t="shared" si="7"/>
        <v>78303000</v>
      </c>
      <c r="K86" s="67">
        <v>4617000</v>
      </c>
      <c r="L86" s="67">
        <v>5617000</v>
      </c>
      <c r="M86" s="67">
        <f t="shared" si="8"/>
        <v>72686000</v>
      </c>
      <c r="N86" s="67">
        <v>4617000</v>
      </c>
      <c r="O86" s="68">
        <v>4617000</v>
      </c>
      <c r="P86" s="68">
        <v>4117000</v>
      </c>
      <c r="Q86" s="66">
        <v>5617000</v>
      </c>
      <c r="R86" s="66">
        <f t="shared" si="9"/>
        <v>0</v>
      </c>
      <c r="S86" s="67">
        <f t="shared" si="10"/>
        <v>72686000</v>
      </c>
      <c r="T86" s="66">
        <f t="shared" si="11"/>
        <v>4617000</v>
      </c>
      <c r="U86" s="64">
        <f t="shared" si="12"/>
        <v>0</v>
      </c>
      <c r="V86" s="7">
        <f t="shared" si="13"/>
        <v>0</v>
      </c>
    </row>
    <row r="87" spans="1:22" s="81" customFormat="1" ht="15.75" outlineLevel="1" thickBot="1" x14ac:dyDescent="0.3">
      <c r="B87" s="65">
        <v>210205</v>
      </c>
      <c r="C87" s="65" t="s">
        <v>391</v>
      </c>
      <c r="D87" s="66">
        <v>75701000</v>
      </c>
      <c r="E87" s="66">
        <v>80000000</v>
      </c>
      <c r="F87" s="66">
        <v>0</v>
      </c>
      <c r="G87" s="66">
        <v>0</v>
      </c>
      <c r="H87" s="66">
        <v>0</v>
      </c>
      <c r="I87" s="67">
        <v>0</v>
      </c>
      <c r="J87" s="67">
        <f t="shared" si="7"/>
        <v>155701000</v>
      </c>
      <c r="K87" s="67">
        <v>29823905</v>
      </c>
      <c r="L87" s="67">
        <v>33823905</v>
      </c>
      <c r="M87" s="67">
        <f t="shared" si="8"/>
        <v>121877095</v>
      </c>
      <c r="N87" s="67">
        <v>4823905</v>
      </c>
      <c r="O87" s="68">
        <v>4823905</v>
      </c>
      <c r="P87" s="68">
        <v>30823905</v>
      </c>
      <c r="Q87" s="66">
        <v>63823905</v>
      </c>
      <c r="R87" s="66">
        <f t="shared" si="9"/>
        <v>30000000</v>
      </c>
      <c r="S87" s="67">
        <f t="shared" si="10"/>
        <v>91877095</v>
      </c>
      <c r="T87" s="66">
        <f t="shared" si="11"/>
        <v>4823905</v>
      </c>
      <c r="U87" s="64">
        <f t="shared" si="12"/>
        <v>0</v>
      </c>
      <c r="V87" s="7">
        <f t="shared" si="13"/>
        <v>0</v>
      </c>
    </row>
    <row r="88" spans="1:22" s="81" customFormat="1" ht="15.75" outlineLevel="1" thickBot="1" x14ac:dyDescent="0.3">
      <c r="B88" s="65">
        <v>210206</v>
      </c>
      <c r="C88" s="65" t="s">
        <v>392</v>
      </c>
      <c r="D88" s="66">
        <v>1400000000</v>
      </c>
      <c r="E88" s="66">
        <v>0</v>
      </c>
      <c r="F88" s="66">
        <v>0</v>
      </c>
      <c r="G88" s="66">
        <v>0</v>
      </c>
      <c r="H88" s="66">
        <v>0</v>
      </c>
      <c r="I88" s="67">
        <v>0</v>
      </c>
      <c r="J88" s="67">
        <f t="shared" si="7"/>
        <v>1400000000</v>
      </c>
      <c r="K88" s="67">
        <v>500649605</v>
      </c>
      <c r="L88" s="67">
        <v>572857638</v>
      </c>
      <c r="M88" s="67">
        <f t="shared" si="8"/>
        <v>827142362</v>
      </c>
      <c r="N88" s="67">
        <v>248870223</v>
      </c>
      <c r="O88" s="68">
        <v>317063885</v>
      </c>
      <c r="P88" s="68">
        <v>122531616</v>
      </c>
      <c r="Q88" s="66">
        <v>614857638</v>
      </c>
      <c r="R88" s="66">
        <f t="shared" si="9"/>
        <v>42000000</v>
      </c>
      <c r="S88" s="67">
        <f t="shared" si="10"/>
        <v>785142362</v>
      </c>
      <c r="T88" s="66">
        <f t="shared" si="11"/>
        <v>317063885</v>
      </c>
      <c r="U88" s="64">
        <f t="shared" si="12"/>
        <v>0</v>
      </c>
      <c r="V88" s="7">
        <f t="shared" si="13"/>
        <v>0</v>
      </c>
    </row>
    <row r="89" spans="1:22" s="81" customFormat="1" ht="15.75" outlineLevel="1" thickBot="1" x14ac:dyDescent="0.3">
      <c r="B89" s="65">
        <v>210207</v>
      </c>
      <c r="C89" s="65" t="s">
        <v>393</v>
      </c>
      <c r="D89" s="66">
        <v>682563000</v>
      </c>
      <c r="E89" s="66">
        <v>0</v>
      </c>
      <c r="F89" s="66">
        <v>0</v>
      </c>
      <c r="G89" s="66">
        <v>0</v>
      </c>
      <c r="H89" s="66">
        <v>0</v>
      </c>
      <c r="I89" s="67">
        <v>0</v>
      </c>
      <c r="J89" s="67">
        <f t="shared" si="7"/>
        <v>682563000</v>
      </c>
      <c r="K89" s="67">
        <v>0</v>
      </c>
      <c r="L89" s="67">
        <v>295250689</v>
      </c>
      <c r="M89" s="67">
        <f t="shared" si="8"/>
        <v>387312311</v>
      </c>
      <c r="N89" s="67">
        <v>0</v>
      </c>
      <c r="O89" s="68">
        <v>0</v>
      </c>
      <c r="P89" s="68">
        <v>0</v>
      </c>
      <c r="Q89" s="66">
        <v>295250689</v>
      </c>
      <c r="R89" s="66">
        <f t="shared" si="9"/>
        <v>0</v>
      </c>
      <c r="S89" s="67">
        <f t="shared" si="10"/>
        <v>387312311</v>
      </c>
      <c r="T89" s="66">
        <f t="shared" si="11"/>
        <v>0</v>
      </c>
      <c r="U89" s="64">
        <f t="shared" si="12"/>
        <v>0</v>
      </c>
      <c r="V89" s="7">
        <f t="shared" si="13"/>
        <v>0</v>
      </c>
    </row>
    <row r="90" spans="1:22" s="81" customFormat="1" ht="15.75" outlineLevel="1" thickBot="1" x14ac:dyDescent="0.3">
      <c r="B90" s="65">
        <v>210208</v>
      </c>
      <c r="C90" s="65" t="s">
        <v>109</v>
      </c>
      <c r="D90" s="66">
        <v>149876604</v>
      </c>
      <c r="E90" s="66">
        <v>20000000</v>
      </c>
      <c r="F90" s="66">
        <v>0</v>
      </c>
      <c r="G90" s="66">
        <v>0</v>
      </c>
      <c r="H90" s="66">
        <v>0</v>
      </c>
      <c r="I90" s="67">
        <v>0</v>
      </c>
      <c r="J90" s="67">
        <f t="shared" si="7"/>
        <v>169876604</v>
      </c>
      <c r="K90" s="67">
        <v>72000000</v>
      </c>
      <c r="L90" s="67">
        <v>74000000</v>
      </c>
      <c r="M90" s="67">
        <f t="shared" si="8"/>
        <v>95876604</v>
      </c>
      <c r="N90" s="67">
        <v>0</v>
      </c>
      <c r="O90" s="68">
        <v>0</v>
      </c>
      <c r="P90" s="68">
        <v>147493648</v>
      </c>
      <c r="Q90" s="66">
        <v>149493648</v>
      </c>
      <c r="R90" s="66">
        <f t="shared" si="9"/>
        <v>75493648</v>
      </c>
      <c r="S90" s="67">
        <f t="shared" si="10"/>
        <v>20382956</v>
      </c>
      <c r="T90" s="66">
        <f t="shared" si="11"/>
        <v>0</v>
      </c>
      <c r="U90" s="64">
        <f t="shared" si="12"/>
        <v>0</v>
      </c>
      <c r="V90" s="7">
        <f t="shared" si="13"/>
        <v>0</v>
      </c>
    </row>
    <row r="91" spans="1:22" s="81" customFormat="1" ht="15.75" outlineLevel="1" thickBot="1" x14ac:dyDescent="0.3">
      <c r="B91" s="65">
        <v>210209</v>
      </c>
      <c r="C91" s="65" t="s">
        <v>394</v>
      </c>
      <c r="D91" s="66">
        <v>153628384</v>
      </c>
      <c r="E91" s="66">
        <v>0</v>
      </c>
      <c r="F91" s="66">
        <v>0</v>
      </c>
      <c r="G91" s="66">
        <v>0</v>
      </c>
      <c r="H91" s="66">
        <v>0</v>
      </c>
      <c r="I91" s="67">
        <v>0</v>
      </c>
      <c r="J91" s="67">
        <f t="shared" si="7"/>
        <v>153628384</v>
      </c>
      <c r="K91" s="67">
        <v>20371529</v>
      </c>
      <c r="L91" s="67">
        <v>28744448</v>
      </c>
      <c r="M91" s="67">
        <f t="shared" si="8"/>
        <v>124883936</v>
      </c>
      <c r="N91" s="67">
        <v>17599638</v>
      </c>
      <c r="O91" s="68">
        <v>31351585</v>
      </c>
      <c r="P91" s="68">
        <v>17639850</v>
      </c>
      <c r="Q91" s="66">
        <v>65658870</v>
      </c>
      <c r="R91" s="66">
        <f t="shared" si="9"/>
        <v>36914422</v>
      </c>
      <c r="S91" s="67">
        <f t="shared" si="10"/>
        <v>87969514</v>
      </c>
      <c r="T91" s="66">
        <f t="shared" si="11"/>
        <v>31351585</v>
      </c>
      <c r="U91" s="64">
        <f t="shared" si="12"/>
        <v>0</v>
      </c>
      <c r="V91" s="7">
        <f t="shared" si="13"/>
        <v>0</v>
      </c>
    </row>
    <row r="92" spans="1:22" s="81" customFormat="1" ht="15.75" outlineLevel="1" thickBot="1" x14ac:dyDescent="0.3">
      <c r="B92" s="65">
        <v>210210</v>
      </c>
      <c r="C92" s="65" t="s">
        <v>395</v>
      </c>
      <c r="D92" s="66">
        <v>1000</v>
      </c>
      <c r="E92" s="66">
        <v>0</v>
      </c>
      <c r="F92" s="66">
        <v>0</v>
      </c>
      <c r="G92" s="66">
        <v>0</v>
      </c>
      <c r="H92" s="66">
        <v>0</v>
      </c>
      <c r="I92" s="67">
        <v>0</v>
      </c>
      <c r="J92" s="67">
        <f t="shared" si="7"/>
        <v>1000</v>
      </c>
      <c r="K92" s="67">
        <v>0</v>
      </c>
      <c r="L92" s="67">
        <v>0</v>
      </c>
      <c r="M92" s="67">
        <f t="shared" si="8"/>
        <v>1000</v>
      </c>
      <c r="N92" s="67">
        <v>0</v>
      </c>
      <c r="O92" s="68">
        <v>0</v>
      </c>
      <c r="P92" s="68">
        <v>0</v>
      </c>
      <c r="Q92" s="66">
        <v>0</v>
      </c>
      <c r="R92" s="66">
        <f t="shared" si="9"/>
        <v>0</v>
      </c>
      <c r="S92" s="67">
        <f t="shared" si="10"/>
        <v>1000</v>
      </c>
      <c r="T92" s="66">
        <f t="shared" si="11"/>
        <v>0</v>
      </c>
      <c r="U92" s="64">
        <f t="shared" si="12"/>
        <v>0</v>
      </c>
      <c r="V92" s="7">
        <f t="shared" si="13"/>
        <v>0</v>
      </c>
    </row>
    <row r="93" spans="1:22" s="81" customFormat="1" ht="15.75" outlineLevel="1" thickBot="1" x14ac:dyDescent="0.3">
      <c r="B93" s="65">
        <v>210211</v>
      </c>
      <c r="C93" s="65" t="s">
        <v>396</v>
      </c>
      <c r="D93" s="66">
        <v>50000000</v>
      </c>
      <c r="E93" s="66">
        <v>0</v>
      </c>
      <c r="F93" s="66">
        <v>0</v>
      </c>
      <c r="G93" s="66">
        <v>0</v>
      </c>
      <c r="H93" s="66">
        <v>0</v>
      </c>
      <c r="I93" s="67">
        <v>0</v>
      </c>
      <c r="J93" s="67">
        <f t="shared" si="7"/>
        <v>50000000</v>
      </c>
      <c r="K93" s="67">
        <v>2000000</v>
      </c>
      <c r="L93" s="67">
        <v>2000000</v>
      </c>
      <c r="M93" s="67">
        <f t="shared" si="8"/>
        <v>48000000</v>
      </c>
      <c r="N93" s="67">
        <v>0</v>
      </c>
      <c r="O93" s="68">
        <v>0</v>
      </c>
      <c r="P93" s="68">
        <v>2000000</v>
      </c>
      <c r="Q93" s="66">
        <v>2000000</v>
      </c>
      <c r="R93" s="66">
        <f t="shared" si="9"/>
        <v>0</v>
      </c>
      <c r="S93" s="67">
        <f t="shared" si="10"/>
        <v>48000000</v>
      </c>
      <c r="T93" s="66">
        <f t="shared" si="11"/>
        <v>0</v>
      </c>
      <c r="U93" s="64">
        <f t="shared" si="12"/>
        <v>0</v>
      </c>
      <c r="V93" s="7">
        <f t="shared" si="13"/>
        <v>0</v>
      </c>
    </row>
    <row r="94" spans="1:22" s="80" customFormat="1" ht="15.75" outlineLevel="1" thickBot="1" x14ac:dyDescent="0.3">
      <c r="A94" s="81"/>
      <c r="B94" s="65">
        <v>210212</v>
      </c>
      <c r="C94" s="65" t="s">
        <v>397</v>
      </c>
      <c r="D94" s="66">
        <v>34500000</v>
      </c>
      <c r="E94" s="66">
        <v>0</v>
      </c>
      <c r="F94" s="66">
        <v>0</v>
      </c>
      <c r="G94" s="66">
        <v>0</v>
      </c>
      <c r="H94" s="66">
        <v>0</v>
      </c>
      <c r="I94" s="67">
        <v>0</v>
      </c>
      <c r="J94" s="67">
        <f t="shared" si="7"/>
        <v>34500000</v>
      </c>
      <c r="K94" s="67">
        <v>0</v>
      </c>
      <c r="L94" s="67">
        <v>0</v>
      </c>
      <c r="M94" s="67">
        <f t="shared" si="8"/>
        <v>34500000</v>
      </c>
      <c r="N94" s="67">
        <v>0</v>
      </c>
      <c r="O94" s="68">
        <v>0</v>
      </c>
      <c r="P94" s="68">
        <v>0</v>
      </c>
      <c r="Q94" s="66">
        <v>0</v>
      </c>
      <c r="R94" s="66">
        <f t="shared" si="9"/>
        <v>0</v>
      </c>
      <c r="S94" s="67">
        <f t="shared" si="10"/>
        <v>34500000</v>
      </c>
      <c r="T94" s="66">
        <f t="shared" si="11"/>
        <v>0</v>
      </c>
      <c r="U94" s="64">
        <f t="shared" si="12"/>
        <v>0</v>
      </c>
      <c r="V94" s="7">
        <f t="shared" si="13"/>
        <v>0</v>
      </c>
    </row>
    <row r="95" spans="1:22" s="81" customFormat="1" ht="15.75" outlineLevel="1" thickBot="1" x14ac:dyDescent="0.3">
      <c r="B95" s="65">
        <v>210213</v>
      </c>
      <c r="C95" s="65" t="s">
        <v>398</v>
      </c>
      <c r="D95" s="67">
        <v>91720000</v>
      </c>
      <c r="E95" s="67">
        <v>0</v>
      </c>
      <c r="F95" s="67">
        <v>0</v>
      </c>
      <c r="G95" s="67">
        <v>0</v>
      </c>
      <c r="H95" s="67">
        <v>0</v>
      </c>
      <c r="I95" s="67">
        <v>0</v>
      </c>
      <c r="J95" s="67">
        <f t="shared" si="7"/>
        <v>91720000</v>
      </c>
      <c r="K95" s="67">
        <v>4748392</v>
      </c>
      <c r="L95" s="67">
        <v>5091872</v>
      </c>
      <c r="M95" s="67">
        <f t="shared" si="8"/>
        <v>86628128</v>
      </c>
      <c r="N95" s="67">
        <v>4748392</v>
      </c>
      <c r="O95" s="67">
        <v>4748392</v>
      </c>
      <c r="P95" s="67">
        <v>7385768</v>
      </c>
      <c r="Q95" s="67">
        <v>7985192</v>
      </c>
      <c r="R95" s="67">
        <f t="shared" si="9"/>
        <v>2893320</v>
      </c>
      <c r="S95" s="67">
        <f t="shared" si="10"/>
        <v>83734808</v>
      </c>
      <c r="T95" s="66">
        <f t="shared" si="11"/>
        <v>4748392</v>
      </c>
      <c r="U95" s="64">
        <f t="shared" si="12"/>
        <v>0</v>
      </c>
      <c r="V95" s="7">
        <f t="shared" si="13"/>
        <v>0</v>
      </c>
    </row>
    <row r="96" spans="1:22" s="81" customFormat="1" ht="15.75" outlineLevel="2" thickBot="1" x14ac:dyDescent="0.3">
      <c r="B96" s="65">
        <v>210214</v>
      </c>
      <c r="C96" s="65" t="s">
        <v>399</v>
      </c>
      <c r="D96" s="66">
        <v>1100000004</v>
      </c>
      <c r="E96" s="66">
        <v>0</v>
      </c>
      <c r="F96" s="66">
        <v>0</v>
      </c>
      <c r="G96" s="66">
        <v>0</v>
      </c>
      <c r="H96" s="66">
        <v>0</v>
      </c>
      <c r="I96" s="67">
        <v>0</v>
      </c>
      <c r="J96" s="67">
        <f t="shared" si="7"/>
        <v>1100000004</v>
      </c>
      <c r="K96" s="67">
        <v>184000000</v>
      </c>
      <c r="L96" s="67">
        <v>674558800</v>
      </c>
      <c r="M96" s="67">
        <f t="shared" si="8"/>
        <v>425441204</v>
      </c>
      <c r="N96" s="67">
        <v>0</v>
      </c>
      <c r="O96" s="68">
        <v>0</v>
      </c>
      <c r="P96" s="68">
        <v>0</v>
      </c>
      <c r="Q96" s="66">
        <v>1043000000</v>
      </c>
      <c r="R96" s="66">
        <f t="shared" si="9"/>
        <v>368441200</v>
      </c>
      <c r="S96" s="67">
        <f t="shared" si="10"/>
        <v>57000004</v>
      </c>
      <c r="T96" s="66">
        <f t="shared" si="11"/>
        <v>0</v>
      </c>
      <c r="U96" s="64">
        <f t="shared" si="12"/>
        <v>0</v>
      </c>
      <c r="V96" s="7">
        <f t="shared" si="13"/>
        <v>0</v>
      </c>
    </row>
    <row r="97" spans="1:22" s="81" customFormat="1" ht="15.75" outlineLevel="2" thickBot="1" x14ac:dyDescent="0.3">
      <c r="B97" s="65">
        <v>210215</v>
      </c>
      <c r="C97" s="65" t="s">
        <v>400</v>
      </c>
      <c r="D97" s="66">
        <v>403228718</v>
      </c>
      <c r="E97" s="66">
        <v>0</v>
      </c>
      <c r="F97" s="66">
        <v>0</v>
      </c>
      <c r="G97" s="66">
        <v>0</v>
      </c>
      <c r="H97" s="66">
        <v>0</v>
      </c>
      <c r="I97" s="67">
        <v>0</v>
      </c>
      <c r="J97" s="67">
        <f t="shared" si="7"/>
        <v>403228718</v>
      </c>
      <c r="K97" s="67">
        <v>40842370</v>
      </c>
      <c r="L97" s="67">
        <v>40842370</v>
      </c>
      <c r="M97" s="67">
        <f t="shared" si="8"/>
        <v>362386348</v>
      </c>
      <c r="N97" s="67">
        <v>0</v>
      </c>
      <c r="O97" s="68">
        <v>0</v>
      </c>
      <c r="P97" s="68">
        <v>747506776</v>
      </c>
      <c r="Q97" s="66">
        <v>375506776</v>
      </c>
      <c r="R97" s="66">
        <f t="shared" si="9"/>
        <v>334664406</v>
      </c>
      <c r="S97" s="67">
        <f t="shared" si="10"/>
        <v>27721942</v>
      </c>
      <c r="T97" s="66">
        <f t="shared" si="11"/>
        <v>0</v>
      </c>
      <c r="U97" s="64">
        <f t="shared" si="12"/>
        <v>0</v>
      </c>
      <c r="V97" s="7">
        <f t="shared" si="13"/>
        <v>0</v>
      </c>
    </row>
    <row r="98" spans="1:22" s="81" customFormat="1" ht="15.75" outlineLevel="2" thickBot="1" x14ac:dyDescent="0.3">
      <c r="B98" s="65">
        <v>210216</v>
      </c>
      <c r="C98" s="65" t="s">
        <v>401</v>
      </c>
      <c r="D98" s="66">
        <v>49665000</v>
      </c>
      <c r="E98" s="66">
        <v>0</v>
      </c>
      <c r="F98" s="66">
        <v>243000</v>
      </c>
      <c r="G98" s="66">
        <v>0</v>
      </c>
      <c r="H98" s="66">
        <v>0</v>
      </c>
      <c r="I98" s="67">
        <v>0</v>
      </c>
      <c r="J98" s="67">
        <f t="shared" si="7"/>
        <v>49422000</v>
      </c>
      <c r="K98" s="67">
        <v>22698137</v>
      </c>
      <c r="L98" s="67">
        <v>49422000</v>
      </c>
      <c r="M98" s="67">
        <f t="shared" si="8"/>
        <v>0</v>
      </c>
      <c r="N98" s="67">
        <v>22698137</v>
      </c>
      <c r="O98" s="68">
        <v>48422000</v>
      </c>
      <c r="P98" s="68">
        <v>21698137</v>
      </c>
      <c r="Q98" s="66">
        <v>49422000</v>
      </c>
      <c r="R98" s="66">
        <f t="shared" si="9"/>
        <v>0</v>
      </c>
      <c r="S98" s="67">
        <f t="shared" si="10"/>
        <v>0</v>
      </c>
      <c r="T98" s="66">
        <f t="shared" si="11"/>
        <v>48422000</v>
      </c>
      <c r="U98" s="64">
        <f t="shared" si="12"/>
        <v>0</v>
      </c>
      <c r="V98" s="7">
        <f t="shared" si="13"/>
        <v>0</v>
      </c>
    </row>
    <row r="99" spans="1:22" s="81" customFormat="1" ht="15.75" outlineLevel="2" thickBot="1" x14ac:dyDescent="0.3">
      <c r="B99" s="65">
        <v>210217</v>
      </c>
      <c r="C99" s="65" t="s">
        <v>402</v>
      </c>
      <c r="D99" s="66">
        <v>50000000</v>
      </c>
      <c r="E99" s="66">
        <v>0</v>
      </c>
      <c r="F99" s="66">
        <v>0</v>
      </c>
      <c r="G99" s="66">
        <v>0</v>
      </c>
      <c r="H99" s="66">
        <v>0</v>
      </c>
      <c r="I99" s="67">
        <v>0</v>
      </c>
      <c r="J99" s="67">
        <f t="shared" si="7"/>
        <v>50000000</v>
      </c>
      <c r="K99" s="67">
        <v>7516300</v>
      </c>
      <c r="L99" s="67">
        <v>11516300</v>
      </c>
      <c r="M99" s="67">
        <f t="shared" si="8"/>
        <v>38483700</v>
      </c>
      <c r="N99" s="67">
        <v>7516300</v>
      </c>
      <c r="O99" s="68">
        <v>7516300</v>
      </c>
      <c r="P99" s="68">
        <v>4716300</v>
      </c>
      <c r="Q99" s="66">
        <v>31516300</v>
      </c>
      <c r="R99" s="66">
        <f t="shared" si="9"/>
        <v>20000000</v>
      </c>
      <c r="S99" s="67">
        <f t="shared" si="10"/>
        <v>18483700</v>
      </c>
      <c r="T99" s="66">
        <f t="shared" si="11"/>
        <v>7516300</v>
      </c>
      <c r="U99" s="64">
        <f t="shared" si="12"/>
        <v>0</v>
      </c>
      <c r="V99" s="7">
        <f t="shared" si="13"/>
        <v>0</v>
      </c>
    </row>
    <row r="100" spans="1:22" s="81" customFormat="1" ht="15.75" outlineLevel="2" thickBot="1" x14ac:dyDescent="0.3">
      <c r="B100" s="65">
        <v>210218</v>
      </c>
      <c r="C100" s="65" t="s">
        <v>403</v>
      </c>
      <c r="D100" s="66">
        <v>107804788</v>
      </c>
      <c r="E100" s="66">
        <v>0</v>
      </c>
      <c r="F100" s="66">
        <v>0</v>
      </c>
      <c r="G100" s="66">
        <v>0</v>
      </c>
      <c r="H100" s="66">
        <v>0</v>
      </c>
      <c r="I100" s="67">
        <v>0</v>
      </c>
      <c r="J100" s="67">
        <f t="shared" si="7"/>
        <v>107804788</v>
      </c>
      <c r="K100" s="67">
        <v>19954660</v>
      </c>
      <c r="L100" s="67">
        <v>19954660</v>
      </c>
      <c r="M100" s="67">
        <f t="shared" si="8"/>
        <v>87850128</v>
      </c>
      <c r="N100" s="67">
        <v>4350000</v>
      </c>
      <c r="O100" s="68">
        <v>4350000</v>
      </c>
      <c r="P100" s="68">
        <v>4993900</v>
      </c>
      <c r="Q100" s="66">
        <v>104993900</v>
      </c>
      <c r="R100" s="66">
        <f t="shared" si="9"/>
        <v>85039240</v>
      </c>
      <c r="S100" s="67">
        <f t="shared" si="10"/>
        <v>2810888</v>
      </c>
      <c r="T100" s="66">
        <f t="shared" si="11"/>
        <v>4350000</v>
      </c>
      <c r="U100" s="64">
        <f t="shared" si="12"/>
        <v>0</v>
      </c>
      <c r="V100" s="7">
        <f t="shared" si="13"/>
        <v>0</v>
      </c>
    </row>
    <row r="101" spans="1:22" s="81" customFormat="1" ht="15.75" outlineLevel="2" thickBot="1" x14ac:dyDescent="0.3">
      <c r="B101" s="65">
        <v>210219</v>
      </c>
      <c r="C101" s="65" t="s">
        <v>234</v>
      </c>
      <c r="D101" s="66">
        <v>276950000</v>
      </c>
      <c r="E101" s="66">
        <v>0</v>
      </c>
      <c r="F101" s="66">
        <v>0</v>
      </c>
      <c r="G101" s="66">
        <v>0</v>
      </c>
      <c r="H101" s="66">
        <v>0</v>
      </c>
      <c r="I101" s="67">
        <v>0</v>
      </c>
      <c r="J101" s="67">
        <f t="shared" si="7"/>
        <v>276950000</v>
      </c>
      <c r="K101" s="67">
        <v>116659769</v>
      </c>
      <c r="L101" s="67">
        <v>117346198</v>
      </c>
      <c r="M101" s="67">
        <f t="shared" si="8"/>
        <v>159603802</v>
      </c>
      <c r="N101" s="67">
        <v>12740198</v>
      </c>
      <c r="O101" s="68">
        <v>13426627</v>
      </c>
      <c r="P101" s="68">
        <v>0</v>
      </c>
      <c r="Q101" s="66">
        <v>276950000</v>
      </c>
      <c r="R101" s="66">
        <f t="shared" si="9"/>
        <v>159603802</v>
      </c>
      <c r="S101" s="67">
        <f t="shared" si="10"/>
        <v>0</v>
      </c>
      <c r="T101" s="66">
        <f t="shared" si="11"/>
        <v>13426627</v>
      </c>
      <c r="U101" s="64">
        <f t="shared" si="12"/>
        <v>0</v>
      </c>
      <c r="V101" s="7">
        <f t="shared" si="13"/>
        <v>0</v>
      </c>
    </row>
    <row r="102" spans="1:22" s="81" customFormat="1" ht="15.75" outlineLevel="2" thickBot="1" x14ac:dyDescent="0.3">
      <c r="A102" s="80"/>
      <c r="B102" s="65">
        <v>210293</v>
      </c>
      <c r="C102" s="65" t="s">
        <v>404</v>
      </c>
      <c r="D102" s="66">
        <f>SUM(D103:D115)</f>
        <v>0</v>
      </c>
      <c r="E102" s="66">
        <v>0</v>
      </c>
      <c r="F102" s="66">
        <v>0</v>
      </c>
      <c r="G102" s="66">
        <v>0</v>
      </c>
      <c r="H102" s="66">
        <v>0</v>
      </c>
      <c r="I102" s="66">
        <v>541458058</v>
      </c>
      <c r="J102" s="66">
        <f t="shared" si="7"/>
        <v>541458058</v>
      </c>
      <c r="K102" s="66">
        <v>123485033</v>
      </c>
      <c r="L102" s="66">
        <v>416026298</v>
      </c>
      <c r="M102" s="66">
        <f t="shared" si="8"/>
        <v>125431760</v>
      </c>
      <c r="N102" s="66">
        <v>268474200</v>
      </c>
      <c r="O102" s="66">
        <v>325836816</v>
      </c>
      <c r="P102" s="66">
        <v>123485033</v>
      </c>
      <c r="Q102" s="66">
        <v>416026298</v>
      </c>
      <c r="R102" s="66">
        <f t="shared" si="9"/>
        <v>0</v>
      </c>
      <c r="S102" s="66">
        <f t="shared" si="10"/>
        <v>125431760</v>
      </c>
      <c r="T102" s="66">
        <f t="shared" si="11"/>
        <v>325836816</v>
      </c>
      <c r="U102" s="64">
        <f t="shared" si="12"/>
        <v>0</v>
      </c>
      <c r="V102" s="7">
        <f t="shared" si="13"/>
        <v>0</v>
      </c>
    </row>
    <row r="103" spans="1:22" s="80" customFormat="1" ht="15.75" outlineLevel="2" thickBot="1" x14ac:dyDescent="0.3">
      <c r="A103" s="81"/>
      <c r="B103" s="74">
        <v>21029301</v>
      </c>
      <c r="C103" s="74" t="s">
        <v>405</v>
      </c>
      <c r="D103" s="75">
        <v>0</v>
      </c>
      <c r="E103" s="75">
        <v>0</v>
      </c>
      <c r="F103" s="75">
        <v>0</v>
      </c>
      <c r="G103" s="75">
        <v>0</v>
      </c>
      <c r="H103" s="75">
        <v>0</v>
      </c>
      <c r="I103" s="76">
        <v>2483447</v>
      </c>
      <c r="J103" s="76">
        <f t="shared" si="7"/>
        <v>2483447</v>
      </c>
      <c r="K103" s="76">
        <v>0</v>
      </c>
      <c r="L103" s="76">
        <v>2483447</v>
      </c>
      <c r="M103" s="76">
        <f t="shared" si="8"/>
        <v>0</v>
      </c>
      <c r="N103" s="76">
        <v>1483454</v>
      </c>
      <c r="O103" s="77">
        <v>1483454</v>
      </c>
      <c r="P103" s="77">
        <v>0</v>
      </c>
      <c r="Q103" s="75">
        <v>2483447</v>
      </c>
      <c r="R103" s="75">
        <f t="shared" si="9"/>
        <v>0</v>
      </c>
      <c r="S103" s="76">
        <f t="shared" si="10"/>
        <v>0</v>
      </c>
      <c r="T103" s="75">
        <f t="shared" si="11"/>
        <v>1483454</v>
      </c>
      <c r="U103" s="64">
        <f t="shared" si="12"/>
        <v>0</v>
      </c>
      <c r="V103" s="7">
        <f t="shared" si="13"/>
        <v>0</v>
      </c>
    </row>
    <row r="104" spans="1:22" s="81" customFormat="1" ht="15.75" thickBot="1" x14ac:dyDescent="0.3">
      <c r="B104" s="74">
        <v>21029302</v>
      </c>
      <c r="C104" s="74" t="s">
        <v>406</v>
      </c>
      <c r="D104" s="75">
        <v>0</v>
      </c>
      <c r="E104" s="75">
        <v>0</v>
      </c>
      <c r="F104" s="75">
        <v>0</v>
      </c>
      <c r="G104" s="75">
        <v>0</v>
      </c>
      <c r="H104" s="75">
        <v>0</v>
      </c>
      <c r="I104" s="76">
        <v>14263146</v>
      </c>
      <c r="J104" s="76">
        <f t="shared" si="7"/>
        <v>14263146</v>
      </c>
      <c r="K104" s="76">
        <v>0</v>
      </c>
      <c r="L104" s="76">
        <v>14263146</v>
      </c>
      <c r="M104" s="76">
        <f t="shared" si="8"/>
        <v>0</v>
      </c>
      <c r="N104" s="76">
        <v>2697150</v>
      </c>
      <c r="O104" s="77">
        <v>5767282</v>
      </c>
      <c r="P104" s="77">
        <v>0</v>
      </c>
      <c r="Q104" s="75">
        <v>14263146</v>
      </c>
      <c r="R104" s="75">
        <f t="shared" si="9"/>
        <v>0</v>
      </c>
      <c r="S104" s="76">
        <f t="shared" si="10"/>
        <v>0</v>
      </c>
      <c r="T104" s="75">
        <f t="shared" si="11"/>
        <v>5767282</v>
      </c>
      <c r="U104" s="64">
        <f t="shared" si="12"/>
        <v>0</v>
      </c>
      <c r="V104" s="7">
        <f t="shared" si="13"/>
        <v>0</v>
      </c>
    </row>
    <row r="105" spans="1:22" s="80" customFormat="1" ht="15.75" outlineLevel="1" thickBot="1" x14ac:dyDescent="0.3">
      <c r="A105" s="81"/>
      <c r="B105" s="74">
        <v>21029303</v>
      </c>
      <c r="C105" s="74" t="s">
        <v>407</v>
      </c>
      <c r="D105" s="75">
        <v>0</v>
      </c>
      <c r="E105" s="75">
        <v>0</v>
      </c>
      <c r="F105" s="75">
        <v>0</v>
      </c>
      <c r="G105" s="75">
        <v>0</v>
      </c>
      <c r="H105" s="75">
        <v>0</v>
      </c>
      <c r="I105" s="76">
        <v>28489819</v>
      </c>
      <c r="J105" s="76">
        <f t="shared" si="7"/>
        <v>28489819</v>
      </c>
      <c r="K105" s="76">
        <v>17811444</v>
      </c>
      <c r="L105" s="76">
        <v>28489819</v>
      </c>
      <c r="M105" s="76">
        <f t="shared" si="8"/>
        <v>0</v>
      </c>
      <c r="N105" s="76">
        <v>19369924</v>
      </c>
      <c r="O105" s="77">
        <v>21591799</v>
      </c>
      <c r="P105" s="77">
        <v>17811444</v>
      </c>
      <c r="Q105" s="75">
        <v>28489819</v>
      </c>
      <c r="R105" s="75">
        <f t="shared" si="9"/>
        <v>0</v>
      </c>
      <c r="S105" s="76">
        <f t="shared" si="10"/>
        <v>0</v>
      </c>
      <c r="T105" s="75">
        <f t="shared" si="11"/>
        <v>21591799</v>
      </c>
      <c r="U105" s="64">
        <f t="shared" si="12"/>
        <v>0</v>
      </c>
      <c r="V105" s="7">
        <f t="shared" si="13"/>
        <v>0</v>
      </c>
    </row>
    <row r="106" spans="1:22" s="80" customFormat="1" ht="15.75" thickBot="1" x14ac:dyDescent="0.3">
      <c r="A106" s="81"/>
      <c r="B106" s="74">
        <v>21029304</v>
      </c>
      <c r="C106" s="74" t="s">
        <v>408</v>
      </c>
      <c r="D106" s="75">
        <v>0</v>
      </c>
      <c r="E106" s="75">
        <v>0</v>
      </c>
      <c r="F106" s="75">
        <v>0</v>
      </c>
      <c r="G106" s="75">
        <v>0</v>
      </c>
      <c r="H106" s="75">
        <v>0</v>
      </c>
      <c r="I106" s="76">
        <v>19188755</v>
      </c>
      <c r="J106" s="76">
        <f t="shared" si="7"/>
        <v>19188755</v>
      </c>
      <c r="K106" s="76">
        <v>10115000</v>
      </c>
      <c r="L106" s="76">
        <v>10115000</v>
      </c>
      <c r="M106" s="76">
        <f t="shared" si="8"/>
        <v>9073755</v>
      </c>
      <c r="N106" s="76">
        <v>10115000</v>
      </c>
      <c r="O106" s="77">
        <v>10115000</v>
      </c>
      <c r="P106" s="77">
        <v>10115000</v>
      </c>
      <c r="Q106" s="75">
        <v>10115000</v>
      </c>
      <c r="R106" s="75">
        <f t="shared" si="9"/>
        <v>0</v>
      </c>
      <c r="S106" s="76">
        <f t="shared" si="10"/>
        <v>9073755</v>
      </c>
      <c r="T106" s="75">
        <f t="shared" si="11"/>
        <v>10115000</v>
      </c>
      <c r="U106" s="64">
        <f t="shared" si="12"/>
        <v>0</v>
      </c>
      <c r="V106" s="7">
        <f t="shared" si="13"/>
        <v>0</v>
      </c>
    </row>
    <row r="107" spans="1:22" s="81" customFormat="1" ht="15.75" outlineLevel="1" thickBot="1" x14ac:dyDescent="0.3">
      <c r="B107" s="74">
        <v>21029305</v>
      </c>
      <c r="C107" s="74" t="s">
        <v>409</v>
      </c>
      <c r="D107" s="75">
        <v>0</v>
      </c>
      <c r="E107" s="75">
        <v>0</v>
      </c>
      <c r="F107" s="75">
        <v>0</v>
      </c>
      <c r="G107" s="75">
        <v>0</v>
      </c>
      <c r="H107" s="75">
        <v>0</v>
      </c>
      <c r="I107" s="76">
        <v>56312351</v>
      </c>
      <c r="J107" s="76">
        <f t="shared" si="7"/>
        <v>56312351</v>
      </c>
      <c r="K107" s="76">
        <v>0</v>
      </c>
      <c r="L107" s="76">
        <v>0</v>
      </c>
      <c r="M107" s="76">
        <f t="shared" si="8"/>
        <v>56312351</v>
      </c>
      <c r="N107" s="76">
        <v>0</v>
      </c>
      <c r="O107" s="77">
        <v>0</v>
      </c>
      <c r="P107" s="77">
        <v>0</v>
      </c>
      <c r="Q107" s="75">
        <v>0</v>
      </c>
      <c r="R107" s="75">
        <f t="shared" si="9"/>
        <v>0</v>
      </c>
      <c r="S107" s="76">
        <f t="shared" si="10"/>
        <v>56312351</v>
      </c>
      <c r="T107" s="75">
        <f t="shared" si="11"/>
        <v>0</v>
      </c>
      <c r="U107" s="64">
        <f t="shared" si="12"/>
        <v>0</v>
      </c>
      <c r="V107" s="7">
        <f t="shared" si="13"/>
        <v>0</v>
      </c>
    </row>
    <row r="108" spans="1:22" s="81" customFormat="1" ht="15.75" outlineLevel="2" thickBot="1" x14ac:dyDescent="0.3">
      <c r="B108" s="74">
        <v>21029306</v>
      </c>
      <c r="C108" s="74" t="s">
        <v>410</v>
      </c>
      <c r="D108" s="75">
        <v>0</v>
      </c>
      <c r="E108" s="75">
        <v>0</v>
      </c>
      <c r="F108" s="75">
        <v>0</v>
      </c>
      <c r="G108" s="75">
        <v>0</v>
      </c>
      <c r="H108" s="75">
        <v>0</v>
      </c>
      <c r="I108" s="76">
        <v>6280876</v>
      </c>
      <c r="J108" s="76">
        <f t="shared" si="7"/>
        <v>6280876</v>
      </c>
      <c r="K108" s="76">
        <v>4850000</v>
      </c>
      <c r="L108" s="76">
        <v>6280876</v>
      </c>
      <c r="M108" s="76">
        <f t="shared" si="8"/>
        <v>0</v>
      </c>
      <c r="N108" s="76">
        <v>4843800</v>
      </c>
      <c r="O108" s="77">
        <v>6274676</v>
      </c>
      <c r="P108" s="77">
        <v>4850000</v>
      </c>
      <c r="Q108" s="75">
        <v>6280876</v>
      </c>
      <c r="R108" s="75">
        <f t="shared" si="9"/>
        <v>0</v>
      </c>
      <c r="S108" s="76">
        <f t="shared" si="10"/>
        <v>0</v>
      </c>
      <c r="T108" s="75">
        <f t="shared" si="11"/>
        <v>6274676</v>
      </c>
      <c r="U108" s="64">
        <f t="shared" si="12"/>
        <v>0</v>
      </c>
      <c r="V108" s="7">
        <f t="shared" si="13"/>
        <v>0</v>
      </c>
    </row>
    <row r="109" spans="1:22" s="81" customFormat="1" ht="15.75" outlineLevel="2" thickBot="1" x14ac:dyDescent="0.3">
      <c r="B109" s="74">
        <v>21029307</v>
      </c>
      <c r="C109" s="74" t="s">
        <v>411</v>
      </c>
      <c r="D109" s="75">
        <v>0</v>
      </c>
      <c r="E109" s="75">
        <v>0</v>
      </c>
      <c r="F109" s="75">
        <v>0</v>
      </c>
      <c r="G109" s="75">
        <v>0</v>
      </c>
      <c r="H109" s="75">
        <v>0</v>
      </c>
      <c r="I109" s="76">
        <v>56545654</v>
      </c>
      <c r="J109" s="76">
        <f t="shared" si="7"/>
        <v>56545654</v>
      </c>
      <c r="K109" s="76">
        <v>0</v>
      </c>
      <c r="L109" s="76">
        <v>1500000</v>
      </c>
      <c r="M109" s="76">
        <f t="shared" si="8"/>
        <v>55045654</v>
      </c>
      <c r="N109" s="76">
        <v>0</v>
      </c>
      <c r="O109" s="77">
        <v>1500000</v>
      </c>
      <c r="P109" s="77">
        <v>0</v>
      </c>
      <c r="Q109" s="75">
        <v>1500000</v>
      </c>
      <c r="R109" s="75">
        <f t="shared" si="9"/>
        <v>0</v>
      </c>
      <c r="S109" s="76">
        <f t="shared" si="10"/>
        <v>55045654</v>
      </c>
      <c r="T109" s="75">
        <f t="shared" si="11"/>
        <v>1500000</v>
      </c>
      <c r="U109" s="64">
        <f t="shared" si="12"/>
        <v>0</v>
      </c>
      <c r="V109" s="7">
        <f t="shared" si="13"/>
        <v>0</v>
      </c>
    </row>
    <row r="110" spans="1:22" s="81" customFormat="1" ht="15.75" outlineLevel="2" thickBot="1" x14ac:dyDescent="0.3">
      <c r="B110" s="74">
        <v>21029308</v>
      </c>
      <c r="C110" s="74" t="s">
        <v>412</v>
      </c>
      <c r="D110" s="75">
        <v>0</v>
      </c>
      <c r="E110" s="75">
        <v>0</v>
      </c>
      <c r="F110" s="75">
        <v>0</v>
      </c>
      <c r="G110" s="75">
        <v>0</v>
      </c>
      <c r="H110" s="75">
        <v>0</v>
      </c>
      <c r="I110" s="76">
        <v>1541092</v>
      </c>
      <c r="J110" s="76">
        <f t="shared" si="7"/>
        <v>1541092</v>
      </c>
      <c r="K110" s="76">
        <v>0</v>
      </c>
      <c r="L110" s="76">
        <v>1541092</v>
      </c>
      <c r="M110" s="76">
        <f t="shared" si="8"/>
        <v>0</v>
      </c>
      <c r="N110" s="76">
        <v>1541092</v>
      </c>
      <c r="O110" s="77">
        <v>1541092</v>
      </c>
      <c r="P110" s="77">
        <v>0</v>
      </c>
      <c r="Q110" s="75">
        <v>1541092</v>
      </c>
      <c r="R110" s="75">
        <f t="shared" si="9"/>
        <v>0</v>
      </c>
      <c r="S110" s="76">
        <f t="shared" si="10"/>
        <v>0</v>
      </c>
      <c r="T110" s="75">
        <f t="shared" si="11"/>
        <v>1541092</v>
      </c>
      <c r="U110" s="64">
        <f t="shared" si="12"/>
        <v>0</v>
      </c>
      <c r="V110" s="7">
        <f t="shared" si="13"/>
        <v>0</v>
      </c>
    </row>
    <row r="111" spans="1:22" s="81" customFormat="1" ht="15.75" outlineLevel="2" thickBot="1" x14ac:dyDescent="0.3">
      <c r="B111" s="74">
        <v>21029309</v>
      </c>
      <c r="C111" s="74" t="s">
        <v>413</v>
      </c>
      <c r="D111" s="75">
        <v>0</v>
      </c>
      <c r="E111" s="75">
        <v>0</v>
      </c>
      <c r="F111" s="75">
        <v>0</v>
      </c>
      <c r="G111" s="75">
        <v>0</v>
      </c>
      <c r="H111" s="75">
        <v>0</v>
      </c>
      <c r="I111" s="76">
        <v>222113763</v>
      </c>
      <c r="J111" s="76">
        <f t="shared" si="7"/>
        <v>222113763</v>
      </c>
      <c r="K111" s="76">
        <v>0</v>
      </c>
      <c r="L111" s="76">
        <v>222113763</v>
      </c>
      <c r="M111" s="76">
        <f t="shared" si="8"/>
        <v>0</v>
      </c>
      <c r="N111" s="76">
        <v>180869404</v>
      </c>
      <c r="O111" s="77">
        <v>191478571</v>
      </c>
      <c r="P111" s="77">
        <v>0</v>
      </c>
      <c r="Q111" s="75">
        <v>222113763</v>
      </c>
      <c r="R111" s="75">
        <f t="shared" si="9"/>
        <v>0</v>
      </c>
      <c r="S111" s="76">
        <f t="shared" si="10"/>
        <v>0</v>
      </c>
      <c r="T111" s="75">
        <f t="shared" si="11"/>
        <v>191478571</v>
      </c>
      <c r="U111" s="64">
        <f t="shared" si="12"/>
        <v>0</v>
      </c>
      <c r="V111" s="7">
        <f t="shared" si="13"/>
        <v>0</v>
      </c>
    </row>
    <row r="112" spans="1:22" s="81" customFormat="1" ht="15.75" outlineLevel="2" thickBot="1" x14ac:dyDescent="0.3">
      <c r="B112" s="74">
        <v>21029310</v>
      </c>
      <c r="C112" s="74" t="s">
        <v>414</v>
      </c>
      <c r="D112" s="75">
        <v>0</v>
      </c>
      <c r="E112" s="75">
        <v>0</v>
      </c>
      <c r="F112" s="75">
        <v>0</v>
      </c>
      <c r="G112" s="75">
        <v>0</v>
      </c>
      <c r="H112" s="75">
        <v>0</v>
      </c>
      <c r="I112" s="76">
        <v>2106000</v>
      </c>
      <c r="J112" s="76">
        <f t="shared" si="7"/>
        <v>2106000</v>
      </c>
      <c r="K112" s="76">
        <v>2106000</v>
      </c>
      <c r="L112" s="76">
        <v>2106000</v>
      </c>
      <c r="M112" s="76">
        <f t="shared" si="8"/>
        <v>0</v>
      </c>
      <c r="N112" s="76">
        <v>2106000</v>
      </c>
      <c r="O112" s="77">
        <v>2106000</v>
      </c>
      <c r="P112" s="77">
        <v>2106000</v>
      </c>
      <c r="Q112" s="75">
        <v>2106000</v>
      </c>
      <c r="R112" s="75">
        <f t="shared" si="9"/>
        <v>0</v>
      </c>
      <c r="S112" s="76">
        <f t="shared" si="10"/>
        <v>0</v>
      </c>
      <c r="T112" s="75">
        <f t="shared" si="11"/>
        <v>2106000</v>
      </c>
      <c r="U112" s="64">
        <f t="shared" si="12"/>
        <v>0</v>
      </c>
      <c r="V112" s="7">
        <f t="shared" si="13"/>
        <v>0</v>
      </c>
    </row>
    <row r="113" spans="1:22" s="81" customFormat="1" ht="15.75" outlineLevel="2" thickBot="1" x14ac:dyDescent="0.3">
      <c r="B113" s="74">
        <v>21029311</v>
      </c>
      <c r="C113" s="74" t="s">
        <v>415</v>
      </c>
      <c r="D113" s="75">
        <v>0</v>
      </c>
      <c r="E113" s="75">
        <v>0</v>
      </c>
      <c r="F113" s="75">
        <v>0</v>
      </c>
      <c r="G113" s="75">
        <v>0</v>
      </c>
      <c r="H113" s="75">
        <v>0</v>
      </c>
      <c r="I113" s="76">
        <v>5000000</v>
      </c>
      <c r="J113" s="76">
        <f t="shared" si="7"/>
        <v>5000000</v>
      </c>
      <c r="K113" s="76">
        <v>0</v>
      </c>
      <c r="L113" s="76">
        <v>0</v>
      </c>
      <c r="M113" s="76">
        <f t="shared" si="8"/>
        <v>5000000</v>
      </c>
      <c r="N113" s="76">
        <v>0</v>
      </c>
      <c r="O113" s="77">
        <v>0</v>
      </c>
      <c r="P113" s="77">
        <v>0</v>
      </c>
      <c r="Q113" s="75">
        <v>0</v>
      </c>
      <c r="R113" s="75">
        <f t="shared" si="9"/>
        <v>0</v>
      </c>
      <c r="S113" s="76">
        <f t="shared" si="10"/>
        <v>5000000</v>
      </c>
      <c r="T113" s="75">
        <f t="shared" si="11"/>
        <v>0</v>
      </c>
      <c r="U113" s="64">
        <f t="shared" si="12"/>
        <v>0</v>
      </c>
      <c r="V113" s="7">
        <f t="shared" si="13"/>
        <v>0</v>
      </c>
    </row>
    <row r="114" spans="1:22" s="81" customFormat="1" ht="15.75" outlineLevel="2" thickBot="1" x14ac:dyDescent="0.3">
      <c r="B114" s="74">
        <v>21029312</v>
      </c>
      <c r="C114" s="74" t="s">
        <v>416</v>
      </c>
      <c r="D114" s="75">
        <v>0</v>
      </c>
      <c r="E114" s="75">
        <v>0</v>
      </c>
      <c r="F114" s="75">
        <v>0</v>
      </c>
      <c r="G114" s="75">
        <v>0</v>
      </c>
      <c r="H114" s="75">
        <v>0</v>
      </c>
      <c r="I114" s="76">
        <v>4606000</v>
      </c>
      <c r="J114" s="76">
        <f t="shared" si="7"/>
        <v>4606000</v>
      </c>
      <c r="K114" s="76">
        <v>4606000</v>
      </c>
      <c r="L114" s="76">
        <v>4606000</v>
      </c>
      <c r="M114" s="76">
        <f t="shared" si="8"/>
        <v>0</v>
      </c>
      <c r="N114" s="76">
        <v>4606000</v>
      </c>
      <c r="O114" s="77">
        <v>4606000</v>
      </c>
      <c r="P114" s="77">
        <v>4606000</v>
      </c>
      <c r="Q114" s="75">
        <v>4606000</v>
      </c>
      <c r="R114" s="75">
        <f t="shared" si="9"/>
        <v>0</v>
      </c>
      <c r="S114" s="76">
        <f t="shared" si="10"/>
        <v>0</v>
      </c>
      <c r="T114" s="75">
        <f t="shared" si="11"/>
        <v>4606000</v>
      </c>
      <c r="U114" s="64">
        <f t="shared" si="12"/>
        <v>0</v>
      </c>
      <c r="V114" s="7">
        <f t="shared" si="13"/>
        <v>0</v>
      </c>
    </row>
    <row r="115" spans="1:22" s="81" customFormat="1" ht="15.75" outlineLevel="2" thickBot="1" x14ac:dyDescent="0.3">
      <c r="B115" s="74">
        <v>21029313</v>
      </c>
      <c r="C115" s="74" t="s">
        <v>417</v>
      </c>
      <c r="D115" s="75">
        <v>0</v>
      </c>
      <c r="E115" s="75">
        <v>0</v>
      </c>
      <c r="F115" s="75">
        <v>0</v>
      </c>
      <c r="G115" s="75">
        <v>0</v>
      </c>
      <c r="H115" s="75">
        <v>0</v>
      </c>
      <c r="I115" s="76">
        <v>122527155</v>
      </c>
      <c r="J115" s="76">
        <f t="shared" si="7"/>
        <v>122527155</v>
      </c>
      <c r="K115" s="76">
        <v>83996589</v>
      </c>
      <c r="L115" s="76">
        <v>122527155</v>
      </c>
      <c r="M115" s="76">
        <f t="shared" si="8"/>
        <v>0</v>
      </c>
      <c r="N115" s="76">
        <v>40842376</v>
      </c>
      <c r="O115" s="77">
        <v>79372942</v>
      </c>
      <c r="P115" s="77">
        <v>83996589</v>
      </c>
      <c r="Q115" s="75">
        <v>122527155</v>
      </c>
      <c r="R115" s="75">
        <f t="shared" si="9"/>
        <v>0</v>
      </c>
      <c r="S115" s="76">
        <f t="shared" si="10"/>
        <v>0</v>
      </c>
      <c r="T115" s="75">
        <f t="shared" si="11"/>
        <v>79372942</v>
      </c>
      <c r="U115" s="64">
        <f t="shared" si="12"/>
        <v>0</v>
      </c>
      <c r="V115" s="7">
        <f t="shared" si="13"/>
        <v>0</v>
      </c>
    </row>
    <row r="116" spans="1:22" s="81" customFormat="1" ht="15.75" outlineLevel="2" thickBot="1" x14ac:dyDescent="0.3">
      <c r="A116" s="80"/>
      <c r="B116" s="62">
        <v>2103</v>
      </c>
      <c r="C116" s="62" t="s">
        <v>418</v>
      </c>
      <c r="D116" s="63">
        <f>+D117</f>
        <v>297000000</v>
      </c>
      <c r="E116" s="63">
        <v>0</v>
      </c>
      <c r="F116" s="63">
        <v>0</v>
      </c>
      <c r="G116" s="63">
        <v>0</v>
      </c>
      <c r="H116" s="63">
        <v>0</v>
      </c>
      <c r="I116" s="63">
        <v>0</v>
      </c>
      <c r="J116" s="63">
        <f t="shared" si="7"/>
        <v>297000000</v>
      </c>
      <c r="K116" s="63">
        <v>0</v>
      </c>
      <c r="L116" s="63">
        <v>290930817</v>
      </c>
      <c r="M116" s="63">
        <f t="shared" si="8"/>
        <v>6069183</v>
      </c>
      <c r="N116" s="63">
        <v>290930817</v>
      </c>
      <c r="O116" s="63">
        <v>290930817</v>
      </c>
      <c r="P116" s="63">
        <v>0</v>
      </c>
      <c r="Q116" s="63">
        <v>290930817</v>
      </c>
      <c r="R116" s="63">
        <f t="shared" si="9"/>
        <v>0</v>
      </c>
      <c r="S116" s="63">
        <f t="shared" si="10"/>
        <v>6069183</v>
      </c>
      <c r="T116" s="63">
        <f t="shared" si="11"/>
        <v>290930817</v>
      </c>
      <c r="U116" s="64">
        <f t="shared" si="12"/>
        <v>0</v>
      </c>
      <c r="V116" s="7">
        <f t="shared" si="13"/>
        <v>0</v>
      </c>
    </row>
    <row r="117" spans="1:22" s="81" customFormat="1" ht="15.75" outlineLevel="2" thickBot="1" x14ac:dyDescent="0.3">
      <c r="B117" s="70">
        <v>210301</v>
      </c>
      <c r="C117" s="70" t="s">
        <v>419</v>
      </c>
      <c r="D117" s="71">
        <v>297000000</v>
      </c>
      <c r="E117" s="71">
        <v>0</v>
      </c>
      <c r="F117" s="71">
        <v>0</v>
      </c>
      <c r="G117" s="71">
        <v>0</v>
      </c>
      <c r="H117" s="71">
        <v>0</v>
      </c>
      <c r="I117" s="72">
        <v>0</v>
      </c>
      <c r="J117" s="72">
        <f t="shared" si="7"/>
        <v>297000000</v>
      </c>
      <c r="K117" s="72">
        <v>0</v>
      </c>
      <c r="L117" s="72">
        <v>290930817</v>
      </c>
      <c r="M117" s="72">
        <f t="shared" si="8"/>
        <v>6069183</v>
      </c>
      <c r="N117" s="72">
        <v>290930817</v>
      </c>
      <c r="O117" s="73">
        <v>290930817</v>
      </c>
      <c r="P117" s="73">
        <v>0</v>
      </c>
      <c r="Q117" s="71">
        <v>290930817</v>
      </c>
      <c r="R117" s="71">
        <f t="shared" si="9"/>
        <v>0</v>
      </c>
      <c r="S117" s="72">
        <f t="shared" si="10"/>
        <v>6069183</v>
      </c>
      <c r="T117" s="71">
        <f t="shared" si="11"/>
        <v>290930817</v>
      </c>
      <c r="U117" s="64">
        <f t="shared" si="12"/>
        <v>0</v>
      </c>
      <c r="V117" s="7">
        <f t="shared" si="13"/>
        <v>0</v>
      </c>
    </row>
    <row r="118" spans="1:22" s="81" customFormat="1" ht="15.75" outlineLevel="2" thickBot="1" x14ac:dyDescent="0.3">
      <c r="A118" s="80"/>
      <c r="B118" s="62">
        <v>2105</v>
      </c>
      <c r="C118" s="62" t="s">
        <v>420</v>
      </c>
      <c r="D118" s="63">
        <f t="shared" ref="D118" si="14">+D119+D136+D154+D157+D194+D227</f>
        <v>4509663118</v>
      </c>
      <c r="E118" s="63">
        <v>1063012374</v>
      </c>
      <c r="F118" s="63">
        <v>0</v>
      </c>
      <c r="G118" s="63">
        <v>0</v>
      </c>
      <c r="H118" s="63">
        <v>0</v>
      </c>
      <c r="I118" s="63">
        <v>7985863859</v>
      </c>
      <c r="J118" s="63">
        <f t="shared" si="7"/>
        <v>13558539351</v>
      </c>
      <c r="K118" s="63">
        <v>4042455056</v>
      </c>
      <c r="L118" s="63">
        <v>6778037458</v>
      </c>
      <c r="M118" s="63">
        <f t="shared" si="8"/>
        <v>6780501893</v>
      </c>
      <c r="N118" s="63">
        <v>1257230303</v>
      </c>
      <c r="O118" s="63">
        <v>1431267810</v>
      </c>
      <c r="P118" s="63">
        <v>5075246547</v>
      </c>
      <c r="Q118" s="63">
        <v>7473959102</v>
      </c>
      <c r="R118" s="63">
        <f t="shared" si="9"/>
        <v>695921644</v>
      </c>
      <c r="S118" s="63">
        <f t="shared" si="10"/>
        <v>6084580249</v>
      </c>
      <c r="T118" s="63">
        <f t="shared" si="11"/>
        <v>1431267810</v>
      </c>
      <c r="U118" s="64">
        <f t="shared" si="12"/>
        <v>0</v>
      </c>
      <c r="V118" s="7">
        <f t="shared" si="13"/>
        <v>0</v>
      </c>
    </row>
    <row r="119" spans="1:22" s="80" customFormat="1" ht="15.75" outlineLevel="2" thickBot="1" x14ac:dyDescent="0.3">
      <c r="B119" s="70">
        <v>210501</v>
      </c>
      <c r="C119" s="70" t="s">
        <v>421</v>
      </c>
      <c r="D119" s="71">
        <f t="shared" ref="D119" si="15">+D120+D121+D125+D128+D129+D130+D133+D134+D135</f>
        <v>1862933127</v>
      </c>
      <c r="E119" s="71">
        <v>160000000</v>
      </c>
      <c r="F119" s="71">
        <v>0</v>
      </c>
      <c r="G119" s="71">
        <v>0</v>
      </c>
      <c r="H119" s="71">
        <v>0</v>
      </c>
      <c r="I119" s="71">
        <v>0</v>
      </c>
      <c r="J119" s="71">
        <f t="shared" si="7"/>
        <v>2022933127</v>
      </c>
      <c r="K119" s="71">
        <v>38464099</v>
      </c>
      <c r="L119" s="71">
        <v>61968076</v>
      </c>
      <c r="M119" s="71">
        <f t="shared" si="8"/>
        <v>1960965051</v>
      </c>
      <c r="N119" s="71">
        <v>37569379</v>
      </c>
      <c r="O119" s="71">
        <v>62862796</v>
      </c>
      <c r="P119" s="71">
        <v>501530299</v>
      </c>
      <c r="Q119" s="71">
        <v>555034276</v>
      </c>
      <c r="R119" s="71">
        <f t="shared" si="9"/>
        <v>493066200</v>
      </c>
      <c r="S119" s="71">
        <f t="shared" si="10"/>
        <v>1467898851</v>
      </c>
      <c r="T119" s="71">
        <f t="shared" si="11"/>
        <v>62862796</v>
      </c>
      <c r="U119" s="64">
        <f t="shared" si="12"/>
        <v>0</v>
      </c>
      <c r="V119" s="7">
        <f t="shared" si="13"/>
        <v>0</v>
      </c>
    </row>
    <row r="120" spans="1:22" s="81" customFormat="1" ht="15.75" outlineLevel="1" thickBot="1" x14ac:dyDescent="0.3">
      <c r="B120" s="65">
        <v>21050101</v>
      </c>
      <c r="C120" s="65" t="s">
        <v>422</v>
      </c>
      <c r="D120" s="67">
        <v>50000000</v>
      </c>
      <c r="E120" s="67">
        <v>0</v>
      </c>
      <c r="F120" s="67">
        <v>0</v>
      </c>
      <c r="G120" s="67">
        <v>0</v>
      </c>
      <c r="H120" s="67">
        <v>0</v>
      </c>
      <c r="I120" s="67">
        <v>0</v>
      </c>
      <c r="J120" s="67">
        <f t="shared" si="7"/>
        <v>50000000</v>
      </c>
      <c r="K120" s="67">
        <v>0</v>
      </c>
      <c r="L120" s="67">
        <v>0</v>
      </c>
      <c r="M120" s="67">
        <f t="shared" si="8"/>
        <v>50000000</v>
      </c>
      <c r="N120" s="67">
        <v>0</v>
      </c>
      <c r="O120" s="67">
        <v>0</v>
      </c>
      <c r="P120" s="67">
        <v>0</v>
      </c>
      <c r="Q120" s="67">
        <v>0</v>
      </c>
      <c r="R120" s="67">
        <f t="shared" si="9"/>
        <v>0</v>
      </c>
      <c r="S120" s="67">
        <f t="shared" si="10"/>
        <v>50000000</v>
      </c>
      <c r="T120" s="66">
        <f t="shared" si="11"/>
        <v>0</v>
      </c>
      <c r="U120" s="64">
        <f t="shared" si="12"/>
        <v>0</v>
      </c>
      <c r="V120" s="7">
        <f t="shared" si="13"/>
        <v>0</v>
      </c>
    </row>
    <row r="121" spans="1:22" s="81" customFormat="1" ht="15.75" outlineLevel="2" thickBot="1" x14ac:dyDescent="0.3">
      <c r="B121" s="65">
        <v>21050102</v>
      </c>
      <c r="C121" s="65" t="s">
        <v>423</v>
      </c>
      <c r="D121" s="66">
        <f>+D122+D123+D124</f>
        <v>462597342</v>
      </c>
      <c r="E121" s="66">
        <v>0</v>
      </c>
      <c r="F121" s="66">
        <v>0</v>
      </c>
      <c r="G121" s="66">
        <v>0</v>
      </c>
      <c r="H121" s="66">
        <v>0</v>
      </c>
      <c r="I121" s="66">
        <v>0</v>
      </c>
      <c r="J121" s="66">
        <f t="shared" si="7"/>
        <v>462597342</v>
      </c>
      <c r="K121" s="66">
        <v>0</v>
      </c>
      <c r="L121" s="66">
        <v>0</v>
      </c>
      <c r="M121" s="66">
        <f t="shared" si="8"/>
        <v>462597342</v>
      </c>
      <c r="N121" s="66">
        <v>0</v>
      </c>
      <c r="O121" s="66">
        <v>0</v>
      </c>
      <c r="P121" s="66">
        <v>0</v>
      </c>
      <c r="Q121" s="66">
        <v>0</v>
      </c>
      <c r="R121" s="66">
        <f t="shared" si="9"/>
        <v>0</v>
      </c>
      <c r="S121" s="66">
        <f t="shared" si="10"/>
        <v>462597342</v>
      </c>
      <c r="T121" s="66">
        <f t="shared" si="11"/>
        <v>0</v>
      </c>
      <c r="U121" s="64">
        <f t="shared" si="12"/>
        <v>0</v>
      </c>
      <c r="V121" s="7">
        <f t="shared" si="13"/>
        <v>0</v>
      </c>
    </row>
    <row r="122" spans="1:22" s="81" customFormat="1" ht="15.75" outlineLevel="2" thickBot="1" x14ac:dyDescent="0.3">
      <c r="B122" s="74">
        <v>2105010201</v>
      </c>
      <c r="C122" s="74" t="s">
        <v>424</v>
      </c>
      <c r="D122" s="75">
        <v>100000000</v>
      </c>
      <c r="E122" s="75">
        <v>0</v>
      </c>
      <c r="F122" s="75">
        <v>0</v>
      </c>
      <c r="G122" s="75">
        <v>0</v>
      </c>
      <c r="H122" s="75">
        <v>0</v>
      </c>
      <c r="I122" s="76">
        <v>0</v>
      </c>
      <c r="J122" s="76">
        <f t="shared" si="7"/>
        <v>100000000</v>
      </c>
      <c r="K122" s="76">
        <v>0</v>
      </c>
      <c r="L122" s="76">
        <v>0</v>
      </c>
      <c r="M122" s="76">
        <f t="shared" si="8"/>
        <v>100000000</v>
      </c>
      <c r="N122" s="76">
        <v>0</v>
      </c>
      <c r="O122" s="77">
        <v>0</v>
      </c>
      <c r="P122" s="77">
        <v>0</v>
      </c>
      <c r="Q122" s="75">
        <v>0</v>
      </c>
      <c r="R122" s="75">
        <f t="shared" si="9"/>
        <v>0</v>
      </c>
      <c r="S122" s="76">
        <f t="shared" si="10"/>
        <v>100000000</v>
      </c>
      <c r="T122" s="75">
        <f t="shared" si="11"/>
        <v>0</v>
      </c>
      <c r="U122" s="64">
        <f t="shared" si="12"/>
        <v>0</v>
      </c>
      <c r="V122" s="7">
        <f t="shared" si="13"/>
        <v>0</v>
      </c>
    </row>
    <row r="123" spans="1:22" s="81" customFormat="1" ht="15.75" outlineLevel="2" thickBot="1" x14ac:dyDescent="0.3">
      <c r="B123" s="74">
        <v>2105010202</v>
      </c>
      <c r="C123" s="74" t="s">
        <v>425</v>
      </c>
      <c r="D123" s="75">
        <v>200000000</v>
      </c>
      <c r="E123" s="75">
        <v>0</v>
      </c>
      <c r="F123" s="75">
        <v>0</v>
      </c>
      <c r="G123" s="75">
        <v>0</v>
      </c>
      <c r="H123" s="75">
        <v>0</v>
      </c>
      <c r="I123" s="76">
        <v>0</v>
      </c>
      <c r="J123" s="76">
        <f t="shared" si="7"/>
        <v>200000000</v>
      </c>
      <c r="K123" s="76">
        <v>0</v>
      </c>
      <c r="L123" s="76">
        <v>0</v>
      </c>
      <c r="M123" s="76">
        <f t="shared" si="8"/>
        <v>200000000</v>
      </c>
      <c r="N123" s="76">
        <v>0</v>
      </c>
      <c r="O123" s="77">
        <v>0</v>
      </c>
      <c r="P123" s="77">
        <v>0</v>
      </c>
      <c r="Q123" s="75">
        <v>0</v>
      </c>
      <c r="R123" s="75">
        <f t="shared" si="9"/>
        <v>0</v>
      </c>
      <c r="S123" s="76">
        <f t="shared" si="10"/>
        <v>200000000</v>
      </c>
      <c r="T123" s="75">
        <f t="shared" si="11"/>
        <v>0</v>
      </c>
      <c r="U123" s="64">
        <f t="shared" si="12"/>
        <v>0</v>
      </c>
      <c r="V123" s="7">
        <f t="shared" si="13"/>
        <v>0</v>
      </c>
    </row>
    <row r="124" spans="1:22" s="81" customFormat="1" ht="15.75" outlineLevel="2" thickBot="1" x14ac:dyDescent="0.3">
      <c r="B124" s="74">
        <v>2105010203</v>
      </c>
      <c r="C124" s="74" t="s">
        <v>426</v>
      </c>
      <c r="D124" s="75">
        <v>162597342</v>
      </c>
      <c r="E124" s="75">
        <v>0</v>
      </c>
      <c r="F124" s="75">
        <v>0</v>
      </c>
      <c r="G124" s="75">
        <v>0</v>
      </c>
      <c r="H124" s="75">
        <v>0</v>
      </c>
      <c r="I124" s="76">
        <v>0</v>
      </c>
      <c r="J124" s="76">
        <f t="shared" si="7"/>
        <v>162597342</v>
      </c>
      <c r="K124" s="76">
        <v>0</v>
      </c>
      <c r="L124" s="76">
        <v>0</v>
      </c>
      <c r="M124" s="76">
        <f t="shared" si="8"/>
        <v>162597342</v>
      </c>
      <c r="N124" s="76">
        <v>0</v>
      </c>
      <c r="O124" s="77">
        <v>0</v>
      </c>
      <c r="P124" s="77">
        <v>0</v>
      </c>
      <c r="Q124" s="75">
        <v>0</v>
      </c>
      <c r="R124" s="75">
        <f t="shared" si="9"/>
        <v>0</v>
      </c>
      <c r="S124" s="76">
        <f t="shared" si="10"/>
        <v>162597342</v>
      </c>
      <c r="T124" s="75">
        <f t="shared" si="11"/>
        <v>0</v>
      </c>
      <c r="U124" s="64">
        <f t="shared" si="12"/>
        <v>0</v>
      </c>
      <c r="V124" s="7">
        <f t="shared" si="13"/>
        <v>0</v>
      </c>
    </row>
    <row r="125" spans="1:22" s="81" customFormat="1" ht="15.75" outlineLevel="2" thickBot="1" x14ac:dyDescent="0.3">
      <c r="B125" s="65">
        <v>21050105</v>
      </c>
      <c r="C125" s="65" t="s">
        <v>427</v>
      </c>
      <c r="D125" s="66">
        <v>300000000</v>
      </c>
      <c r="E125" s="66">
        <v>125000000</v>
      </c>
      <c r="F125" s="66">
        <v>0</v>
      </c>
      <c r="G125" s="66">
        <v>0</v>
      </c>
      <c r="H125" s="66">
        <v>0</v>
      </c>
      <c r="I125" s="67">
        <v>0</v>
      </c>
      <c r="J125" s="67">
        <f t="shared" si="7"/>
        <v>425000000</v>
      </c>
      <c r="K125" s="67">
        <v>0</v>
      </c>
      <c r="L125" s="67">
        <v>0</v>
      </c>
      <c r="M125" s="67">
        <f t="shared" si="8"/>
        <v>425000000</v>
      </c>
      <c r="N125" s="67">
        <v>0</v>
      </c>
      <c r="O125" s="68">
        <v>0</v>
      </c>
      <c r="P125" s="68">
        <v>13066200</v>
      </c>
      <c r="Q125" s="66">
        <v>38066200</v>
      </c>
      <c r="R125" s="66">
        <f t="shared" si="9"/>
        <v>38066200</v>
      </c>
      <c r="S125" s="67">
        <f t="shared" si="10"/>
        <v>386933800</v>
      </c>
      <c r="T125" s="66">
        <f t="shared" si="11"/>
        <v>0</v>
      </c>
      <c r="U125" s="64">
        <f t="shared" si="12"/>
        <v>0</v>
      </c>
      <c r="V125" s="7">
        <f t="shared" si="13"/>
        <v>0</v>
      </c>
    </row>
    <row r="126" spans="1:22" s="81" customFormat="1" ht="15.75" outlineLevel="2" thickBot="1" x14ac:dyDescent="0.3">
      <c r="B126" s="65">
        <v>2105010501</v>
      </c>
      <c r="C126" s="65" t="s">
        <v>705</v>
      </c>
      <c r="D126" s="66"/>
      <c r="E126" s="66">
        <v>125000000</v>
      </c>
      <c r="F126" s="66">
        <v>0</v>
      </c>
      <c r="G126" s="66">
        <v>0</v>
      </c>
      <c r="H126" s="66">
        <v>0</v>
      </c>
      <c r="I126" s="67">
        <v>0</v>
      </c>
      <c r="J126" s="67">
        <f t="shared" si="7"/>
        <v>125000000</v>
      </c>
      <c r="K126" s="67">
        <v>0</v>
      </c>
      <c r="L126" s="67">
        <v>0</v>
      </c>
      <c r="M126" s="67">
        <f t="shared" si="8"/>
        <v>125000000</v>
      </c>
      <c r="N126" s="67">
        <v>0</v>
      </c>
      <c r="O126" s="68">
        <v>0</v>
      </c>
      <c r="P126" s="68">
        <v>13066200</v>
      </c>
      <c r="Q126" s="66">
        <v>13066200</v>
      </c>
      <c r="R126" s="66">
        <f t="shared" si="9"/>
        <v>13066200</v>
      </c>
      <c r="S126" s="67">
        <f t="shared" si="10"/>
        <v>111933800</v>
      </c>
      <c r="T126" s="66">
        <f t="shared" si="11"/>
        <v>0</v>
      </c>
      <c r="U126" s="64"/>
      <c r="V126" s="7"/>
    </row>
    <row r="127" spans="1:22" s="81" customFormat="1" ht="15.75" outlineLevel="2" thickBot="1" x14ac:dyDescent="0.3">
      <c r="B127" s="65">
        <v>2105010502</v>
      </c>
      <c r="C127" s="65" t="s">
        <v>706</v>
      </c>
      <c r="D127" s="66"/>
      <c r="E127" s="66">
        <v>0</v>
      </c>
      <c r="F127" s="66">
        <v>0</v>
      </c>
      <c r="G127" s="66">
        <v>0</v>
      </c>
      <c r="H127" s="66">
        <v>0</v>
      </c>
      <c r="I127" s="67">
        <v>0</v>
      </c>
      <c r="J127" s="67">
        <f t="shared" si="7"/>
        <v>0</v>
      </c>
      <c r="K127" s="67">
        <v>0</v>
      </c>
      <c r="L127" s="67">
        <v>0</v>
      </c>
      <c r="M127" s="67">
        <f t="shared" si="8"/>
        <v>0</v>
      </c>
      <c r="N127" s="67">
        <v>0</v>
      </c>
      <c r="O127" s="68">
        <v>0</v>
      </c>
      <c r="P127" s="68">
        <v>0</v>
      </c>
      <c r="Q127" s="66">
        <v>25000000</v>
      </c>
      <c r="R127" s="66">
        <f t="shared" si="9"/>
        <v>25000000</v>
      </c>
      <c r="S127" s="67">
        <f t="shared" si="10"/>
        <v>-25000000</v>
      </c>
      <c r="T127" s="66">
        <f t="shared" si="11"/>
        <v>0</v>
      </c>
      <c r="U127" s="64"/>
      <c r="V127" s="7"/>
    </row>
    <row r="128" spans="1:22" s="81" customFormat="1" ht="15.75" outlineLevel="2" thickBot="1" x14ac:dyDescent="0.3">
      <c r="B128" s="65">
        <v>21050108</v>
      </c>
      <c r="C128" s="65" t="s">
        <v>428</v>
      </c>
      <c r="D128" s="66">
        <v>59645001</v>
      </c>
      <c r="E128" s="66">
        <v>0</v>
      </c>
      <c r="F128" s="66">
        <v>0</v>
      </c>
      <c r="G128" s="66">
        <v>0</v>
      </c>
      <c r="H128" s="66">
        <v>0</v>
      </c>
      <c r="I128" s="67">
        <v>0</v>
      </c>
      <c r="J128" s="67">
        <f t="shared" si="7"/>
        <v>59645001</v>
      </c>
      <c r="K128" s="67">
        <v>0</v>
      </c>
      <c r="L128" s="67">
        <v>0</v>
      </c>
      <c r="M128" s="67">
        <f t="shared" si="8"/>
        <v>59645001</v>
      </c>
      <c r="N128" s="67">
        <v>0</v>
      </c>
      <c r="O128" s="68">
        <v>0</v>
      </c>
      <c r="P128" s="68">
        <v>0</v>
      </c>
      <c r="Q128" s="66">
        <v>0</v>
      </c>
      <c r="R128" s="66">
        <f t="shared" si="9"/>
        <v>0</v>
      </c>
      <c r="S128" s="67">
        <f t="shared" si="10"/>
        <v>59645001</v>
      </c>
      <c r="T128" s="66">
        <f t="shared" si="11"/>
        <v>0</v>
      </c>
      <c r="U128" s="64">
        <f t="shared" si="12"/>
        <v>0</v>
      </c>
      <c r="V128" s="7">
        <f t="shared" si="13"/>
        <v>0</v>
      </c>
    </row>
    <row r="129" spans="1:22" s="81" customFormat="1" ht="15.75" outlineLevel="2" thickBot="1" x14ac:dyDescent="0.3">
      <c r="B129" s="65">
        <v>21050114</v>
      </c>
      <c r="C129" s="65" t="s">
        <v>429</v>
      </c>
      <c r="D129" s="66">
        <v>30000000</v>
      </c>
      <c r="E129" s="66">
        <v>0</v>
      </c>
      <c r="F129" s="66">
        <v>0</v>
      </c>
      <c r="G129" s="66">
        <v>0</v>
      </c>
      <c r="H129" s="66">
        <v>0</v>
      </c>
      <c r="I129" s="67">
        <v>0</v>
      </c>
      <c r="J129" s="67">
        <f t="shared" si="7"/>
        <v>30000000</v>
      </c>
      <c r="K129" s="67">
        <v>0</v>
      </c>
      <c r="L129" s="67">
        <v>0</v>
      </c>
      <c r="M129" s="67">
        <f t="shared" si="8"/>
        <v>30000000</v>
      </c>
      <c r="N129" s="67">
        <v>0</v>
      </c>
      <c r="O129" s="68">
        <v>0</v>
      </c>
      <c r="P129" s="68">
        <v>0</v>
      </c>
      <c r="Q129" s="66">
        <v>0</v>
      </c>
      <c r="R129" s="66">
        <f t="shared" si="9"/>
        <v>0</v>
      </c>
      <c r="S129" s="67">
        <f t="shared" si="10"/>
        <v>30000000</v>
      </c>
      <c r="T129" s="66">
        <f t="shared" si="11"/>
        <v>0</v>
      </c>
      <c r="U129" s="64">
        <f t="shared" si="12"/>
        <v>0</v>
      </c>
      <c r="V129" s="7">
        <f t="shared" si="13"/>
        <v>0</v>
      </c>
    </row>
    <row r="130" spans="1:22" s="81" customFormat="1" ht="15.75" outlineLevel="2" thickBot="1" x14ac:dyDescent="0.3">
      <c r="B130" s="65">
        <v>21050116</v>
      </c>
      <c r="C130" s="65" t="s">
        <v>430</v>
      </c>
      <c r="D130" s="66">
        <f>+D131+D132</f>
        <v>841050165</v>
      </c>
      <c r="E130" s="66">
        <v>0</v>
      </c>
      <c r="F130" s="66">
        <v>0</v>
      </c>
      <c r="G130" s="66">
        <v>0</v>
      </c>
      <c r="H130" s="66">
        <v>0</v>
      </c>
      <c r="I130" s="66">
        <v>0</v>
      </c>
      <c r="J130" s="66">
        <f t="shared" si="7"/>
        <v>841050165</v>
      </c>
      <c r="K130" s="66">
        <v>0</v>
      </c>
      <c r="L130" s="66">
        <v>0</v>
      </c>
      <c r="M130" s="66">
        <f t="shared" si="8"/>
        <v>841050165</v>
      </c>
      <c r="N130" s="66">
        <v>0</v>
      </c>
      <c r="O130" s="66">
        <v>0</v>
      </c>
      <c r="P130" s="66">
        <v>450000000</v>
      </c>
      <c r="Q130" s="66">
        <v>450000000</v>
      </c>
      <c r="R130" s="66">
        <f t="shared" si="9"/>
        <v>450000000</v>
      </c>
      <c r="S130" s="66">
        <f t="shared" si="10"/>
        <v>391050165</v>
      </c>
      <c r="T130" s="66">
        <f t="shared" si="11"/>
        <v>0</v>
      </c>
      <c r="U130" s="64">
        <f t="shared" si="12"/>
        <v>0</v>
      </c>
      <c r="V130" s="7">
        <f t="shared" si="13"/>
        <v>0</v>
      </c>
    </row>
    <row r="131" spans="1:22" s="81" customFormat="1" ht="15.75" outlineLevel="2" thickBot="1" x14ac:dyDescent="0.3">
      <c r="B131" s="74">
        <v>2105011601</v>
      </c>
      <c r="C131" s="74" t="s">
        <v>431</v>
      </c>
      <c r="D131" s="75">
        <v>460746618</v>
      </c>
      <c r="E131" s="75">
        <v>0</v>
      </c>
      <c r="F131" s="75">
        <v>0</v>
      </c>
      <c r="G131" s="75">
        <v>0</v>
      </c>
      <c r="H131" s="75">
        <v>0</v>
      </c>
      <c r="I131" s="76">
        <v>0</v>
      </c>
      <c r="J131" s="76">
        <f t="shared" si="7"/>
        <v>460746618</v>
      </c>
      <c r="K131" s="76">
        <v>0</v>
      </c>
      <c r="L131" s="76">
        <v>0</v>
      </c>
      <c r="M131" s="76">
        <f t="shared" si="8"/>
        <v>460746618</v>
      </c>
      <c r="N131" s="76">
        <v>0</v>
      </c>
      <c r="O131" s="77">
        <v>0</v>
      </c>
      <c r="P131" s="77">
        <v>450000000</v>
      </c>
      <c r="Q131" s="75">
        <v>450000000</v>
      </c>
      <c r="R131" s="75">
        <f t="shared" si="9"/>
        <v>450000000</v>
      </c>
      <c r="S131" s="76">
        <f t="shared" si="10"/>
        <v>10746618</v>
      </c>
      <c r="T131" s="75">
        <f t="shared" si="11"/>
        <v>0</v>
      </c>
      <c r="U131" s="64">
        <f t="shared" si="12"/>
        <v>0</v>
      </c>
      <c r="V131" s="7">
        <f t="shared" si="13"/>
        <v>0</v>
      </c>
    </row>
    <row r="132" spans="1:22" s="80" customFormat="1" ht="15.75" outlineLevel="2" thickBot="1" x14ac:dyDescent="0.3">
      <c r="A132" s="81"/>
      <c r="B132" s="74">
        <v>2105011602</v>
      </c>
      <c r="C132" s="74" t="s">
        <v>432</v>
      </c>
      <c r="D132" s="75">
        <v>380303547</v>
      </c>
      <c r="E132" s="75">
        <v>0</v>
      </c>
      <c r="F132" s="75">
        <v>0</v>
      </c>
      <c r="G132" s="75">
        <v>0</v>
      </c>
      <c r="H132" s="75">
        <v>0</v>
      </c>
      <c r="I132" s="76">
        <v>0</v>
      </c>
      <c r="J132" s="76">
        <f t="shared" si="7"/>
        <v>380303547</v>
      </c>
      <c r="K132" s="76">
        <v>0</v>
      </c>
      <c r="L132" s="76">
        <v>0</v>
      </c>
      <c r="M132" s="76">
        <f t="shared" si="8"/>
        <v>380303547</v>
      </c>
      <c r="N132" s="76">
        <v>0</v>
      </c>
      <c r="O132" s="77">
        <v>0</v>
      </c>
      <c r="P132" s="77">
        <v>0</v>
      </c>
      <c r="Q132" s="75">
        <v>0</v>
      </c>
      <c r="R132" s="75">
        <f t="shared" si="9"/>
        <v>0</v>
      </c>
      <c r="S132" s="76">
        <f t="shared" si="10"/>
        <v>380303547</v>
      </c>
      <c r="T132" s="75">
        <f t="shared" si="11"/>
        <v>0</v>
      </c>
      <c r="U132" s="64">
        <f t="shared" si="12"/>
        <v>0</v>
      </c>
      <c r="V132" s="7">
        <f t="shared" si="13"/>
        <v>0</v>
      </c>
    </row>
    <row r="133" spans="1:22" s="81" customFormat="1" ht="15.75" outlineLevel="1" thickBot="1" x14ac:dyDescent="0.3">
      <c r="B133" s="65">
        <v>21050117</v>
      </c>
      <c r="C133" s="65" t="s">
        <v>433</v>
      </c>
      <c r="D133" s="66">
        <v>29640619</v>
      </c>
      <c r="E133" s="66">
        <v>35000000</v>
      </c>
      <c r="F133" s="66">
        <v>0</v>
      </c>
      <c r="G133" s="66">
        <v>0</v>
      </c>
      <c r="H133" s="66">
        <v>0</v>
      </c>
      <c r="I133" s="67">
        <v>0</v>
      </c>
      <c r="J133" s="67">
        <f t="shared" si="7"/>
        <v>64640619</v>
      </c>
      <c r="K133" s="67">
        <v>34180429</v>
      </c>
      <c r="L133" s="67">
        <v>57426386</v>
      </c>
      <c r="M133" s="67">
        <f t="shared" si="8"/>
        <v>7214233</v>
      </c>
      <c r="N133" s="67">
        <v>34180429</v>
      </c>
      <c r="O133" s="68">
        <v>57426386</v>
      </c>
      <c r="P133" s="68">
        <v>34180429</v>
      </c>
      <c r="Q133" s="66">
        <v>57426386</v>
      </c>
      <c r="R133" s="66">
        <f t="shared" si="9"/>
        <v>0</v>
      </c>
      <c r="S133" s="67">
        <f t="shared" si="10"/>
        <v>7214233</v>
      </c>
      <c r="T133" s="66">
        <f t="shared" si="11"/>
        <v>57426386</v>
      </c>
      <c r="U133" s="64">
        <f t="shared" si="12"/>
        <v>0</v>
      </c>
      <c r="V133" s="7">
        <f t="shared" si="13"/>
        <v>0</v>
      </c>
    </row>
    <row r="134" spans="1:22" s="81" customFormat="1" ht="15.75" outlineLevel="2" thickBot="1" x14ac:dyDescent="0.3">
      <c r="B134" s="65">
        <v>21050119</v>
      </c>
      <c r="C134" s="65" t="s">
        <v>434</v>
      </c>
      <c r="D134" s="66">
        <v>50000000</v>
      </c>
      <c r="E134" s="66">
        <v>0</v>
      </c>
      <c r="F134" s="66">
        <v>0</v>
      </c>
      <c r="G134" s="66">
        <v>0</v>
      </c>
      <c r="H134" s="66">
        <v>0</v>
      </c>
      <c r="I134" s="67">
        <v>0</v>
      </c>
      <c r="J134" s="67">
        <f t="shared" ref="J134:J197" si="16">+D134+E134-F134+I134</f>
        <v>50000000</v>
      </c>
      <c r="K134" s="67">
        <v>662570</v>
      </c>
      <c r="L134" s="67">
        <v>662570</v>
      </c>
      <c r="M134" s="67">
        <f t="shared" ref="M134:M197" si="17">+J134-L134</f>
        <v>49337430</v>
      </c>
      <c r="N134" s="67">
        <v>662570</v>
      </c>
      <c r="O134" s="68">
        <v>662570</v>
      </c>
      <c r="P134" s="68">
        <v>662570</v>
      </c>
      <c r="Q134" s="66">
        <v>5662570</v>
      </c>
      <c r="R134" s="66">
        <f t="shared" ref="R134:R197" si="18">+Q134-L134</f>
        <v>5000000</v>
      </c>
      <c r="S134" s="67">
        <f t="shared" ref="S134:S197" si="19">+J134-Q134</f>
        <v>44337430</v>
      </c>
      <c r="T134" s="66">
        <f t="shared" ref="T134:T197" si="20">+O134</f>
        <v>662570</v>
      </c>
      <c r="U134" s="64">
        <f t="shared" si="12"/>
        <v>0</v>
      </c>
      <c r="V134" s="7">
        <f t="shared" si="13"/>
        <v>0</v>
      </c>
    </row>
    <row r="135" spans="1:22" s="81" customFormat="1" ht="15.75" outlineLevel="2" thickBot="1" x14ac:dyDescent="0.3">
      <c r="B135" s="65">
        <v>21050120</v>
      </c>
      <c r="C135" s="65" t="s">
        <v>435</v>
      </c>
      <c r="D135" s="67">
        <v>40000000</v>
      </c>
      <c r="E135" s="67">
        <v>0</v>
      </c>
      <c r="F135" s="67">
        <v>0</v>
      </c>
      <c r="G135" s="67">
        <v>0</v>
      </c>
      <c r="H135" s="67">
        <v>0</v>
      </c>
      <c r="I135" s="67">
        <v>0</v>
      </c>
      <c r="J135" s="67">
        <f t="shared" si="16"/>
        <v>40000000</v>
      </c>
      <c r="K135" s="67">
        <v>3621100</v>
      </c>
      <c r="L135" s="67">
        <v>3879120</v>
      </c>
      <c r="M135" s="67">
        <f t="shared" si="17"/>
        <v>36120880</v>
      </c>
      <c r="N135" s="67">
        <v>2726380</v>
      </c>
      <c r="O135" s="67">
        <v>4773840</v>
      </c>
      <c r="P135" s="67">
        <v>3621100</v>
      </c>
      <c r="Q135" s="67">
        <v>3879120</v>
      </c>
      <c r="R135" s="67">
        <f t="shared" si="18"/>
        <v>0</v>
      </c>
      <c r="S135" s="67">
        <f t="shared" si="19"/>
        <v>36120880</v>
      </c>
      <c r="T135" s="66">
        <f t="shared" si="20"/>
        <v>4773840</v>
      </c>
      <c r="U135" s="64">
        <f t="shared" si="12"/>
        <v>0</v>
      </c>
      <c r="V135" s="7">
        <f t="shared" si="13"/>
        <v>0</v>
      </c>
    </row>
    <row r="136" spans="1:22" s="81" customFormat="1" ht="15.75" outlineLevel="2" thickBot="1" x14ac:dyDescent="0.3">
      <c r="A136" s="80"/>
      <c r="B136" s="70">
        <v>210502</v>
      </c>
      <c r="C136" s="70" t="s">
        <v>436</v>
      </c>
      <c r="D136" s="71">
        <f>SUM(D137:D153)</f>
        <v>1450067415</v>
      </c>
      <c r="E136" s="71">
        <v>50000000</v>
      </c>
      <c r="F136" s="71">
        <v>0</v>
      </c>
      <c r="G136" s="71">
        <v>0</v>
      </c>
      <c r="H136" s="71">
        <v>0</v>
      </c>
      <c r="I136" s="71">
        <v>0</v>
      </c>
      <c r="J136" s="71">
        <f t="shared" si="16"/>
        <v>1500067415</v>
      </c>
      <c r="K136" s="71">
        <v>9325690</v>
      </c>
      <c r="L136" s="71">
        <v>47658195</v>
      </c>
      <c r="M136" s="71">
        <f t="shared" si="17"/>
        <v>1452409220</v>
      </c>
      <c r="N136" s="71">
        <v>2737717</v>
      </c>
      <c r="O136" s="71">
        <v>31670681</v>
      </c>
      <c r="P136" s="71">
        <v>533136592</v>
      </c>
      <c r="Q136" s="71">
        <v>184998195</v>
      </c>
      <c r="R136" s="71">
        <f t="shared" si="18"/>
        <v>137340000</v>
      </c>
      <c r="S136" s="71">
        <f t="shared" si="19"/>
        <v>1315069220</v>
      </c>
      <c r="T136" s="71">
        <f t="shared" si="20"/>
        <v>31670681</v>
      </c>
      <c r="U136" s="64">
        <f t="shared" ref="U136:U199" si="21">+D136+E136-F136-H136+I136-J136</f>
        <v>0</v>
      </c>
      <c r="V136" s="7">
        <f t="shared" ref="V136:V199" si="22">+J136-M136-L136</f>
        <v>0</v>
      </c>
    </row>
    <row r="137" spans="1:22" s="81" customFormat="1" ht="15.75" outlineLevel="2" thickBot="1" x14ac:dyDescent="0.3">
      <c r="B137" s="65">
        <v>21050201</v>
      </c>
      <c r="C137" s="65" t="s">
        <v>437</v>
      </c>
      <c r="D137" s="66">
        <v>4693947</v>
      </c>
      <c r="E137" s="66">
        <v>0</v>
      </c>
      <c r="F137" s="66">
        <v>0</v>
      </c>
      <c r="G137" s="66">
        <v>0</v>
      </c>
      <c r="H137" s="66">
        <v>0</v>
      </c>
      <c r="I137" s="67">
        <v>0</v>
      </c>
      <c r="J137" s="67">
        <f t="shared" si="16"/>
        <v>4693947</v>
      </c>
      <c r="K137" s="67">
        <v>0</v>
      </c>
      <c r="L137" s="67">
        <v>0</v>
      </c>
      <c r="M137" s="67">
        <f t="shared" si="17"/>
        <v>4693947</v>
      </c>
      <c r="N137" s="67">
        <v>0</v>
      </c>
      <c r="O137" s="68">
        <v>152008</v>
      </c>
      <c r="P137" s="68">
        <v>0</v>
      </c>
      <c r="Q137" s="66">
        <v>0</v>
      </c>
      <c r="R137" s="66">
        <f t="shared" si="18"/>
        <v>0</v>
      </c>
      <c r="S137" s="67">
        <f t="shared" si="19"/>
        <v>4693947</v>
      </c>
      <c r="T137" s="66">
        <f t="shared" si="20"/>
        <v>152008</v>
      </c>
      <c r="U137" s="64">
        <f t="shared" si="21"/>
        <v>0</v>
      </c>
      <c r="V137" s="7">
        <f t="shared" si="22"/>
        <v>0</v>
      </c>
    </row>
    <row r="138" spans="1:22" s="80" customFormat="1" ht="15.75" outlineLevel="2" thickBot="1" x14ac:dyDescent="0.3">
      <c r="A138" s="81"/>
      <c r="B138" s="65">
        <v>21050203</v>
      </c>
      <c r="C138" s="65" t="s">
        <v>438</v>
      </c>
      <c r="D138" s="66">
        <v>60000000</v>
      </c>
      <c r="E138" s="66">
        <v>0</v>
      </c>
      <c r="F138" s="66">
        <v>0</v>
      </c>
      <c r="G138" s="66">
        <v>0</v>
      </c>
      <c r="H138" s="66">
        <v>0</v>
      </c>
      <c r="I138" s="67">
        <v>0</v>
      </c>
      <c r="J138" s="67">
        <f t="shared" si="16"/>
        <v>60000000</v>
      </c>
      <c r="K138" s="67">
        <v>0</v>
      </c>
      <c r="L138" s="67">
        <v>0</v>
      </c>
      <c r="M138" s="67">
        <f t="shared" si="17"/>
        <v>60000000</v>
      </c>
      <c r="N138" s="67">
        <v>0</v>
      </c>
      <c r="O138" s="68">
        <v>0</v>
      </c>
      <c r="P138" s="68">
        <v>0</v>
      </c>
      <c r="Q138" s="66">
        <v>0</v>
      </c>
      <c r="R138" s="66">
        <f t="shared" si="18"/>
        <v>0</v>
      </c>
      <c r="S138" s="67">
        <f t="shared" si="19"/>
        <v>60000000</v>
      </c>
      <c r="T138" s="66">
        <f t="shared" si="20"/>
        <v>0</v>
      </c>
      <c r="U138" s="64">
        <f t="shared" si="21"/>
        <v>0</v>
      </c>
      <c r="V138" s="7">
        <f t="shared" si="22"/>
        <v>0</v>
      </c>
    </row>
    <row r="139" spans="1:22" s="81" customFormat="1" ht="15.75" outlineLevel="1" thickBot="1" x14ac:dyDescent="0.3">
      <c r="B139" s="65">
        <v>21050204</v>
      </c>
      <c r="C139" s="65" t="s">
        <v>439</v>
      </c>
      <c r="D139" s="66">
        <v>51420000</v>
      </c>
      <c r="E139" s="66">
        <v>0</v>
      </c>
      <c r="F139" s="66">
        <v>0</v>
      </c>
      <c r="G139" s="66">
        <v>0</v>
      </c>
      <c r="H139" s="66">
        <v>0</v>
      </c>
      <c r="I139" s="67">
        <v>0</v>
      </c>
      <c r="J139" s="67">
        <f t="shared" si="16"/>
        <v>51420000</v>
      </c>
      <c r="K139" s="67">
        <v>0</v>
      </c>
      <c r="L139" s="67">
        <v>0</v>
      </c>
      <c r="M139" s="67">
        <f t="shared" si="17"/>
        <v>51420000</v>
      </c>
      <c r="N139" s="67">
        <v>0</v>
      </c>
      <c r="O139" s="68">
        <v>0</v>
      </c>
      <c r="P139" s="68">
        <v>0</v>
      </c>
      <c r="Q139" s="66">
        <v>0</v>
      </c>
      <c r="R139" s="66">
        <f t="shared" si="18"/>
        <v>0</v>
      </c>
      <c r="S139" s="67">
        <f t="shared" si="19"/>
        <v>51420000</v>
      </c>
      <c r="T139" s="66">
        <f t="shared" si="20"/>
        <v>0</v>
      </c>
      <c r="U139" s="64">
        <f t="shared" si="21"/>
        <v>0</v>
      </c>
      <c r="V139" s="7">
        <f t="shared" si="22"/>
        <v>0</v>
      </c>
    </row>
    <row r="140" spans="1:22" s="81" customFormat="1" ht="15.75" outlineLevel="2" thickBot="1" x14ac:dyDescent="0.3">
      <c r="B140" s="65">
        <v>21050205</v>
      </c>
      <c r="C140" s="65" t="s">
        <v>440</v>
      </c>
      <c r="D140" s="66">
        <v>75668000</v>
      </c>
      <c r="E140" s="66">
        <v>0</v>
      </c>
      <c r="F140" s="66">
        <v>0</v>
      </c>
      <c r="G140" s="66">
        <v>0</v>
      </c>
      <c r="H140" s="66">
        <v>0</v>
      </c>
      <c r="I140" s="67">
        <v>0</v>
      </c>
      <c r="J140" s="67">
        <f t="shared" si="16"/>
        <v>75668000</v>
      </c>
      <c r="K140" s="67">
        <v>0</v>
      </c>
      <c r="L140" s="67">
        <v>0</v>
      </c>
      <c r="M140" s="67">
        <f t="shared" si="17"/>
        <v>75668000</v>
      </c>
      <c r="N140" s="67">
        <v>0</v>
      </c>
      <c r="O140" s="68">
        <v>0</v>
      </c>
      <c r="P140" s="68">
        <v>0</v>
      </c>
      <c r="Q140" s="66">
        <v>0</v>
      </c>
      <c r="R140" s="66">
        <f t="shared" si="18"/>
        <v>0</v>
      </c>
      <c r="S140" s="67">
        <f t="shared" si="19"/>
        <v>75668000</v>
      </c>
      <c r="T140" s="66">
        <f t="shared" si="20"/>
        <v>0</v>
      </c>
      <c r="U140" s="64">
        <f t="shared" si="21"/>
        <v>0</v>
      </c>
      <c r="V140" s="7">
        <f t="shared" si="22"/>
        <v>0</v>
      </c>
    </row>
    <row r="141" spans="1:22" s="81" customFormat="1" ht="15.75" outlineLevel="2" thickBot="1" x14ac:dyDescent="0.3">
      <c r="B141" s="65">
        <v>21050206</v>
      </c>
      <c r="C141" s="65" t="s">
        <v>441</v>
      </c>
      <c r="D141" s="66">
        <v>45000000</v>
      </c>
      <c r="E141" s="66">
        <v>0</v>
      </c>
      <c r="F141" s="66">
        <v>0</v>
      </c>
      <c r="G141" s="66">
        <v>0</v>
      </c>
      <c r="H141" s="66">
        <v>0</v>
      </c>
      <c r="I141" s="67">
        <v>0</v>
      </c>
      <c r="J141" s="67">
        <f t="shared" si="16"/>
        <v>45000000</v>
      </c>
      <c r="K141" s="67">
        <v>0</v>
      </c>
      <c r="L141" s="67">
        <v>0</v>
      </c>
      <c r="M141" s="67">
        <f t="shared" si="17"/>
        <v>45000000</v>
      </c>
      <c r="N141" s="67">
        <v>0</v>
      </c>
      <c r="O141" s="68">
        <v>0</v>
      </c>
      <c r="P141" s="68">
        <v>0</v>
      </c>
      <c r="Q141" s="66">
        <v>0</v>
      </c>
      <c r="R141" s="66">
        <f t="shared" si="18"/>
        <v>0</v>
      </c>
      <c r="S141" s="67">
        <f t="shared" si="19"/>
        <v>45000000</v>
      </c>
      <c r="T141" s="66">
        <f t="shared" si="20"/>
        <v>0</v>
      </c>
      <c r="U141" s="64">
        <f t="shared" si="21"/>
        <v>0</v>
      </c>
      <c r="V141" s="7">
        <f t="shared" si="22"/>
        <v>0</v>
      </c>
    </row>
    <row r="142" spans="1:22" s="81" customFormat="1" ht="15.75" outlineLevel="2" thickBot="1" x14ac:dyDescent="0.3">
      <c r="B142" s="65">
        <v>21050208</v>
      </c>
      <c r="C142" s="65" t="s">
        <v>442</v>
      </c>
      <c r="D142" s="66">
        <v>37500000</v>
      </c>
      <c r="E142" s="66">
        <v>50000000</v>
      </c>
      <c r="F142" s="66">
        <v>0</v>
      </c>
      <c r="G142" s="66">
        <v>0</v>
      </c>
      <c r="H142" s="66">
        <v>0</v>
      </c>
      <c r="I142" s="67">
        <v>0</v>
      </c>
      <c r="J142" s="67">
        <f t="shared" si="16"/>
        <v>87500000</v>
      </c>
      <c r="K142" s="67">
        <v>4665690</v>
      </c>
      <c r="L142" s="67">
        <v>35725085</v>
      </c>
      <c r="M142" s="67">
        <f t="shared" si="17"/>
        <v>51774915</v>
      </c>
      <c r="N142" s="67">
        <v>737717</v>
      </c>
      <c r="O142" s="68">
        <v>29518673</v>
      </c>
      <c r="P142" s="68">
        <v>4665690</v>
      </c>
      <c r="Q142" s="66">
        <v>35725085</v>
      </c>
      <c r="R142" s="66">
        <f t="shared" si="18"/>
        <v>0</v>
      </c>
      <c r="S142" s="67">
        <f t="shared" si="19"/>
        <v>51774915</v>
      </c>
      <c r="T142" s="66">
        <f t="shared" si="20"/>
        <v>29518673</v>
      </c>
      <c r="U142" s="64">
        <f t="shared" si="21"/>
        <v>0</v>
      </c>
      <c r="V142" s="7">
        <f t="shared" si="22"/>
        <v>0</v>
      </c>
    </row>
    <row r="143" spans="1:22" s="81" customFormat="1" ht="15.75" outlineLevel="2" thickBot="1" x14ac:dyDescent="0.3">
      <c r="B143" s="65">
        <v>21050209</v>
      </c>
      <c r="C143" s="65" t="s">
        <v>443</v>
      </c>
      <c r="D143" s="66">
        <v>3806000</v>
      </c>
      <c r="E143" s="66">
        <v>0</v>
      </c>
      <c r="F143" s="66">
        <v>0</v>
      </c>
      <c r="G143" s="66">
        <v>0</v>
      </c>
      <c r="H143" s="66">
        <v>0</v>
      </c>
      <c r="I143" s="67">
        <v>0</v>
      </c>
      <c r="J143" s="67">
        <f t="shared" si="16"/>
        <v>3806000</v>
      </c>
      <c r="K143" s="67">
        <v>1000000</v>
      </c>
      <c r="L143" s="67">
        <v>1000000</v>
      </c>
      <c r="M143" s="67">
        <f t="shared" si="17"/>
        <v>2806000</v>
      </c>
      <c r="N143" s="67">
        <v>1000000</v>
      </c>
      <c r="O143" s="68">
        <v>1000000</v>
      </c>
      <c r="P143" s="68">
        <v>0</v>
      </c>
      <c r="Q143" s="66">
        <v>1000000</v>
      </c>
      <c r="R143" s="66">
        <f t="shared" si="18"/>
        <v>0</v>
      </c>
      <c r="S143" s="67">
        <f t="shared" si="19"/>
        <v>2806000</v>
      </c>
      <c r="T143" s="66">
        <f t="shared" si="20"/>
        <v>1000000</v>
      </c>
      <c r="U143" s="64">
        <f t="shared" si="21"/>
        <v>0</v>
      </c>
      <c r="V143" s="7">
        <f t="shared" si="22"/>
        <v>0</v>
      </c>
    </row>
    <row r="144" spans="1:22" s="81" customFormat="1" ht="15.75" outlineLevel="2" thickBot="1" x14ac:dyDescent="0.3">
      <c r="B144" s="65">
        <v>21050210</v>
      </c>
      <c r="C144" s="65" t="s">
        <v>444</v>
      </c>
      <c r="D144" s="66">
        <v>29765000</v>
      </c>
      <c r="E144" s="66">
        <v>0</v>
      </c>
      <c r="F144" s="66">
        <v>0</v>
      </c>
      <c r="G144" s="66">
        <v>0</v>
      </c>
      <c r="H144" s="66">
        <v>0</v>
      </c>
      <c r="I144" s="67">
        <v>0</v>
      </c>
      <c r="J144" s="67">
        <f t="shared" si="16"/>
        <v>29765000</v>
      </c>
      <c r="K144" s="67">
        <v>1000000</v>
      </c>
      <c r="L144" s="67">
        <v>1000000</v>
      </c>
      <c r="M144" s="67">
        <f t="shared" si="17"/>
        <v>28765000</v>
      </c>
      <c r="N144" s="67">
        <v>1000000</v>
      </c>
      <c r="O144" s="68">
        <v>1000000</v>
      </c>
      <c r="P144" s="68">
        <v>0</v>
      </c>
      <c r="Q144" s="66">
        <v>1000000</v>
      </c>
      <c r="R144" s="66">
        <f t="shared" si="18"/>
        <v>0</v>
      </c>
      <c r="S144" s="67">
        <f t="shared" si="19"/>
        <v>28765000</v>
      </c>
      <c r="T144" s="66">
        <f t="shared" si="20"/>
        <v>1000000</v>
      </c>
      <c r="U144" s="64">
        <f t="shared" si="21"/>
        <v>0</v>
      </c>
      <c r="V144" s="7">
        <f t="shared" si="22"/>
        <v>0</v>
      </c>
    </row>
    <row r="145" spans="1:22" s="81" customFormat="1" ht="15.75" outlineLevel="2" thickBot="1" x14ac:dyDescent="0.3">
      <c r="B145" s="65">
        <v>21050211</v>
      </c>
      <c r="C145" s="65" t="s">
        <v>445</v>
      </c>
      <c r="D145" s="66">
        <v>120000000</v>
      </c>
      <c r="E145" s="66">
        <v>0</v>
      </c>
      <c r="F145" s="66">
        <v>0</v>
      </c>
      <c r="G145" s="66">
        <v>0</v>
      </c>
      <c r="H145" s="66">
        <v>0</v>
      </c>
      <c r="I145" s="67">
        <v>0</v>
      </c>
      <c r="J145" s="67">
        <f t="shared" si="16"/>
        <v>120000000</v>
      </c>
      <c r="K145" s="67">
        <v>0</v>
      </c>
      <c r="L145" s="67">
        <v>0</v>
      </c>
      <c r="M145" s="67">
        <f t="shared" si="17"/>
        <v>120000000</v>
      </c>
      <c r="N145" s="67">
        <v>0</v>
      </c>
      <c r="O145" s="68">
        <v>0</v>
      </c>
      <c r="P145" s="68">
        <v>0</v>
      </c>
      <c r="Q145" s="66">
        <v>0</v>
      </c>
      <c r="R145" s="66">
        <f t="shared" si="18"/>
        <v>0</v>
      </c>
      <c r="S145" s="67">
        <f t="shared" si="19"/>
        <v>120000000</v>
      </c>
      <c r="T145" s="66">
        <f t="shared" si="20"/>
        <v>0</v>
      </c>
      <c r="U145" s="64">
        <f t="shared" si="21"/>
        <v>0</v>
      </c>
      <c r="V145" s="7">
        <f t="shared" si="22"/>
        <v>0</v>
      </c>
    </row>
    <row r="146" spans="1:22" s="81" customFormat="1" ht="15.75" outlineLevel="2" thickBot="1" x14ac:dyDescent="0.3">
      <c r="B146" s="65">
        <v>21050212</v>
      </c>
      <c r="C146" s="65" t="s">
        <v>446</v>
      </c>
      <c r="D146" s="66">
        <v>750000000</v>
      </c>
      <c r="E146" s="66">
        <v>0</v>
      </c>
      <c r="F146" s="66">
        <v>0</v>
      </c>
      <c r="G146" s="66">
        <v>0</v>
      </c>
      <c r="H146" s="66">
        <v>0</v>
      </c>
      <c r="I146" s="67">
        <v>0</v>
      </c>
      <c r="J146" s="67">
        <f t="shared" si="16"/>
        <v>750000000</v>
      </c>
      <c r="K146" s="67">
        <v>0</v>
      </c>
      <c r="L146" s="67">
        <v>0</v>
      </c>
      <c r="M146" s="67">
        <f t="shared" si="17"/>
        <v>750000000</v>
      </c>
      <c r="N146" s="67">
        <v>0</v>
      </c>
      <c r="O146" s="68">
        <v>0</v>
      </c>
      <c r="P146" s="68">
        <v>478470902</v>
      </c>
      <c r="Q146" s="66">
        <v>90000000</v>
      </c>
      <c r="R146" s="66">
        <f t="shared" si="18"/>
        <v>90000000</v>
      </c>
      <c r="S146" s="67">
        <f t="shared" si="19"/>
        <v>660000000</v>
      </c>
      <c r="T146" s="66">
        <f t="shared" si="20"/>
        <v>0</v>
      </c>
      <c r="U146" s="64">
        <f t="shared" si="21"/>
        <v>0</v>
      </c>
      <c r="V146" s="7">
        <f t="shared" si="22"/>
        <v>0</v>
      </c>
    </row>
    <row r="147" spans="1:22" s="81" customFormat="1" ht="15.75" outlineLevel="2" thickBot="1" x14ac:dyDescent="0.3">
      <c r="B147" s="65">
        <v>21050213</v>
      </c>
      <c r="C147" s="65" t="s">
        <v>447</v>
      </c>
      <c r="D147" s="66">
        <v>31514468</v>
      </c>
      <c r="E147" s="66">
        <v>0</v>
      </c>
      <c r="F147" s="66">
        <v>0</v>
      </c>
      <c r="G147" s="66">
        <v>0</v>
      </c>
      <c r="H147" s="66">
        <v>0</v>
      </c>
      <c r="I147" s="67">
        <v>0</v>
      </c>
      <c r="J147" s="67">
        <f t="shared" si="16"/>
        <v>31514468</v>
      </c>
      <c r="K147" s="67">
        <v>0</v>
      </c>
      <c r="L147" s="67">
        <v>0</v>
      </c>
      <c r="M147" s="67">
        <f t="shared" si="17"/>
        <v>31514468</v>
      </c>
      <c r="N147" s="67">
        <v>0</v>
      </c>
      <c r="O147" s="68">
        <v>0</v>
      </c>
      <c r="P147" s="68">
        <v>0</v>
      </c>
      <c r="Q147" s="66">
        <v>0</v>
      </c>
      <c r="R147" s="66">
        <f t="shared" si="18"/>
        <v>0</v>
      </c>
      <c r="S147" s="67">
        <f t="shared" si="19"/>
        <v>31514468</v>
      </c>
      <c r="T147" s="66">
        <f t="shared" si="20"/>
        <v>0</v>
      </c>
      <c r="U147" s="64">
        <f t="shared" si="21"/>
        <v>0</v>
      </c>
      <c r="V147" s="7">
        <f t="shared" si="22"/>
        <v>0</v>
      </c>
    </row>
    <row r="148" spans="1:22" s="80" customFormat="1" ht="15.75" outlineLevel="2" thickBot="1" x14ac:dyDescent="0.3">
      <c r="A148" s="81"/>
      <c r="B148" s="65">
        <v>21050214</v>
      </c>
      <c r="C148" s="65" t="s">
        <v>448</v>
      </c>
      <c r="D148" s="66">
        <v>47800000</v>
      </c>
      <c r="E148" s="66">
        <v>0</v>
      </c>
      <c r="F148" s="66">
        <v>0</v>
      </c>
      <c r="G148" s="66">
        <v>0</v>
      </c>
      <c r="H148" s="66">
        <v>0</v>
      </c>
      <c r="I148" s="67">
        <v>0</v>
      </c>
      <c r="J148" s="67">
        <f t="shared" si="16"/>
        <v>47800000</v>
      </c>
      <c r="K148" s="67">
        <v>0</v>
      </c>
      <c r="L148" s="67">
        <v>0</v>
      </c>
      <c r="M148" s="67">
        <f t="shared" si="17"/>
        <v>47800000</v>
      </c>
      <c r="N148" s="67">
        <v>0</v>
      </c>
      <c r="O148" s="68">
        <v>0</v>
      </c>
      <c r="P148" s="68">
        <v>0</v>
      </c>
      <c r="Q148" s="66">
        <v>0</v>
      </c>
      <c r="R148" s="66">
        <f t="shared" si="18"/>
        <v>0</v>
      </c>
      <c r="S148" s="67">
        <f t="shared" si="19"/>
        <v>47800000</v>
      </c>
      <c r="T148" s="66">
        <f t="shared" si="20"/>
        <v>0</v>
      </c>
      <c r="U148" s="64">
        <f t="shared" si="21"/>
        <v>0</v>
      </c>
      <c r="V148" s="7">
        <f t="shared" si="22"/>
        <v>0</v>
      </c>
    </row>
    <row r="149" spans="1:22" s="80" customFormat="1" ht="15.75" outlineLevel="1" thickBot="1" x14ac:dyDescent="0.3">
      <c r="A149" s="81"/>
      <c r="B149" s="65">
        <v>21050215</v>
      </c>
      <c r="C149" s="65" t="s">
        <v>449</v>
      </c>
      <c r="D149" s="66">
        <v>15000000</v>
      </c>
      <c r="E149" s="66">
        <v>0</v>
      </c>
      <c r="F149" s="66">
        <v>0</v>
      </c>
      <c r="G149" s="66">
        <v>0</v>
      </c>
      <c r="H149" s="66">
        <v>0</v>
      </c>
      <c r="I149" s="67">
        <v>0</v>
      </c>
      <c r="J149" s="67">
        <f t="shared" si="16"/>
        <v>15000000</v>
      </c>
      <c r="K149" s="67">
        <v>0</v>
      </c>
      <c r="L149" s="67">
        <v>0</v>
      </c>
      <c r="M149" s="67">
        <f t="shared" si="17"/>
        <v>15000000</v>
      </c>
      <c r="N149" s="67">
        <v>0</v>
      </c>
      <c r="O149" s="68">
        <v>0</v>
      </c>
      <c r="P149" s="68">
        <v>0</v>
      </c>
      <c r="Q149" s="66">
        <v>0</v>
      </c>
      <c r="R149" s="66">
        <f t="shared" si="18"/>
        <v>0</v>
      </c>
      <c r="S149" s="67">
        <f t="shared" si="19"/>
        <v>15000000</v>
      </c>
      <c r="T149" s="66">
        <f t="shared" si="20"/>
        <v>0</v>
      </c>
      <c r="U149" s="64">
        <f t="shared" si="21"/>
        <v>0</v>
      </c>
      <c r="V149" s="7">
        <f t="shared" si="22"/>
        <v>0</v>
      </c>
    </row>
    <row r="150" spans="1:22" s="81" customFormat="1" ht="15.75" outlineLevel="2" thickBot="1" x14ac:dyDescent="0.3">
      <c r="B150" s="65">
        <v>21050216</v>
      </c>
      <c r="C150" s="65" t="s">
        <v>450</v>
      </c>
      <c r="D150" s="66">
        <v>16600000</v>
      </c>
      <c r="E150" s="66">
        <v>0</v>
      </c>
      <c r="F150" s="66">
        <v>0</v>
      </c>
      <c r="G150" s="66">
        <v>0</v>
      </c>
      <c r="H150" s="66">
        <v>0</v>
      </c>
      <c r="I150" s="67">
        <v>0</v>
      </c>
      <c r="J150" s="67">
        <f t="shared" si="16"/>
        <v>16600000</v>
      </c>
      <c r="K150" s="67">
        <v>0</v>
      </c>
      <c r="L150" s="67">
        <v>0</v>
      </c>
      <c r="M150" s="67">
        <f t="shared" si="17"/>
        <v>16600000</v>
      </c>
      <c r="N150" s="67">
        <v>0</v>
      </c>
      <c r="O150" s="68">
        <v>0</v>
      </c>
      <c r="P150" s="68">
        <v>0</v>
      </c>
      <c r="Q150" s="66">
        <v>0</v>
      </c>
      <c r="R150" s="66">
        <f t="shared" si="18"/>
        <v>0</v>
      </c>
      <c r="S150" s="67">
        <f t="shared" si="19"/>
        <v>16600000</v>
      </c>
      <c r="T150" s="66">
        <f t="shared" si="20"/>
        <v>0</v>
      </c>
      <c r="U150" s="64">
        <f t="shared" si="21"/>
        <v>0</v>
      </c>
      <c r="V150" s="7">
        <f t="shared" si="22"/>
        <v>0</v>
      </c>
    </row>
    <row r="151" spans="1:22" s="81" customFormat="1" ht="15.75" outlineLevel="3" thickBot="1" x14ac:dyDescent="0.3">
      <c r="B151" s="65">
        <v>21050217</v>
      </c>
      <c r="C151" s="65" t="s">
        <v>451</v>
      </c>
      <c r="D151" s="66">
        <v>100000000</v>
      </c>
      <c r="E151" s="66">
        <v>0</v>
      </c>
      <c r="F151" s="66">
        <v>0</v>
      </c>
      <c r="G151" s="66">
        <v>0</v>
      </c>
      <c r="H151" s="66">
        <v>0</v>
      </c>
      <c r="I151" s="67">
        <v>0</v>
      </c>
      <c r="J151" s="67">
        <f t="shared" si="16"/>
        <v>100000000</v>
      </c>
      <c r="K151" s="67">
        <v>0</v>
      </c>
      <c r="L151" s="67">
        <v>7273110</v>
      </c>
      <c r="M151" s="67">
        <f t="shared" si="17"/>
        <v>92726890</v>
      </c>
      <c r="N151" s="67">
        <v>0</v>
      </c>
      <c r="O151" s="68">
        <v>0</v>
      </c>
      <c r="P151" s="68">
        <v>0</v>
      </c>
      <c r="Q151" s="66">
        <v>7273110</v>
      </c>
      <c r="R151" s="66">
        <f t="shared" si="18"/>
        <v>0</v>
      </c>
      <c r="S151" s="67">
        <f t="shared" si="19"/>
        <v>92726890</v>
      </c>
      <c r="T151" s="66">
        <f t="shared" si="20"/>
        <v>0</v>
      </c>
      <c r="U151" s="64">
        <f t="shared" si="21"/>
        <v>0</v>
      </c>
      <c r="V151" s="7">
        <f t="shared" si="22"/>
        <v>0</v>
      </c>
    </row>
    <row r="152" spans="1:22" s="81" customFormat="1" ht="15.75" outlineLevel="3" thickBot="1" x14ac:dyDescent="0.3">
      <c r="B152" s="65">
        <v>21050218</v>
      </c>
      <c r="C152" s="65" t="s">
        <v>452</v>
      </c>
      <c r="D152" s="66">
        <v>50000000</v>
      </c>
      <c r="E152" s="66">
        <v>0</v>
      </c>
      <c r="F152" s="66">
        <v>0</v>
      </c>
      <c r="G152" s="66">
        <v>0</v>
      </c>
      <c r="H152" s="66">
        <v>0</v>
      </c>
      <c r="I152" s="67">
        <v>0</v>
      </c>
      <c r="J152" s="67">
        <f t="shared" si="16"/>
        <v>50000000</v>
      </c>
      <c r="K152" s="67">
        <v>2660000</v>
      </c>
      <c r="L152" s="67">
        <v>2660000</v>
      </c>
      <c r="M152" s="67">
        <f t="shared" si="17"/>
        <v>47340000</v>
      </c>
      <c r="N152" s="67">
        <v>0</v>
      </c>
      <c r="O152" s="68">
        <v>0</v>
      </c>
      <c r="P152" s="68">
        <v>50000000</v>
      </c>
      <c r="Q152" s="66">
        <v>50000000</v>
      </c>
      <c r="R152" s="66">
        <f t="shared" si="18"/>
        <v>47340000</v>
      </c>
      <c r="S152" s="67">
        <f t="shared" si="19"/>
        <v>0</v>
      </c>
      <c r="T152" s="66">
        <f t="shared" si="20"/>
        <v>0</v>
      </c>
      <c r="U152" s="64">
        <f t="shared" si="21"/>
        <v>0</v>
      </c>
      <c r="V152" s="7">
        <f t="shared" si="22"/>
        <v>0</v>
      </c>
    </row>
    <row r="153" spans="1:22" s="81" customFormat="1" ht="15.75" outlineLevel="3" thickBot="1" x14ac:dyDescent="0.3">
      <c r="B153" s="65">
        <v>21050219</v>
      </c>
      <c r="C153" s="65" t="s">
        <v>453</v>
      </c>
      <c r="D153" s="66">
        <v>11300000</v>
      </c>
      <c r="E153" s="66">
        <v>0</v>
      </c>
      <c r="F153" s="66">
        <v>0</v>
      </c>
      <c r="G153" s="66">
        <v>0</v>
      </c>
      <c r="H153" s="66">
        <v>0</v>
      </c>
      <c r="I153" s="67">
        <v>0</v>
      </c>
      <c r="J153" s="67">
        <f t="shared" si="16"/>
        <v>11300000</v>
      </c>
      <c r="K153" s="67">
        <v>0</v>
      </c>
      <c r="L153" s="67">
        <v>0</v>
      </c>
      <c r="M153" s="67">
        <f t="shared" si="17"/>
        <v>11300000</v>
      </c>
      <c r="N153" s="67">
        <v>0</v>
      </c>
      <c r="O153" s="68">
        <v>0</v>
      </c>
      <c r="P153" s="68">
        <v>0</v>
      </c>
      <c r="Q153" s="66">
        <v>0</v>
      </c>
      <c r="R153" s="66">
        <f t="shared" si="18"/>
        <v>0</v>
      </c>
      <c r="S153" s="67">
        <f t="shared" si="19"/>
        <v>11300000</v>
      </c>
      <c r="T153" s="66">
        <f t="shared" si="20"/>
        <v>0</v>
      </c>
      <c r="U153" s="64">
        <f t="shared" si="21"/>
        <v>0</v>
      </c>
      <c r="V153" s="7">
        <f t="shared" si="22"/>
        <v>0</v>
      </c>
    </row>
    <row r="154" spans="1:22" s="80" customFormat="1" ht="15.75" outlineLevel="3" thickBot="1" x14ac:dyDescent="0.3">
      <c r="B154" s="70">
        <v>210503</v>
      </c>
      <c r="C154" s="70" t="s">
        <v>454</v>
      </c>
      <c r="D154" s="71">
        <f>+D155+D156</f>
        <v>100000000</v>
      </c>
      <c r="E154" s="71">
        <v>0</v>
      </c>
      <c r="F154" s="71">
        <v>0</v>
      </c>
      <c r="G154" s="71">
        <v>0</v>
      </c>
      <c r="H154" s="71">
        <v>0</v>
      </c>
      <c r="I154" s="71">
        <v>0</v>
      </c>
      <c r="J154" s="71">
        <f t="shared" si="16"/>
        <v>100000000</v>
      </c>
      <c r="K154" s="71">
        <v>0</v>
      </c>
      <c r="L154" s="71">
        <v>0</v>
      </c>
      <c r="M154" s="71">
        <f t="shared" si="17"/>
        <v>100000000</v>
      </c>
      <c r="N154" s="71">
        <v>0</v>
      </c>
      <c r="O154" s="71">
        <v>0</v>
      </c>
      <c r="P154" s="71">
        <v>0</v>
      </c>
      <c r="Q154" s="71">
        <v>0</v>
      </c>
      <c r="R154" s="71">
        <f t="shared" si="18"/>
        <v>0</v>
      </c>
      <c r="S154" s="71">
        <f t="shared" si="19"/>
        <v>100000000</v>
      </c>
      <c r="T154" s="71">
        <f t="shared" si="20"/>
        <v>0</v>
      </c>
      <c r="U154" s="64">
        <f t="shared" si="21"/>
        <v>0</v>
      </c>
      <c r="V154" s="7">
        <f t="shared" si="22"/>
        <v>0</v>
      </c>
    </row>
    <row r="155" spans="1:22" s="81" customFormat="1" ht="15.75" outlineLevel="2" thickBot="1" x14ac:dyDescent="0.3">
      <c r="B155" s="65">
        <v>21050303</v>
      </c>
      <c r="C155" s="65" t="s">
        <v>455</v>
      </c>
      <c r="D155" s="66">
        <v>50000000</v>
      </c>
      <c r="E155" s="66">
        <v>0</v>
      </c>
      <c r="F155" s="66">
        <v>0</v>
      </c>
      <c r="G155" s="66">
        <v>0</v>
      </c>
      <c r="H155" s="66">
        <v>0</v>
      </c>
      <c r="I155" s="67">
        <v>0</v>
      </c>
      <c r="J155" s="67">
        <f t="shared" si="16"/>
        <v>50000000</v>
      </c>
      <c r="K155" s="67">
        <v>0</v>
      </c>
      <c r="L155" s="67">
        <v>0</v>
      </c>
      <c r="M155" s="67">
        <f t="shared" si="17"/>
        <v>50000000</v>
      </c>
      <c r="N155" s="67">
        <v>0</v>
      </c>
      <c r="O155" s="68">
        <v>0</v>
      </c>
      <c r="P155" s="68">
        <v>0</v>
      </c>
      <c r="Q155" s="66">
        <v>0</v>
      </c>
      <c r="R155" s="66">
        <f t="shared" si="18"/>
        <v>0</v>
      </c>
      <c r="S155" s="67">
        <f t="shared" si="19"/>
        <v>50000000</v>
      </c>
      <c r="T155" s="66">
        <f t="shared" si="20"/>
        <v>0</v>
      </c>
      <c r="U155" s="64">
        <f t="shared" si="21"/>
        <v>0</v>
      </c>
      <c r="V155" s="7">
        <f t="shared" si="22"/>
        <v>0</v>
      </c>
    </row>
    <row r="156" spans="1:22" s="80" customFormat="1" ht="15.75" outlineLevel="3" thickBot="1" x14ac:dyDescent="0.3">
      <c r="A156" s="81"/>
      <c r="B156" s="65">
        <v>21050305</v>
      </c>
      <c r="C156" s="65" t="s">
        <v>456</v>
      </c>
      <c r="D156" s="66">
        <v>50000000</v>
      </c>
      <c r="E156" s="66">
        <v>0</v>
      </c>
      <c r="F156" s="66">
        <v>0</v>
      </c>
      <c r="G156" s="66">
        <v>0</v>
      </c>
      <c r="H156" s="66">
        <v>0</v>
      </c>
      <c r="I156" s="67">
        <v>0</v>
      </c>
      <c r="J156" s="67">
        <f t="shared" si="16"/>
        <v>50000000</v>
      </c>
      <c r="K156" s="67">
        <v>0</v>
      </c>
      <c r="L156" s="67">
        <v>0</v>
      </c>
      <c r="M156" s="67">
        <f t="shared" si="17"/>
        <v>50000000</v>
      </c>
      <c r="N156" s="67">
        <v>0</v>
      </c>
      <c r="O156" s="68">
        <v>0</v>
      </c>
      <c r="P156" s="68">
        <v>0</v>
      </c>
      <c r="Q156" s="66">
        <v>0</v>
      </c>
      <c r="R156" s="66">
        <f t="shared" si="18"/>
        <v>0</v>
      </c>
      <c r="S156" s="67">
        <f t="shared" si="19"/>
        <v>50000000</v>
      </c>
      <c r="T156" s="66">
        <f t="shared" si="20"/>
        <v>0</v>
      </c>
      <c r="U156" s="64">
        <f t="shared" si="21"/>
        <v>0</v>
      </c>
      <c r="V156" s="7">
        <f t="shared" si="22"/>
        <v>0</v>
      </c>
    </row>
    <row r="157" spans="1:22" s="81" customFormat="1" ht="15.75" outlineLevel="2" thickBot="1" x14ac:dyDescent="0.3">
      <c r="A157" s="80"/>
      <c r="B157" s="70">
        <v>210505</v>
      </c>
      <c r="C157" s="70" t="s">
        <v>457</v>
      </c>
      <c r="D157" s="72">
        <f>+D158+D164+D166+D172+D175+D181+D184+D187+D190+D192</f>
        <v>1096662576</v>
      </c>
      <c r="E157" s="72">
        <v>0</v>
      </c>
      <c r="F157" s="72">
        <v>0</v>
      </c>
      <c r="G157" s="72">
        <v>0</v>
      </c>
      <c r="H157" s="72">
        <v>0</v>
      </c>
      <c r="I157" s="72">
        <v>0</v>
      </c>
      <c r="J157" s="72">
        <f t="shared" si="16"/>
        <v>1096662576</v>
      </c>
      <c r="K157" s="72">
        <v>35100025</v>
      </c>
      <c r="L157" s="72">
        <v>43908370</v>
      </c>
      <c r="M157" s="72">
        <f t="shared" si="17"/>
        <v>1052754206</v>
      </c>
      <c r="N157" s="72">
        <v>18629725</v>
      </c>
      <c r="O157" s="72">
        <v>18629725</v>
      </c>
      <c r="P157" s="72">
        <v>81014414</v>
      </c>
      <c r="Q157" s="72">
        <v>109423814</v>
      </c>
      <c r="R157" s="72">
        <f t="shared" si="18"/>
        <v>65515444</v>
      </c>
      <c r="S157" s="72">
        <f t="shared" si="19"/>
        <v>987238762</v>
      </c>
      <c r="T157" s="72">
        <f t="shared" si="20"/>
        <v>18629725</v>
      </c>
      <c r="U157" s="64">
        <f t="shared" si="21"/>
        <v>0</v>
      </c>
      <c r="V157" s="7">
        <f t="shared" si="22"/>
        <v>0</v>
      </c>
    </row>
    <row r="158" spans="1:22" s="81" customFormat="1" ht="15.75" outlineLevel="3" thickBot="1" x14ac:dyDescent="0.3">
      <c r="A158" s="80"/>
      <c r="B158" s="65">
        <v>21050501</v>
      </c>
      <c r="C158" s="65" t="s">
        <v>458</v>
      </c>
      <c r="D158" s="66">
        <f>SUM(D159:D163)</f>
        <v>578814470</v>
      </c>
      <c r="E158" s="66">
        <v>0</v>
      </c>
      <c r="F158" s="66">
        <v>0</v>
      </c>
      <c r="G158" s="66">
        <v>0</v>
      </c>
      <c r="H158" s="66">
        <v>0</v>
      </c>
      <c r="I158" s="66">
        <v>0</v>
      </c>
      <c r="J158" s="66">
        <f t="shared" si="16"/>
        <v>578814470</v>
      </c>
      <c r="K158" s="66">
        <v>2211575</v>
      </c>
      <c r="L158" s="66">
        <v>10129866</v>
      </c>
      <c r="M158" s="66">
        <f t="shared" si="17"/>
        <v>568684604</v>
      </c>
      <c r="N158" s="66">
        <v>0</v>
      </c>
      <c r="O158" s="66">
        <v>0</v>
      </c>
      <c r="P158" s="66">
        <v>4498600</v>
      </c>
      <c r="Q158" s="66">
        <v>28567946</v>
      </c>
      <c r="R158" s="66">
        <f t="shared" si="18"/>
        <v>18438080</v>
      </c>
      <c r="S158" s="66">
        <f t="shared" si="19"/>
        <v>550246524</v>
      </c>
      <c r="T158" s="66">
        <f t="shared" si="20"/>
        <v>0</v>
      </c>
      <c r="U158" s="64">
        <f t="shared" si="21"/>
        <v>0</v>
      </c>
      <c r="V158" s="7">
        <f t="shared" si="22"/>
        <v>0</v>
      </c>
    </row>
    <row r="159" spans="1:22" s="81" customFormat="1" ht="15.75" outlineLevel="3" thickBot="1" x14ac:dyDescent="0.3">
      <c r="B159" s="74">
        <v>2105050101</v>
      </c>
      <c r="C159" s="74" t="s">
        <v>198</v>
      </c>
      <c r="D159" s="75">
        <v>12500000</v>
      </c>
      <c r="E159" s="75">
        <v>0</v>
      </c>
      <c r="F159" s="75">
        <v>0</v>
      </c>
      <c r="G159" s="75">
        <v>0</v>
      </c>
      <c r="H159" s="75">
        <v>0</v>
      </c>
      <c r="I159" s="76">
        <v>0</v>
      </c>
      <c r="J159" s="76">
        <f t="shared" si="16"/>
        <v>12500000</v>
      </c>
      <c r="K159" s="76">
        <v>358020</v>
      </c>
      <c r="L159" s="76">
        <v>358020</v>
      </c>
      <c r="M159" s="76">
        <f t="shared" si="17"/>
        <v>12141980</v>
      </c>
      <c r="N159" s="76">
        <v>0</v>
      </c>
      <c r="O159" s="77">
        <v>0</v>
      </c>
      <c r="P159" s="77">
        <v>358020</v>
      </c>
      <c r="Q159" s="75">
        <v>358020</v>
      </c>
      <c r="R159" s="75">
        <f t="shared" si="18"/>
        <v>0</v>
      </c>
      <c r="S159" s="76">
        <f t="shared" si="19"/>
        <v>12141980</v>
      </c>
      <c r="T159" s="75">
        <f t="shared" si="20"/>
        <v>0</v>
      </c>
      <c r="U159" s="64">
        <f t="shared" si="21"/>
        <v>0</v>
      </c>
      <c r="V159" s="7">
        <f t="shared" si="22"/>
        <v>0</v>
      </c>
    </row>
    <row r="160" spans="1:22" s="81" customFormat="1" ht="15.75" outlineLevel="3" thickBot="1" x14ac:dyDescent="0.3">
      <c r="B160" s="74">
        <v>2105050102</v>
      </c>
      <c r="C160" s="74" t="s">
        <v>459</v>
      </c>
      <c r="D160" s="75">
        <v>234599350</v>
      </c>
      <c r="E160" s="75">
        <v>0</v>
      </c>
      <c r="F160" s="75">
        <v>0</v>
      </c>
      <c r="G160" s="75">
        <v>0</v>
      </c>
      <c r="H160" s="75">
        <v>0</v>
      </c>
      <c r="I160" s="76">
        <v>0</v>
      </c>
      <c r="J160" s="76">
        <f t="shared" si="16"/>
        <v>234599350</v>
      </c>
      <c r="K160" s="76">
        <v>1853555</v>
      </c>
      <c r="L160" s="76">
        <v>9771846</v>
      </c>
      <c r="M160" s="76">
        <f t="shared" si="17"/>
        <v>224827504</v>
      </c>
      <c r="N160" s="76">
        <v>0</v>
      </c>
      <c r="O160" s="77">
        <v>0</v>
      </c>
      <c r="P160" s="77">
        <v>4140580</v>
      </c>
      <c r="Q160" s="75">
        <v>28209926</v>
      </c>
      <c r="R160" s="75">
        <f t="shared" si="18"/>
        <v>18438080</v>
      </c>
      <c r="S160" s="76">
        <f t="shared" si="19"/>
        <v>206389424</v>
      </c>
      <c r="T160" s="75">
        <f t="shared" si="20"/>
        <v>0</v>
      </c>
      <c r="U160" s="64">
        <f t="shared" si="21"/>
        <v>0</v>
      </c>
      <c r="V160" s="7">
        <f t="shared" si="22"/>
        <v>0</v>
      </c>
    </row>
    <row r="161" spans="1:22" s="81" customFormat="1" ht="15.75" outlineLevel="3" thickBot="1" x14ac:dyDescent="0.3">
      <c r="B161" s="74">
        <v>2105050103</v>
      </c>
      <c r="C161" s="144" t="s">
        <v>748</v>
      </c>
      <c r="D161" s="75">
        <v>31000000</v>
      </c>
      <c r="E161" s="75">
        <v>0</v>
      </c>
      <c r="F161" s="75">
        <v>0</v>
      </c>
      <c r="G161" s="75">
        <v>0</v>
      </c>
      <c r="H161" s="75">
        <v>0</v>
      </c>
      <c r="I161" s="76">
        <v>0</v>
      </c>
      <c r="J161" s="76">
        <f t="shared" si="16"/>
        <v>31000000</v>
      </c>
      <c r="K161" s="76">
        <v>0</v>
      </c>
      <c r="L161" s="76">
        <v>0</v>
      </c>
      <c r="M161" s="76">
        <f t="shared" si="17"/>
        <v>31000000</v>
      </c>
      <c r="N161" s="76">
        <v>0</v>
      </c>
      <c r="O161" s="77">
        <v>0</v>
      </c>
      <c r="P161" s="77">
        <v>0</v>
      </c>
      <c r="Q161" s="75">
        <v>0</v>
      </c>
      <c r="R161" s="75">
        <f t="shared" si="18"/>
        <v>0</v>
      </c>
      <c r="S161" s="76">
        <f t="shared" si="19"/>
        <v>31000000</v>
      </c>
      <c r="T161" s="75">
        <f t="shared" si="20"/>
        <v>0</v>
      </c>
      <c r="U161" s="64">
        <f t="shared" si="21"/>
        <v>0</v>
      </c>
      <c r="V161" s="7">
        <f t="shared" si="22"/>
        <v>0</v>
      </c>
    </row>
    <row r="162" spans="1:22" s="80" customFormat="1" ht="15.75" outlineLevel="3" thickBot="1" x14ac:dyDescent="0.3">
      <c r="A162" s="81"/>
      <c r="B162" s="74">
        <v>2105050104</v>
      </c>
      <c r="C162" s="74" t="s">
        <v>461</v>
      </c>
      <c r="D162" s="75">
        <v>72600000</v>
      </c>
      <c r="E162" s="75">
        <v>0</v>
      </c>
      <c r="F162" s="75">
        <v>0</v>
      </c>
      <c r="G162" s="75">
        <v>0</v>
      </c>
      <c r="H162" s="75">
        <v>0</v>
      </c>
      <c r="I162" s="76">
        <v>0</v>
      </c>
      <c r="J162" s="76">
        <f t="shared" si="16"/>
        <v>72600000</v>
      </c>
      <c r="K162" s="76">
        <v>0</v>
      </c>
      <c r="L162" s="76">
        <v>0</v>
      </c>
      <c r="M162" s="76">
        <f t="shared" si="17"/>
        <v>72600000</v>
      </c>
      <c r="N162" s="76">
        <v>0</v>
      </c>
      <c r="O162" s="77">
        <v>0</v>
      </c>
      <c r="P162" s="77">
        <v>0</v>
      </c>
      <c r="Q162" s="75">
        <v>0</v>
      </c>
      <c r="R162" s="75">
        <f t="shared" si="18"/>
        <v>0</v>
      </c>
      <c r="S162" s="76">
        <f t="shared" si="19"/>
        <v>72600000</v>
      </c>
      <c r="T162" s="75">
        <f t="shared" si="20"/>
        <v>0</v>
      </c>
      <c r="U162" s="64">
        <f t="shared" si="21"/>
        <v>0</v>
      </c>
      <c r="V162" s="7">
        <f t="shared" si="22"/>
        <v>0</v>
      </c>
    </row>
    <row r="163" spans="1:22" s="81" customFormat="1" ht="15.75" outlineLevel="2" thickBot="1" x14ac:dyDescent="0.3">
      <c r="B163" s="74">
        <v>2105050105</v>
      </c>
      <c r="C163" s="74" t="s">
        <v>247</v>
      </c>
      <c r="D163" s="75">
        <v>228115120</v>
      </c>
      <c r="E163" s="75">
        <v>0</v>
      </c>
      <c r="F163" s="75">
        <v>0</v>
      </c>
      <c r="G163" s="75">
        <v>0</v>
      </c>
      <c r="H163" s="75">
        <v>0</v>
      </c>
      <c r="I163" s="76">
        <v>0</v>
      </c>
      <c r="J163" s="76">
        <f t="shared" si="16"/>
        <v>228115120</v>
      </c>
      <c r="K163" s="76">
        <v>0</v>
      </c>
      <c r="L163" s="76">
        <v>0</v>
      </c>
      <c r="M163" s="76">
        <f t="shared" si="17"/>
        <v>228115120</v>
      </c>
      <c r="N163" s="76">
        <v>0</v>
      </c>
      <c r="O163" s="77">
        <v>0</v>
      </c>
      <c r="P163" s="77">
        <v>0</v>
      </c>
      <c r="Q163" s="75">
        <v>0</v>
      </c>
      <c r="R163" s="75">
        <f t="shared" si="18"/>
        <v>0</v>
      </c>
      <c r="S163" s="76">
        <f t="shared" si="19"/>
        <v>228115120</v>
      </c>
      <c r="T163" s="75">
        <f t="shared" si="20"/>
        <v>0</v>
      </c>
      <c r="U163" s="64">
        <f t="shared" si="21"/>
        <v>0</v>
      </c>
      <c r="V163" s="7">
        <f t="shared" si="22"/>
        <v>0</v>
      </c>
    </row>
    <row r="164" spans="1:22" s="80" customFormat="1" ht="15.75" outlineLevel="3" thickBot="1" x14ac:dyDescent="0.3">
      <c r="B164" s="65">
        <v>21050502</v>
      </c>
      <c r="C164" s="65" t="s">
        <v>462</v>
      </c>
      <c r="D164" s="66">
        <f>+D165</f>
        <v>32000000</v>
      </c>
      <c r="E164" s="66">
        <v>0</v>
      </c>
      <c r="F164" s="66">
        <v>0</v>
      </c>
      <c r="G164" s="66">
        <v>0</v>
      </c>
      <c r="H164" s="66">
        <v>0</v>
      </c>
      <c r="I164" s="66">
        <v>0</v>
      </c>
      <c r="J164" s="66">
        <f t="shared" si="16"/>
        <v>32000000</v>
      </c>
      <c r="K164" s="66">
        <v>0</v>
      </c>
      <c r="L164" s="66">
        <v>0</v>
      </c>
      <c r="M164" s="66">
        <f t="shared" si="17"/>
        <v>32000000</v>
      </c>
      <c r="N164" s="66">
        <v>0</v>
      </c>
      <c r="O164" s="66">
        <v>0</v>
      </c>
      <c r="P164" s="66">
        <v>0</v>
      </c>
      <c r="Q164" s="66">
        <v>0</v>
      </c>
      <c r="R164" s="66">
        <f t="shared" si="18"/>
        <v>0</v>
      </c>
      <c r="S164" s="66">
        <f t="shared" si="19"/>
        <v>32000000</v>
      </c>
      <c r="T164" s="66">
        <f t="shared" si="20"/>
        <v>0</v>
      </c>
      <c r="U164" s="64">
        <f t="shared" si="21"/>
        <v>0</v>
      </c>
      <c r="V164" s="7">
        <f t="shared" si="22"/>
        <v>0</v>
      </c>
    </row>
    <row r="165" spans="1:22" s="81" customFormat="1" ht="15.75" outlineLevel="2" thickBot="1" x14ac:dyDescent="0.3">
      <c r="B165" s="74">
        <v>2105050201</v>
      </c>
      <c r="C165" s="74" t="s">
        <v>463</v>
      </c>
      <c r="D165" s="75">
        <v>32000000</v>
      </c>
      <c r="E165" s="75">
        <v>0</v>
      </c>
      <c r="F165" s="75">
        <v>0</v>
      </c>
      <c r="G165" s="75">
        <v>0</v>
      </c>
      <c r="H165" s="75">
        <v>0</v>
      </c>
      <c r="I165" s="76">
        <v>0</v>
      </c>
      <c r="J165" s="76">
        <f t="shared" si="16"/>
        <v>32000000</v>
      </c>
      <c r="K165" s="76">
        <v>0</v>
      </c>
      <c r="L165" s="76">
        <v>0</v>
      </c>
      <c r="M165" s="76">
        <f t="shared" si="17"/>
        <v>32000000</v>
      </c>
      <c r="N165" s="76">
        <v>0</v>
      </c>
      <c r="O165" s="77">
        <v>0</v>
      </c>
      <c r="P165" s="77">
        <v>0</v>
      </c>
      <c r="Q165" s="75">
        <v>0</v>
      </c>
      <c r="R165" s="75">
        <f t="shared" si="18"/>
        <v>0</v>
      </c>
      <c r="S165" s="76">
        <f t="shared" si="19"/>
        <v>32000000</v>
      </c>
      <c r="T165" s="75">
        <f t="shared" si="20"/>
        <v>0</v>
      </c>
      <c r="U165" s="64">
        <f t="shared" si="21"/>
        <v>0</v>
      </c>
      <c r="V165" s="7">
        <f t="shared" si="22"/>
        <v>0</v>
      </c>
    </row>
    <row r="166" spans="1:22" s="81" customFormat="1" ht="15.75" outlineLevel="3" thickBot="1" x14ac:dyDescent="0.3">
      <c r="A166" s="80"/>
      <c r="B166" s="65">
        <v>21050503</v>
      </c>
      <c r="C166" s="65" t="s">
        <v>464</v>
      </c>
      <c r="D166" s="66">
        <f>SUM(D167:D171)</f>
        <v>66400000</v>
      </c>
      <c r="E166" s="66">
        <v>0</v>
      </c>
      <c r="F166" s="66">
        <v>0</v>
      </c>
      <c r="G166" s="66">
        <v>0</v>
      </c>
      <c r="H166" s="66">
        <v>0</v>
      </c>
      <c r="I166" s="66">
        <v>0</v>
      </c>
      <c r="J166" s="66">
        <f t="shared" si="16"/>
        <v>66400000</v>
      </c>
      <c r="K166" s="66">
        <v>3006015</v>
      </c>
      <c r="L166" s="66">
        <v>3006015</v>
      </c>
      <c r="M166" s="66">
        <f t="shared" si="17"/>
        <v>63393985</v>
      </c>
      <c r="N166" s="66">
        <v>0</v>
      </c>
      <c r="O166" s="66">
        <v>0</v>
      </c>
      <c r="P166" s="66">
        <v>11335975</v>
      </c>
      <c r="Q166" s="66">
        <v>11335975</v>
      </c>
      <c r="R166" s="66">
        <f t="shared" si="18"/>
        <v>8329960</v>
      </c>
      <c r="S166" s="66">
        <f t="shared" si="19"/>
        <v>55064025</v>
      </c>
      <c r="T166" s="66">
        <f t="shared" si="20"/>
        <v>0</v>
      </c>
      <c r="U166" s="64">
        <f t="shared" si="21"/>
        <v>0</v>
      </c>
      <c r="V166" s="7">
        <f t="shared" si="22"/>
        <v>0</v>
      </c>
    </row>
    <row r="167" spans="1:22" s="81" customFormat="1" ht="15.75" outlineLevel="3" thickBot="1" x14ac:dyDescent="0.3">
      <c r="B167" s="74">
        <v>2105050301</v>
      </c>
      <c r="C167" s="74" t="s">
        <v>465</v>
      </c>
      <c r="D167" s="75">
        <v>13280000</v>
      </c>
      <c r="E167" s="75">
        <v>0</v>
      </c>
      <c r="F167" s="75">
        <v>0</v>
      </c>
      <c r="G167" s="75">
        <v>0</v>
      </c>
      <c r="H167" s="75">
        <v>0</v>
      </c>
      <c r="I167" s="76">
        <v>0</v>
      </c>
      <c r="J167" s="76">
        <f t="shared" si="16"/>
        <v>13280000</v>
      </c>
      <c r="K167" s="76">
        <v>0</v>
      </c>
      <c r="L167" s="76">
        <v>0</v>
      </c>
      <c r="M167" s="76">
        <f t="shared" si="17"/>
        <v>13280000</v>
      </c>
      <c r="N167" s="76">
        <v>0</v>
      </c>
      <c r="O167" s="77">
        <v>0</v>
      </c>
      <c r="P167" s="77">
        <v>0</v>
      </c>
      <c r="Q167" s="75">
        <v>0</v>
      </c>
      <c r="R167" s="75">
        <f t="shared" si="18"/>
        <v>0</v>
      </c>
      <c r="S167" s="76">
        <f t="shared" si="19"/>
        <v>13280000</v>
      </c>
      <c r="T167" s="75">
        <f t="shared" si="20"/>
        <v>0</v>
      </c>
      <c r="U167" s="64">
        <f t="shared" si="21"/>
        <v>0</v>
      </c>
      <c r="V167" s="7">
        <f t="shared" si="22"/>
        <v>0</v>
      </c>
    </row>
    <row r="168" spans="1:22" s="81" customFormat="1" ht="15.75" outlineLevel="3" thickBot="1" x14ac:dyDescent="0.3">
      <c r="B168" s="74">
        <v>2105050302</v>
      </c>
      <c r="C168" s="74" t="s">
        <v>466</v>
      </c>
      <c r="D168" s="75">
        <v>13280000</v>
      </c>
      <c r="E168" s="75">
        <v>0</v>
      </c>
      <c r="F168" s="75">
        <v>0</v>
      </c>
      <c r="G168" s="75">
        <v>0</v>
      </c>
      <c r="H168" s="75">
        <v>0</v>
      </c>
      <c r="I168" s="76">
        <v>0</v>
      </c>
      <c r="J168" s="76">
        <f t="shared" si="16"/>
        <v>13280000</v>
      </c>
      <c r="K168" s="76">
        <v>0</v>
      </c>
      <c r="L168" s="76">
        <v>0</v>
      </c>
      <c r="M168" s="76">
        <f t="shared" si="17"/>
        <v>13280000</v>
      </c>
      <c r="N168" s="76">
        <v>0</v>
      </c>
      <c r="O168" s="77">
        <v>0</v>
      </c>
      <c r="P168" s="77">
        <v>0</v>
      </c>
      <c r="Q168" s="75">
        <v>0</v>
      </c>
      <c r="R168" s="75">
        <f t="shared" si="18"/>
        <v>0</v>
      </c>
      <c r="S168" s="76">
        <f t="shared" si="19"/>
        <v>13280000</v>
      </c>
      <c r="T168" s="75">
        <f t="shared" si="20"/>
        <v>0</v>
      </c>
      <c r="U168" s="64">
        <f t="shared" si="21"/>
        <v>0</v>
      </c>
      <c r="V168" s="7">
        <f t="shared" si="22"/>
        <v>0</v>
      </c>
    </row>
    <row r="169" spans="1:22" s="81" customFormat="1" ht="15.75" outlineLevel="3" thickBot="1" x14ac:dyDescent="0.3">
      <c r="B169" s="74">
        <v>2105050303</v>
      </c>
      <c r="C169" s="74" t="s">
        <v>467</v>
      </c>
      <c r="D169" s="75">
        <v>13280000</v>
      </c>
      <c r="E169" s="75">
        <v>0</v>
      </c>
      <c r="F169" s="75">
        <v>0</v>
      </c>
      <c r="G169" s="75">
        <v>0</v>
      </c>
      <c r="H169" s="75">
        <v>0</v>
      </c>
      <c r="I169" s="76">
        <v>0</v>
      </c>
      <c r="J169" s="76">
        <f t="shared" si="16"/>
        <v>13280000</v>
      </c>
      <c r="K169" s="76">
        <v>0</v>
      </c>
      <c r="L169" s="76">
        <v>0</v>
      </c>
      <c r="M169" s="76">
        <f t="shared" si="17"/>
        <v>13280000</v>
      </c>
      <c r="N169" s="76">
        <v>0</v>
      </c>
      <c r="O169" s="77">
        <v>0</v>
      </c>
      <c r="P169" s="77">
        <v>0</v>
      </c>
      <c r="Q169" s="75">
        <v>0</v>
      </c>
      <c r="R169" s="75">
        <f t="shared" si="18"/>
        <v>0</v>
      </c>
      <c r="S169" s="76">
        <f t="shared" si="19"/>
        <v>13280000</v>
      </c>
      <c r="T169" s="75">
        <f t="shared" si="20"/>
        <v>0</v>
      </c>
      <c r="U169" s="64">
        <f t="shared" si="21"/>
        <v>0</v>
      </c>
      <c r="V169" s="7">
        <f t="shared" si="22"/>
        <v>0</v>
      </c>
    </row>
    <row r="170" spans="1:22" s="80" customFormat="1" ht="15.75" outlineLevel="3" thickBot="1" x14ac:dyDescent="0.3">
      <c r="A170" s="81"/>
      <c r="B170" s="74">
        <v>2105050304</v>
      </c>
      <c r="C170" s="74" t="s">
        <v>468</v>
      </c>
      <c r="D170" s="75">
        <v>13280000</v>
      </c>
      <c r="E170" s="75">
        <v>0</v>
      </c>
      <c r="F170" s="75">
        <v>0</v>
      </c>
      <c r="G170" s="75">
        <v>0</v>
      </c>
      <c r="H170" s="75">
        <v>0</v>
      </c>
      <c r="I170" s="76">
        <v>0</v>
      </c>
      <c r="J170" s="76">
        <f t="shared" si="16"/>
        <v>13280000</v>
      </c>
      <c r="K170" s="76">
        <v>3006015</v>
      </c>
      <c r="L170" s="76">
        <v>3006015</v>
      </c>
      <c r="M170" s="76">
        <f t="shared" si="17"/>
        <v>10273985</v>
      </c>
      <c r="N170" s="76">
        <v>0</v>
      </c>
      <c r="O170" s="77">
        <v>0</v>
      </c>
      <c r="P170" s="77">
        <v>8335975</v>
      </c>
      <c r="Q170" s="75">
        <v>8335975</v>
      </c>
      <c r="R170" s="75">
        <f t="shared" si="18"/>
        <v>5329960</v>
      </c>
      <c r="S170" s="76">
        <f t="shared" si="19"/>
        <v>4944025</v>
      </c>
      <c r="T170" s="75">
        <f t="shared" si="20"/>
        <v>0</v>
      </c>
      <c r="U170" s="64">
        <f t="shared" si="21"/>
        <v>0</v>
      </c>
      <c r="V170" s="7">
        <f t="shared" si="22"/>
        <v>0</v>
      </c>
    </row>
    <row r="171" spans="1:22" s="81" customFormat="1" ht="15.75" outlineLevel="2" thickBot="1" x14ac:dyDescent="0.3">
      <c r="B171" s="74">
        <v>2105050305</v>
      </c>
      <c r="C171" s="74" t="s">
        <v>469</v>
      </c>
      <c r="D171" s="75">
        <v>13280000</v>
      </c>
      <c r="E171" s="75">
        <v>0</v>
      </c>
      <c r="F171" s="75">
        <v>0</v>
      </c>
      <c r="G171" s="75">
        <v>0</v>
      </c>
      <c r="H171" s="75">
        <v>0</v>
      </c>
      <c r="I171" s="76">
        <v>0</v>
      </c>
      <c r="J171" s="76">
        <f t="shared" si="16"/>
        <v>13280000</v>
      </c>
      <c r="K171" s="76">
        <v>0</v>
      </c>
      <c r="L171" s="76">
        <v>0</v>
      </c>
      <c r="M171" s="76">
        <f t="shared" si="17"/>
        <v>13280000</v>
      </c>
      <c r="N171" s="76">
        <v>0</v>
      </c>
      <c r="O171" s="77">
        <v>0</v>
      </c>
      <c r="P171" s="77">
        <v>3000000</v>
      </c>
      <c r="Q171" s="75">
        <v>3000000</v>
      </c>
      <c r="R171" s="75">
        <f t="shared" si="18"/>
        <v>3000000</v>
      </c>
      <c r="S171" s="76">
        <f t="shared" si="19"/>
        <v>10280000</v>
      </c>
      <c r="T171" s="75">
        <f t="shared" si="20"/>
        <v>0</v>
      </c>
      <c r="U171" s="64">
        <f t="shared" si="21"/>
        <v>0</v>
      </c>
      <c r="V171" s="7">
        <f t="shared" si="22"/>
        <v>0</v>
      </c>
    </row>
    <row r="172" spans="1:22" s="81" customFormat="1" ht="15.75" outlineLevel="3" thickBot="1" x14ac:dyDescent="0.3">
      <c r="A172" s="80"/>
      <c r="B172" s="65">
        <v>21050504</v>
      </c>
      <c r="C172" s="65" t="s">
        <v>470</v>
      </c>
      <c r="D172" s="66">
        <f>+D173+D174</f>
        <v>33831454</v>
      </c>
      <c r="E172" s="66">
        <v>0</v>
      </c>
      <c r="F172" s="66">
        <v>0</v>
      </c>
      <c r="G172" s="66">
        <v>0</v>
      </c>
      <c r="H172" s="66">
        <v>0</v>
      </c>
      <c r="I172" s="66">
        <v>0</v>
      </c>
      <c r="J172" s="66">
        <f t="shared" si="16"/>
        <v>33831454</v>
      </c>
      <c r="K172" s="66">
        <v>0</v>
      </c>
      <c r="L172" s="66">
        <v>890054</v>
      </c>
      <c r="M172" s="66">
        <f t="shared" si="17"/>
        <v>32941400</v>
      </c>
      <c r="N172" s="66">
        <v>0</v>
      </c>
      <c r="O172" s="66">
        <v>0</v>
      </c>
      <c r="P172" s="66">
        <v>0</v>
      </c>
      <c r="Q172" s="66">
        <v>890054</v>
      </c>
      <c r="R172" s="66">
        <f t="shared" si="18"/>
        <v>0</v>
      </c>
      <c r="S172" s="66">
        <f t="shared" si="19"/>
        <v>32941400</v>
      </c>
      <c r="T172" s="66">
        <f t="shared" si="20"/>
        <v>0</v>
      </c>
      <c r="U172" s="64">
        <f t="shared" si="21"/>
        <v>0</v>
      </c>
      <c r="V172" s="7">
        <f t="shared" si="22"/>
        <v>0</v>
      </c>
    </row>
    <row r="173" spans="1:22" s="81" customFormat="1" ht="15.75" outlineLevel="3" thickBot="1" x14ac:dyDescent="0.3">
      <c r="B173" s="74">
        <v>2105050401</v>
      </c>
      <c r="C173" s="74" t="s">
        <v>471</v>
      </c>
      <c r="D173" s="75">
        <v>26331454</v>
      </c>
      <c r="E173" s="75">
        <v>0</v>
      </c>
      <c r="F173" s="75">
        <v>0</v>
      </c>
      <c r="G173" s="75">
        <v>0</v>
      </c>
      <c r="H173" s="75">
        <v>0</v>
      </c>
      <c r="I173" s="76">
        <v>0</v>
      </c>
      <c r="J173" s="76">
        <f t="shared" si="16"/>
        <v>26331454</v>
      </c>
      <c r="K173" s="76">
        <v>0</v>
      </c>
      <c r="L173" s="76">
        <v>890054</v>
      </c>
      <c r="M173" s="76">
        <f t="shared" si="17"/>
        <v>25441400</v>
      </c>
      <c r="N173" s="76">
        <v>0</v>
      </c>
      <c r="O173" s="77">
        <v>0</v>
      </c>
      <c r="P173" s="77">
        <v>0</v>
      </c>
      <c r="Q173" s="75">
        <v>890054</v>
      </c>
      <c r="R173" s="75">
        <f t="shared" si="18"/>
        <v>0</v>
      </c>
      <c r="S173" s="76">
        <f t="shared" si="19"/>
        <v>25441400</v>
      </c>
      <c r="T173" s="75">
        <f t="shared" si="20"/>
        <v>0</v>
      </c>
      <c r="U173" s="64">
        <f t="shared" si="21"/>
        <v>0</v>
      </c>
      <c r="V173" s="7">
        <f t="shared" si="22"/>
        <v>0</v>
      </c>
    </row>
    <row r="174" spans="1:22" s="81" customFormat="1" ht="15.75" outlineLevel="3" thickBot="1" x14ac:dyDescent="0.3">
      <c r="B174" s="74">
        <v>2105050402</v>
      </c>
      <c r="C174" s="74" t="s">
        <v>198</v>
      </c>
      <c r="D174" s="75">
        <v>7500000</v>
      </c>
      <c r="E174" s="75">
        <v>0</v>
      </c>
      <c r="F174" s="75">
        <v>0</v>
      </c>
      <c r="G174" s="75">
        <v>0</v>
      </c>
      <c r="H174" s="75">
        <v>0</v>
      </c>
      <c r="I174" s="76">
        <v>0</v>
      </c>
      <c r="J174" s="76">
        <f t="shared" si="16"/>
        <v>7500000</v>
      </c>
      <c r="K174" s="76">
        <v>0</v>
      </c>
      <c r="L174" s="76">
        <v>0</v>
      </c>
      <c r="M174" s="76">
        <f t="shared" si="17"/>
        <v>7500000</v>
      </c>
      <c r="N174" s="76">
        <v>0</v>
      </c>
      <c r="O174" s="77">
        <v>0</v>
      </c>
      <c r="P174" s="77">
        <v>0</v>
      </c>
      <c r="Q174" s="75">
        <v>0</v>
      </c>
      <c r="R174" s="75">
        <f t="shared" si="18"/>
        <v>0</v>
      </c>
      <c r="S174" s="76">
        <f t="shared" si="19"/>
        <v>7500000</v>
      </c>
      <c r="T174" s="75">
        <f t="shared" si="20"/>
        <v>0</v>
      </c>
      <c r="U174" s="64">
        <f t="shared" si="21"/>
        <v>0</v>
      </c>
      <c r="V174" s="7">
        <f t="shared" si="22"/>
        <v>0</v>
      </c>
    </row>
    <row r="175" spans="1:22" s="81" customFormat="1" ht="15.75" outlineLevel="3" thickBot="1" x14ac:dyDescent="0.3">
      <c r="A175" s="80"/>
      <c r="B175" s="65">
        <v>21050505</v>
      </c>
      <c r="C175" s="65" t="s">
        <v>472</v>
      </c>
      <c r="D175" s="66">
        <f>SUM(D176:D180)</f>
        <v>100000000</v>
      </c>
      <c r="E175" s="66">
        <v>0</v>
      </c>
      <c r="F175" s="66">
        <v>0</v>
      </c>
      <c r="G175" s="66">
        <v>0</v>
      </c>
      <c r="H175" s="66">
        <v>0</v>
      </c>
      <c r="I175" s="66">
        <v>0</v>
      </c>
      <c r="J175" s="66">
        <f t="shared" si="16"/>
        <v>100000000</v>
      </c>
      <c r="K175" s="66">
        <v>0</v>
      </c>
      <c r="L175" s="66">
        <v>0</v>
      </c>
      <c r="M175" s="66">
        <f t="shared" si="17"/>
        <v>100000000</v>
      </c>
      <c r="N175" s="66">
        <v>0</v>
      </c>
      <c r="O175" s="66">
        <v>0</v>
      </c>
      <c r="P175" s="66">
        <v>26941964</v>
      </c>
      <c r="Q175" s="66">
        <v>26941964</v>
      </c>
      <c r="R175" s="66">
        <f t="shared" si="18"/>
        <v>26941964</v>
      </c>
      <c r="S175" s="66">
        <f t="shared" si="19"/>
        <v>73058036</v>
      </c>
      <c r="T175" s="66">
        <f t="shared" si="20"/>
        <v>0</v>
      </c>
      <c r="U175" s="64">
        <f t="shared" si="21"/>
        <v>0</v>
      </c>
      <c r="V175" s="7">
        <f t="shared" si="22"/>
        <v>0</v>
      </c>
    </row>
    <row r="176" spans="1:22" s="80" customFormat="1" ht="15.75" outlineLevel="3" thickBot="1" x14ac:dyDescent="0.3">
      <c r="A176" s="81"/>
      <c r="B176" s="74">
        <v>2105050501</v>
      </c>
      <c r="C176" s="74" t="s">
        <v>473</v>
      </c>
      <c r="D176" s="75">
        <v>11750000</v>
      </c>
      <c r="E176" s="75">
        <v>0</v>
      </c>
      <c r="F176" s="75">
        <v>0</v>
      </c>
      <c r="G176" s="75">
        <v>0</v>
      </c>
      <c r="H176" s="75">
        <v>0</v>
      </c>
      <c r="I176" s="76">
        <v>0</v>
      </c>
      <c r="J176" s="76">
        <f t="shared" si="16"/>
        <v>11750000</v>
      </c>
      <c r="K176" s="76">
        <v>0</v>
      </c>
      <c r="L176" s="76">
        <v>0</v>
      </c>
      <c r="M176" s="76">
        <f t="shared" si="17"/>
        <v>11750000</v>
      </c>
      <c r="N176" s="76">
        <v>0</v>
      </c>
      <c r="O176" s="77">
        <v>0</v>
      </c>
      <c r="P176" s="77">
        <v>11750000</v>
      </c>
      <c r="Q176" s="75">
        <v>11750000</v>
      </c>
      <c r="R176" s="75">
        <f t="shared" si="18"/>
        <v>11750000</v>
      </c>
      <c r="S176" s="76">
        <f t="shared" si="19"/>
        <v>0</v>
      </c>
      <c r="T176" s="75">
        <f t="shared" si="20"/>
        <v>0</v>
      </c>
      <c r="U176" s="64">
        <f t="shared" si="21"/>
        <v>0</v>
      </c>
      <c r="V176" s="7">
        <f t="shared" si="22"/>
        <v>0</v>
      </c>
    </row>
    <row r="177" spans="1:22" s="81" customFormat="1" ht="15.75" outlineLevel="2" thickBot="1" x14ac:dyDescent="0.3">
      <c r="B177" s="74">
        <v>2105050502</v>
      </c>
      <c r="C177" s="74" t="s">
        <v>474</v>
      </c>
      <c r="D177" s="75">
        <v>11750000</v>
      </c>
      <c r="E177" s="75">
        <v>0</v>
      </c>
      <c r="F177" s="75">
        <v>0</v>
      </c>
      <c r="G177" s="75">
        <v>0</v>
      </c>
      <c r="H177" s="75">
        <v>0</v>
      </c>
      <c r="I177" s="76">
        <v>0</v>
      </c>
      <c r="J177" s="76">
        <f t="shared" si="16"/>
        <v>11750000</v>
      </c>
      <c r="K177" s="76">
        <v>0</v>
      </c>
      <c r="L177" s="76">
        <v>0</v>
      </c>
      <c r="M177" s="76">
        <f t="shared" si="17"/>
        <v>11750000</v>
      </c>
      <c r="N177" s="76">
        <v>0</v>
      </c>
      <c r="O177" s="77">
        <v>0</v>
      </c>
      <c r="P177" s="77">
        <v>11750000</v>
      </c>
      <c r="Q177" s="75">
        <v>11750000</v>
      </c>
      <c r="R177" s="75">
        <f t="shared" si="18"/>
        <v>11750000</v>
      </c>
      <c r="S177" s="76">
        <f t="shared" si="19"/>
        <v>0</v>
      </c>
      <c r="T177" s="75">
        <f t="shared" si="20"/>
        <v>0</v>
      </c>
      <c r="U177" s="64">
        <f t="shared" si="21"/>
        <v>0</v>
      </c>
      <c r="V177" s="7">
        <f t="shared" si="22"/>
        <v>0</v>
      </c>
    </row>
    <row r="178" spans="1:22" s="81" customFormat="1" ht="15.75" outlineLevel="3" thickBot="1" x14ac:dyDescent="0.3">
      <c r="B178" s="74">
        <v>2105050503</v>
      </c>
      <c r="C178" s="74" t="s">
        <v>475</v>
      </c>
      <c r="D178" s="75">
        <v>11750000</v>
      </c>
      <c r="E178" s="75">
        <v>0</v>
      </c>
      <c r="F178" s="75">
        <v>0</v>
      </c>
      <c r="G178" s="75">
        <v>0</v>
      </c>
      <c r="H178" s="75">
        <v>0</v>
      </c>
      <c r="I178" s="76">
        <v>0</v>
      </c>
      <c r="J178" s="76">
        <f t="shared" si="16"/>
        <v>11750000</v>
      </c>
      <c r="K178" s="76">
        <v>0</v>
      </c>
      <c r="L178" s="76">
        <v>0</v>
      </c>
      <c r="M178" s="76">
        <f t="shared" si="17"/>
        <v>11750000</v>
      </c>
      <c r="N178" s="76">
        <v>0</v>
      </c>
      <c r="O178" s="77">
        <v>0</v>
      </c>
      <c r="P178" s="77">
        <v>3441964</v>
      </c>
      <c r="Q178" s="75">
        <v>3441964</v>
      </c>
      <c r="R178" s="75">
        <f t="shared" si="18"/>
        <v>3441964</v>
      </c>
      <c r="S178" s="76">
        <f t="shared" si="19"/>
        <v>8308036</v>
      </c>
      <c r="T178" s="75">
        <f t="shared" si="20"/>
        <v>0</v>
      </c>
      <c r="U178" s="64">
        <f t="shared" si="21"/>
        <v>0</v>
      </c>
      <c r="V178" s="7">
        <f t="shared" si="22"/>
        <v>0</v>
      </c>
    </row>
    <row r="179" spans="1:22" s="81" customFormat="1" ht="15.75" outlineLevel="3" thickBot="1" x14ac:dyDescent="0.3">
      <c r="B179" s="74">
        <v>2105050504</v>
      </c>
      <c r="C179" s="74" t="s">
        <v>476</v>
      </c>
      <c r="D179" s="75">
        <v>11750000</v>
      </c>
      <c r="E179" s="75">
        <v>0</v>
      </c>
      <c r="F179" s="75">
        <v>0</v>
      </c>
      <c r="G179" s="75">
        <v>0</v>
      </c>
      <c r="H179" s="75">
        <v>0</v>
      </c>
      <c r="I179" s="76">
        <v>0</v>
      </c>
      <c r="J179" s="76">
        <f t="shared" si="16"/>
        <v>11750000</v>
      </c>
      <c r="K179" s="76">
        <v>0</v>
      </c>
      <c r="L179" s="76">
        <v>0</v>
      </c>
      <c r="M179" s="76">
        <f t="shared" si="17"/>
        <v>11750000</v>
      </c>
      <c r="N179" s="76">
        <v>0</v>
      </c>
      <c r="O179" s="77">
        <v>0</v>
      </c>
      <c r="P179" s="77">
        <v>0</v>
      </c>
      <c r="Q179" s="75">
        <v>0</v>
      </c>
      <c r="R179" s="75">
        <f t="shared" si="18"/>
        <v>0</v>
      </c>
      <c r="S179" s="76">
        <f t="shared" si="19"/>
        <v>11750000</v>
      </c>
      <c r="T179" s="75">
        <f t="shared" si="20"/>
        <v>0</v>
      </c>
      <c r="U179" s="64">
        <f t="shared" si="21"/>
        <v>0</v>
      </c>
      <c r="V179" s="7">
        <f t="shared" si="22"/>
        <v>0</v>
      </c>
    </row>
    <row r="180" spans="1:22" s="81" customFormat="1" ht="15.75" outlineLevel="3" thickBot="1" x14ac:dyDescent="0.3">
      <c r="B180" s="74">
        <v>2105050505</v>
      </c>
      <c r="C180" s="74" t="s">
        <v>477</v>
      </c>
      <c r="D180" s="75">
        <v>53000000</v>
      </c>
      <c r="E180" s="75">
        <v>0</v>
      </c>
      <c r="F180" s="75">
        <v>0</v>
      </c>
      <c r="G180" s="75">
        <v>0</v>
      </c>
      <c r="H180" s="75">
        <v>0</v>
      </c>
      <c r="I180" s="76">
        <v>0</v>
      </c>
      <c r="J180" s="76">
        <f t="shared" si="16"/>
        <v>53000000</v>
      </c>
      <c r="K180" s="76">
        <v>0</v>
      </c>
      <c r="L180" s="76">
        <v>0</v>
      </c>
      <c r="M180" s="76">
        <f t="shared" si="17"/>
        <v>53000000</v>
      </c>
      <c r="N180" s="76">
        <v>0</v>
      </c>
      <c r="O180" s="77">
        <v>0</v>
      </c>
      <c r="P180" s="77">
        <v>0</v>
      </c>
      <c r="Q180" s="75">
        <v>0</v>
      </c>
      <c r="R180" s="75">
        <f t="shared" si="18"/>
        <v>0</v>
      </c>
      <c r="S180" s="76">
        <f t="shared" si="19"/>
        <v>53000000</v>
      </c>
      <c r="T180" s="75">
        <f t="shared" si="20"/>
        <v>0</v>
      </c>
      <c r="U180" s="64">
        <f t="shared" si="21"/>
        <v>0</v>
      </c>
      <c r="V180" s="7">
        <f t="shared" si="22"/>
        <v>0</v>
      </c>
    </row>
    <row r="181" spans="1:22" s="80" customFormat="1" ht="15.75" outlineLevel="3" thickBot="1" x14ac:dyDescent="0.3">
      <c r="B181" s="65">
        <v>21050506</v>
      </c>
      <c r="C181" s="65" t="s">
        <v>478</v>
      </c>
      <c r="D181" s="66">
        <f>+D182+D183</f>
        <v>50000000</v>
      </c>
      <c r="E181" s="66">
        <v>0</v>
      </c>
      <c r="F181" s="66">
        <v>0</v>
      </c>
      <c r="G181" s="66">
        <v>0</v>
      </c>
      <c r="H181" s="66">
        <v>0</v>
      </c>
      <c r="I181" s="66">
        <v>0</v>
      </c>
      <c r="J181" s="66">
        <f t="shared" si="16"/>
        <v>50000000</v>
      </c>
      <c r="K181" s="66">
        <v>1695380</v>
      </c>
      <c r="L181" s="66">
        <v>1695380</v>
      </c>
      <c r="M181" s="66">
        <f t="shared" si="17"/>
        <v>48304620</v>
      </c>
      <c r="N181" s="66">
        <v>1695380</v>
      </c>
      <c r="O181" s="66">
        <v>1695380</v>
      </c>
      <c r="P181" s="66">
        <v>3045380</v>
      </c>
      <c r="Q181" s="66">
        <v>3045380</v>
      </c>
      <c r="R181" s="66">
        <f t="shared" si="18"/>
        <v>1350000</v>
      </c>
      <c r="S181" s="66">
        <f t="shared" si="19"/>
        <v>46954620</v>
      </c>
      <c r="T181" s="66">
        <f t="shared" si="20"/>
        <v>1695380</v>
      </c>
      <c r="U181" s="64">
        <f t="shared" si="21"/>
        <v>0</v>
      </c>
      <c r="V181" s="7">
        <f t="shared" si="22"/>
        <v>0</v>
      </c>
    </row>
    <row r="182" spans="1:22" s="81" customFormat="1" ht="15.75" outlineLevel="2" thickBot="1" x14ac:dyDescent="0.3">
      <c r="B182" s="74">
        <v>2105050601</v>
      </c>
      <c r="C182" s="74" t="s">
        <v>198</v>
      </c>
      <c r="D182" s="75">
        <v>5000000</v>
      </c>
      <c r="E182" s="75">
        <v>0</v>
      </c>
      <c r="F182" s="75">
        <v>0</v>
      </c>
      <c r="G182" s="75">
        <v>0</v>
      </c>
      <c r="H182" s="75">
        <v>0</v>
      </c>
      <c r="I182" s="76">
        <v>0</v>
      </c>
      <c r="J182" s="76">
        <f t="shared" si="16"/>
        <v>5000000</v>
      </c>
      <c r="K182" s="76">
        <v>1695380</v>
      </c>
      <c r="L182" s="76">
        <v>1695380</v>
      </c>
      <c r="M182" s="76">
        <f t="shared" si="17"/>
        <v>3304620</v>
      </c>
      <c r="N182" s="76">
        <v>1695380</v>
      </c>
      <c r="O182" s="77">
        <v>1695380</v>
      </c>
      <c r="P182" s="77">
        <v>1695380</v>
      </c>
      <c r="Q182" s="75">
        <v>1695380</v>
      </c>
      <c r="R182" s="75">
        <f t="shared" si="18"/>
        <v>0</v>
      </c>
      <c r="S182" s="76">
        <f t="shared" si="19"/>
        <v>3304620</v>
      </c>
      <c r="T182" s="75">
        <f t="shared" si="20"/>
        <v>1695380</v>
      </c>
      <c r="U182" s="64">
        <f t="shared" si="21"/>
        <v>0</v>
      </c>
      <c r="V182" s="7">
        <f t="shared" si="22"/>
        <v>0</v>
      </c>
    </row>
    <row r="183" spans="1:22" s="81" customFormat="1" ht="15.75" outlineLevel="3" thickBot="1" x14ac:dyDescent="0.3">
      <c r="B183" s="74">
        <v>2105050603</v>
      </c>
      <c r="C183" s="74" t="s">
        <v>479</v>
      </c>
      <c r="D183" s="75">
        <v>45000000</v>
      </c>
      <c r="E183" s="75">
        <v>0</v>
      </c>
      <c r="F183" s="75">
        <v>0</v>
      </c>
      <c r="G183" s="75">
        <v>0</v>
      </c>
      <c r="H183" s="75">
        <v>0</v>
      </c>
      <c r="I183" s="76">
        <v>0</v>
      </c>
      <c r="J183" s="76">
        <f t="shared" si="16"/>
        <v>45000000</v>
      </c>
      <c r="K183" s="76">
        <v>0</v>
      </c>
      <c r="L183" s="76">
        <v>0</v>
      </c>
      <c r="M183" s="76">
        <f t="shared" si="17"/>
        <v>45000000</v>
      </c>
      <c r="N183" s="76">
        <v>0</v>
      </c>
      <c r="O183" s="77">
        <v>0</v>
      </c>
      <c r="P183" s="77">
        <v>1350000</v>
      </c>
      <c r="Q183" s="75">
        <v>1350000</v>
      </c>
      <c r="R183" s="75">
        <f t="shared" si="18"/>
        <v>1350000</v>
      </c>
      <c r="S183" s="76">
        <f t="shared" si="19"/>
        <v>43650000</v>
      </c>
      <c r="T183" s="75">
        <f t="shared" si="20"/>
        <v>0</v>
      </c>
      <c r="U183" s="64">
        <f t="shared" si="21"/>
        <v>0</v>
      </c>
      <c r="V183" s="7">
        <f t="shared" si="22"/>
        <v>0</v>
      </c>
    </row>
    <row r="184" spans="1:22" s="80" customFormat="1" ht="15.75" outlineLevel="3" thickBot="1" x14ac:dyDescent="0.3">
      <c r="B184" s="65">
        <v>21050507</v>
      </c>
      <c r="C184" s="65" t="s">
        <v>480</v>
      </c>
      <c r="D184" s="66">
        <f>+D185+D186</f>
        <v>100000000</v>
      </c>
      <c r="E184" s="66">
        <v>0</v>
      </c>
      <c r="F184" s="66">
        <v>0</v>
      </c>
      <c r="G184" s="66">
        <v>0</v>
      </c>
      <c r="H184" s="66">
        <v>0</v>
      </c>
      <c r="I184" s="66">
        <v>0</v>
      </c>
      <c r="J184" s="66">
        <f t="shared" si="16"/>
        <v>100000000</v>
      </c>
      <c r="K184" s="66">
        <v>149340</v>
      </c>
      <c r="L184" s="66">
        <v>149340</v>
      </c>
      <c r="M184" s="66">
        <f t="shared" si="17"/>
        <v>99850660</v>
      </c>
      <c r="N184" s="66">
        <v>149340</v>
      </c>
      <c r="O184" s="66">
        <v>149340</v>
      </c>
      <c r="P184" s="66">
        <v>604780</v>
      </c>
      <c r="Q184" s="66">
        <v>604780</v>
      </c>
      <c r="R184" s="66">
        <f t="shared" si="18"/>
        <v>455440</v>
      </c>
      <c r="S184" s="66">
        <f t="shared" si="19"/>
        <v>99395220</v>
      </c>
      <c r="T184" s="66">
        <f t="shared" si="20"/>
        <v>149340</v>
      </c>
      <c r="U184" s="64">
        <f t="shared" si="21"/>
        <v>0</v>
      </c>
      <c r="V184" s="7">
        <f t="shared" si="22"/>
        <v>0</v>
      </c>
    </row>
    <row r="185" spans="1:22" s="81" customFormat="1" ht="15.75" outlineLevel="2" thickBot="1" x14ac:dyDescent="0.3">
      <c r="B185" s="74">
        <v>2105050701</v>
      </c>
      <c r="C185" s="74" t="s">
        <v>481</v>
      </c>
      <c r="D185" s="75">
        <v>50000000</v>
      </c>
      <c r="E185" s="75">
        <v>0</v>
      </c>
      <c r="F185" s="75">
        <v>0</v>
      </c>
      <c r="G185" s="75">
        <v>0</v>
      </c>
      <c r="H185" s="75">
        <v>0</v>
      </c>
      <c r="I185" s="76">
        <v>0</v>
      </c>
      <c r="J185" s="76">
        <f t="shared" si="16"/>
        <v>50000000</v>
      </c>
      <c r="K185" s="76">
        <v>149340</v>
      </c>
      <c r="L185" s="76">
        <v>149340</v>
      </c>
      <c r="M185" s="76">
        <f t="shared" si="17"/>
        <v>49850660</v>
      </c>
      <c r="N185" s="76">
        <v>149340</v>
      </c>
      <c r="O185" s="77">
        <v>149340</v>
      </c>
      <c r="P185" s="77">
        <v>604780</v>
      </c>
      <c r="Q185" s="75">
        <v>604780</v>
      </c>
      <c r="R185" s="75">
        <f t="shared" si="18"/>
        <v>455440</v>
      </c>
      <c r="S185" s="76">
        <f t="shared" si="19"/>
        <v>49395220</v>
      </c>
      <c r="T185" s="75">
        <f t="shared" si="20"/>
        <v>149340</v>
      </c>
      <c r="U185" s="64">
        <f t="shared" si="21"/>
        <v>0</v>
      </c>
      <c r="V185" s="7">
        <f t="shared" si="22"/>
        <v>0</v>
      </c>
    </row>
    <row r="186" spans="1:22" s="80" customFormat="1" ht="15.75" outlineLevel="3" thickBot="1" x14ac:dyDescent="0.3">
      <c r="A186" s="81"/>
      <c r="B186" s="74">
        <v>2105050702</v>
      </c>
      <c r="C186" s="74" t="s">
        <v>482</v>
      </c>
      <c r="D186" s="75">
        <v>50000000</v>
      </c>
      <c r="E186" s="75">
        <v>0</v>
      </c>
      <c r="F186" s="75">
        <v>0</v>
      </c>
      <c r="G186" s="75">
        <v>0</v>
      </c>
      <c r="H186" s="75">
        <v>0</v>
      </c>
      <c r="I186" s="76">
        <v>0</v>
      </c>
      <c r="J186" s="76">
        <f t="shared" si="16"/>
        <v>50000000</v>
      </c>
      <c r="K186" s="76">
        <v>0</v>
      </c>
      <c r="L186" s="76">
        <v>0</v>
      </c>
      <c r="M186" s="76">
        <f t="shared" si="17"/>
        <v>50000000</v>
      </c>
      <c r="N186" s="76">
        <v>0</v>
      </c>
      <c r="O186" s="77">
        <v>0</v>
      </c>
      <c r="P186" s="77">
        <v>0</v>
      </c>
      <c r="Q186" s="75">
        <v>0</v>
      </c>
      <c r="R186" s="75">
        <f t="shared" si="18"/>
        <v>0</v>
      </c>
      <c r="S186" s="76">
        <f t="shared" si="19"/>
        <v>50000000</v>
      </c>
      <c r="T186" s="75">
        <f t="shared" si="20"/>
        <v>0</v>
      </c>
      <c r="U186" s="64">
        <f t="shared" si="21"/>
        <v>0</v>
      </c>
      <c r="V186" s="7">
        <f t="shared" si="22"/>
        <v>0</v>
      </c>
    </row>
    <row r="187" spans="1:22" s="81" customFormat="1" ht="15.75" outlineLevel="2" thickBot="1" x14ac:dyDescent="0.3">
      <c r="A187" s="80"/>
      <c r="B187" s="65">
        <v>21050508</v>
      </c>
      <c r="C187" s="65" t="s">
        <v>483</v>
      </c>
      <c r="D187" s="66">
        <f>+D188+D189</f>
        <v>54000000</v>
      </c>
      <c r="E187" s="66">
        <v>0</v>
      </c>
      <c r="F187" s="66">
        <v>0</v>
      </c>
      <c r="G187" s="66">
        <v>0</v>
      </c>
      <c r="H187" s="66">
        <v>0</v>
      </c>
      <c r="I187" s="66">
        <v>0</v>
      </c>
      <c r="J187" s="66">
        <f t="shared" si="16"/>
        <v>54000000</v>
      </c>
      <c r="K187" s="66">
        <v>6585722</v>
      </c>
      <c r="L187" s="66">
        <v>6585722</v>
      </c>
      <c r="M187" s="66">
        <f t="shared" si="17"/>
        <v>47414278</v>
      </c>
      <c r="N187" s="66">
        <v>0</v>
      </c>
      <c r="O187" s="66">
        <v>0</v>
      </c>
      <c r="P187" s="66">
        <v>6585722</v>
      </c>
      <c r="Q187" s="66">
        <v>6585722</v>
      </c>
      <c r="R187" s="66">
        <f t="shared" si="18"/>
        <v>0</v>
      </c>
      <c r="S187" s="66">
        <f t="shared" si="19"/>
        <v>47414278</v>
      </c>
      <c r="T187" s="66">
        <f t="shared" si="20"/>
        <v>0</v>
      </c>
      <c r="U187" s="64">
        <f t="shared" si="21"/>
        <v>0</v>
      </c>
      <c r="V187" s="7">
        <f t="shared" si="22"/>
        <v>0</v>
      </c>
    </row>
    <row r="188" spans="1:22" s="81" customFormat="1" ht="15.75" outlineLevel="3" thickBot="1" x14ac:dyDescent="0.3">
      <c r="B188" s="74">
        <v>2105050801</v>
      </c>
      <c r="C188" s="74" t="s">
        <v>309</v>
      </c>
      <c r="D188" s="75">
        <v>9000000</v>
      </c>
      <c r="E188" s="75">
        <v>0</v>
      </c>
      <c r="F188" s="75">
        <v>0</v>
      </c>
      <c r="G188" s="75">
        <v>0</v>
      </c>
      <c r="H188" s="75">
        <v>0</v>
      </c>
      <c r="I188" s="76">
        <v>0</v>
      </c>
      <c r="J188" s="76">
        <f t="shared" si="16"/>
        <v>9000000</v>
      </c>
      <c r="K188" s="76">
        <v>0</v>
      </c>
      <c r="L188" s="76">
        <v>0</v>
      </c>
      <c r="M188" s="76">
        <f t="shared" si="17"/>
        <v>9000000</v>
      </c>
      <c r="N188" s="76">
        <v>0</v>
      </c>
      <c r="O188" s="77">
        <v>0</v>
      </c>
      <c r="P188" s="77">
        <v>0</v>
      </c>
      <c r="Q188" s="75">
        <v>0</v>
      </c>
      <c r="R188" s="75">
        <f t="shared" si="18"/>
        <v>0</v>
      </c>
      <c r="S188" s="76">
        <f t="shared" si="19"/>
        <v>9000000</v>
      </c>
      <c r="T188" s="75">
        <f t="shared" si="20"/>
        <v>0</v>
      </c>
      <c r="U188" s="64">
        <f t="shared" si="21"/>
        <v>0</v>
      </c>
      <c r="V188" s="7">
        <f t="shared" si="22"/>
        <v>0</v>
      </c>
    </row>
    <row r="189" spans="1:22" s="80" customFormat="1" ht="15.75" outlineLevel="3" thickBot="1" x14ac:dyDescent="0.3">
      <c r="A189" s="81"/>
      <c r="B189" s="74">
        <v>2105050802</v>
      </c>
      <c r="C189" s="74" t="s">
        <v>196</v>
      </c>
      <c r="D189" s="75">
        <v>45000000</v>
      </c>
      <c r="E189" s="75">
        <v>0</v>
      </c>
      <c r="F189" s="75">
        <v>0</v>
      </c>
      <c r="G189" s="75">
        <v>0</v>
      </c>
      <c r="H189" s="75">
        <v>0</v>
      </c>
      <c r="I189" s="76">
        <v>0</v>
      </c>
      <c r="J189" s="76">
        <f t="shared" si="16"/>
        <v>45000000</v>
      </c>
      <c r="K189" s="76">
        <v>6585722</v>
      </c>
      <c r="L189" s="76">
        <v>6585722</v>
      </c>
      <c r="M189" s="76">
        <f t="shared" si="17"/>
        <v>38414278</v>
      </c>
      <c r="N189" s="76">
        <v>0</v>
      </c>
      <c r="O189" s="77">
        <v>0</v>
      </c>
      <c r="P189" s="77">
        <v>6585722</v>
      </c>
      <c r="Q189" s="75">
        <v>6585722</v>
      </c>
      <c r="R189" s="75">
        <f t="shared" si="18"/>
        <v>0</v>
      </c>
      <c r="S189" s="76">
        <f t="shared" si="19"/>
        <v>38414278</v>
      </c>
      <c r="T189" s="75">
        <f t="shared" si="20"/>
        <v>0</v>
      </c>
      <c r="U189" s="64">
        <f t="shared" si="21"/>
        <v>0</v>
      </c>
      <c r="V189" s="7">
        <f t="shared" si="22"/>
        <v>0</v>
      </c>
    </row>
    <row r="190" spans="1:22" s="81" customFormat="1" ht="15.75" outlineLevel="1" thickBot="1" x14ac:dyDescent="0.3">
      <c r="A190" s="80"/>
      <c r="B190" s="65">
        <v>21050509</v>
      </c>
      <c r="C190" s="65" t="s">
        <v>484</v>
      </c>
      <c r="D190" s="66">
        <f>+D191</f>
        <v>21000000</v>
      </c>
      <c r="E190" s="66">
        <v>0</v>
      </c>
      <c r="F190" s="66">
        <v>0</v>
      </c>
      <c r="G190" s="66">
        <v>0</v>
      </c>
      <c r="H190" s="66">
        <v>0</v>
      </c>
      <c r="I190" s="66">
        <v>0</v>
      </c>
      <c r="J190" s="66">
        <f t="shared" si="16"/>
        <v>21000000</v>
      </c>
      <c r="K190" s="66">
        <v>0</v>
      </c>
      <c r="L190" s="66">
        <v>0</v>
      </c>
      <c r="M190" s="66">
        <f t="shared" si="17"/>
        <v>21000000</v>
      </c>
      <c r="N190" s="66">
        <v>0</v>
      </c>
      <c r="O190" s="66">
        <v>0</v>
      </c>
      <c r="P190" s="66">
        <v>0</v>
      </c>
      <c r="Q190" s="66">
        <v>0</v>
      </c>
      <c r="R190" s="66">
        <f t="shared" si="18"/>
        <v>0</v>
      </c>
      <c r="S190" s="66">
        <f t="shared" si="19"/>
        <v>21000000</v>
      </c>
      <c r="T190" s="66">
        <f t="shared" si="20"/>
        <v>0</v>
      </c>
      <c r="U190" s="64">
        <f t="shared" si="21"/>
        <v>0</v>
      </c>
      <c r="V190" s="7">
        <f t="shared" si="22"/>
        <v>0</v>
      </c>
    </row>
    <row r="191" spans="1:22" s="81" customFormat="1" ht="15.75" outlineLevel="2" thickBot="1" x14ac:dyDescent="0.3">
      <c r="B191" s="74">
        <v>2105050901</v>
      </c>
      <c r="C191" s="74" t="s">
        <v>198</v>
      </c>
      <c r="D191" s="75">
        <v>21000000</v>
      </c>
      <c r="E191" s="75">
        <v>0</v>
      </c>
      <c r="F191" s="75">
        <v>0</v>
      </c>
      <c r="G191" s="75">
        <v>0</v>
      </c>
      <c r="H191" s="75">
        <v>0</v>
      </c>
      <c r="I191" s="76">
        <v>0</v>
      </c>
      <c r="J191" s="76">
        <f t="shared" si="16"/>
        <v>21000000</v>
      </c>
      <c r="K191" s="76">
        <v>0</v>
      </c>
      <c r="L191" s="76">
        <v>0</v>
      </c>
      <c r="M191" s="76">
        <f t="shared" si="17"/>
        <v>21000000</v>
      </c>
      <c r="N191" s="76">
        <v>0</v>
      </c>
      <c r="O191" s="77">
        <v>0</v>
      </c>
      <c r="P191" s="77">
        <v>0</v>
      </c>
      <c r="Q191" s="75">
        <v>0</v>
      </c>
      <c r="R191" s="75">
        <f t="shared" si="18"/>
        <v>0</v>
      </c>
      <c r="S191" s="76">
        <f t="shared" si="19"/>
        <v>21000000</v>
      </c>
      <c r="T191" s="75">
        <f t="shared" si="20"/>
        <v>0</v>
      </c>
      <c r="U191" s="64">
        <f t="shared" si="21"/>
        <v>0</v>
      </c>
      <c r="V191" s="7">
        <f t="shared" si="22"/>
        <v>0</v>
      </c>
    </row>
    <row r="192" spans="1:22" s="81" customFormat="1" ht="15.75" outlineLevel="2" thickBot="1" x14ac:dyDescent="0.3">
      <c r="A192" s="80"/>
      <c r="B192" s="65">
        <v>21050510</v>
      </c>
      <c r="C192" s="65" t="s">
        <v>485</v>
      </c>
      <c r="D192" s="67">
        <f>+D193</f>
        <v>60616652</v>
      </c>
      <c r="E192" s="67">
        <v>0</v>
      </c>
      <c r="F192" s="67">
        <v>0</v>
      </c>
      <c r="G192" s="67">
        <v>0</v>
      </c>
      <c r="H192" s="67">
        <v>0</v>
      </c>
      <c r="I192" s="67">
        <v>0</v>
      </c>
      <c r="J192" s="67">
        <f t="shared" si="16"/>
        <v>60616652</v>
      </c>
      <c r="K192" s="67">
        <v>21451993</v>
      </c>
      <c r="L192" s="67">
        <v>21451993</v>
      </c>
      <c r="M192" s="67">
        <f t="shared" si="17"/>
        <v>39164659</v>
      </c>
      <c r="N192" s="67">
        <v>16785005</v>
      </c>
      <c r="O192" s="67">
        <v>16785005</v>
      </c>
      <c r="P192" s="67">
        <v>28001993</v>
      </c>
      <c r="Q192" s="67">
        <v>31451993</v>
      </c>
      <c r="R192" s="67">
        <f t="shared" si="18"/>
        <v>10000000</v>
      </c>
      <c r="S192" s="67">
        <f t="shared" si="19"/>
        <v>29164659</v>
      </c>
      <c r="T192" s="67">
        <f t="shared" si="20"/>
        <v>16785005</v>
      </c>
      <c r="U192" s="64">
        <f t="shared" si="21"/>
        <v>0</v>
      </c>
      <c r="V192" s="7">
        <f t="shared" si="22"/>
        <v>0</v>
      </c>
    </row>
    <row r="193" spans="1:22" s="81" customFormat="1" ht="15.75" outlineLevel="2" thickBot="1" x14ac:dyDescent="0.3">
      <c r="B193" s="74">
        <v>2105051002</v>
      </c>
      <c r="C193" s="74" t="s">
        <v>196</v>
      </c>
      <c r="D193" s="75">
        <v>60616652</v>
      </c>
      <c r="E193" s="75">
        <v>0</v>
      </c>
      <c r="F193" s="75">
        <v>0</v>
      </c>
      <c r="G193" s="75">
        <v>0</v>
      </c>
      <c r="H193" s="75">
        <v>0</v>
      </c>
      <c r="I193" s="76">
        <v>0</v>
      </c>
      <c r="J193" s="76">
        <f t="shared" si="16"/>
        <v>60616652</v>
      </c>
      <c r="K193" s="76">
        <v>21451993</v>
      </c>
      <c r="L193" s="76">
        <v>21451993</v>
      </c>
      <c r="M193" s="76">
        <f t="shared" si="17"/>
        <v>39164659</v>
      </c>
      <c r="N193" s="76">
        <v>16785005</v>
      </c>
      <c r="O193" s="77">
        <v>16785005</v>
      </c>
      <c r="P193" s="77">
        <v>28001993</v>
      </c>
      <c r="Q193" s="75">
        <v>31451993</v>
      </c>
      <c r="R193" s="75">
        <f t="shared" si="18"/>
        <v>10000000</v>
      </c>
      <c r="S193" s="76">
        <f t="shared" si="19"/>
        <v>29164659</v>
      </c>
      <c r="T193" s="75">
        <f t="shared" si="20"/>
        <v>16785005</v>
      </c>
      <c r="U193" s="64">
        <f t="shared" si="21"/>
        <v>0</v>
      </c>
      <c r="V193" s="7">
        <f t="shared" si="22"/>
        <v>0</v>
      </c>
    </row>
    <row r="194" spans="1:22" s="81" customFormat="1" ht="15.75" outlineLevel="2" thickBot="1" x14ac:dyDescent="0.3">
      <c r="A194" s="80"/>
      <c r="B194" s="70">
        <v>210593</v>
      </c>
      <c r="C194" s="70" t="s">
        <v>486</v>
      </c>
      <c r="D194" s="71">
        <f>SUM(D195:D226)</f>
        <v>0</v>
      </c>
      <c r="E194" s="71">
        <v>0</v>
      </c>
      <c r="F194" s="71">
        <v>0</v>
      </c>
      <c r="G194" s="71">
        <v>0</v>
      </c>
      <c r="H194" s="71">
        <v>0</v>
      </c>
      <c r="I194" s="71">
        <v>5228993741</v>
      </c>
      <c r="J194" s="71">
        <f t="shared" si="16"/>
        <v>5228993741</v>
      </c>
      <c r="K194" s="71">
        <v>1642058346</v>
      </c>
      <c r="L194" s="71">
        <v>4246070627</v>
      </c>
      <c r="M194" s="71">
        <f t="shared" si="17"/>
        <v>982923114</v>
      </c>
      <c r="N194" s="71">
        <v>983255550</v>
      </c>
      <c r="O194" s="71">
        <v>1051508378</v>
      </c>
      <c r="P194" s="71">
        <v>1642058346</v>
      </c>
      <c r="Q194" s="71">
        <v>4246070627</v>
      </c>
      <c r="R194" s="71">
        <f t="shared" si="18"/>
        <v>0</v>
      </c>
      <c r="S194" s="71">
        <f t="shared" si="19"/>
        <v>982923114</v>
      </c>
      <c r="T194" s="71">
        <f t="shared" si="20"/>
        <v>1051508378</v>
      </c>
      <c r="U194" s="64">
        <f t="shared" si="21"/>
        <v>0</v>
      </c>
      <c r="V194" s="7">
        <f t="shared" si="22"/>
        <v>0</v>
      </c>
    </row>
    <row r="195" spans="1:22" s="81" customFormat="1" ht="15.75" outlineLevel="2" thickBot="1" x14ac:dyDescent="0.3">
      <c r="B195" s="65">
        <v>21059302</v>
      </c>
      <c r="C195" s="65" t="s">
        <v>487</v>
      </c>
      <c r="D195" s="67">
        <v>0</v>
      </c>
      <c r="E195" s="67">
        <v>0</v>
      </c>
      <c r="F195" s="67">
        <v>0</v>
      </c>
      <c r="G195" s="67">
        <v>0</v>
      </c>
      <c r="H195" s="67">
        <v>0</v>
      </c>
      <c r="I195" s="67">
        <v>142294111</v>
      </c>
      <c r="J195" s="67">
        <f t="shared" si="16"/>
        <v>142294111</v>
      </c>
      <c r="K195" s="67">
        <v>34677547</v>
      </c>
      <c r="L195" s="67">
        <v>137316792</v>
      </c>
      <c r="M195" s="67">
        <f t="shared" si="17"/>
        <v>4977319</v>
      </c>
      <c r="N195" s="67">
        <v>83844192</v>
      </c>
      <c r="O195" s="67">
        <v>98094192</v>
      </c>
      <c r="P195" s="67">
        <v>34677547</v>
      </c>
      <c r="Q195" s="67">
        <v>137316792</v>
      </c>
      <c r="R195" s="67">
        <f t="shared" si="18"/>
        <v>0</v>
      </c>
      <c r="S195" s="67">
        <f t="shared" si="19"/>
        <v>4977319</v>
      </c>
      <c r="T195" s="66">
        <f t="shared" si="20"/>
        <v>98094192</v>
      </c>
      <c r="U195" s="64">
        <f t="shared" si="21"/>
        <v>0</v>
      </c>
      <c r="V195" s="7">
        <f t="shared" si="22"/>
        <v>0</v>
      </c>
    </row>
    <row r="196" spans="1:22" s="81" customFormat="1" ht="15.75" outlineLevel="2" thickBot="1" x14ac:dyDescent="0.3">
      <c r="B196" s="65">
        <v>21059303</v>
      </c>
      <c r="C196" s="65" t="s">
        <v>488</v>
      </c>
      <c r="D196" s="67">
        <v>0</v>
      </c>
      <c r="E196" s="67">
        <v>0</v>
      </c>
      <c r="F196" s="67">
        <v>0</v>
      </c>
      <c r="G196" s="67">
        <v>0</v>
      </c>
      <c r="H196" s="67">
        <v>0</v>
      </c>
      <c r="I196" s="67">
        <v>83688417</v>
      </c>
      <c r="J196" s="67">
        <f t="shared" si="16"/>
        <v>83688417</v>
      </c>
      <c r="K196" s="67">
        <v>7233334</v>
      </c>
      <c r="L196" s="67">
        <v>54464626</v>
      </c>
      <c r="M196" s="67">
        <f t="shared" si="17"/>
        <v>29223791</v>
      </c>
      <c r="N196" s="67">
        <v>5807866</v>
      </c>
      <c r="O196" s="67">
        <v>5807866</v>
      </c>
      <c r="P196" s="67">
        <v>7233334</v>
      </c>
      <c r="Q196" s="67">
        <v>54464626</v>
      </c>
      <c r="R196" s="67">
        <f t="shared" si="18"/>
        <v>0</v>
      </c>
      <c r="S196" s="67">
        <f t="shared" si="19"/>
        <v>29223791</v>
      </c>
      <c r="T196" s="66">
        <f t="shared" si="20"/>
        <v>5807866</v>
      </c>
      <c r="U196" s="64">
        <f t="shared" si="21"/>
        <v>0</v>
      </c>
      <c r="V196" s="7">
        <f t="shared" si="22"/>
        <v>0</v>
      </c>
    </row>
    <row r="197" spans="1:22" s="81" customFormat="1" ht="15.75" outlineLevel="2" thickBot="1" x14ac:dyDescent="0.3">
      <c r="B197" s="65">
        <v>21059314</v>
      </c>
      <c r="C197" s="65" t="s">
        <v>489</v>
      </c>
      <c r="D197" s="67">
        <v>0</v>
      </c>
      <c r="E197" s="67">
        <v>0</v>
      </c>
      <c r="F197" s="67">
        <v>0</v>
      </c>
      <c r="G197" s="67">
        <v>0</v>
      </c>
      <c r="H197" s="67">
        <v>0</v>
      </c>
      <c r="I197" s="67">
        <v>45078475</v>
      </c>
      <c r="J197" s="67">
        <f t="shared" si="16"/>
        <v>45078475</v>
      </c>
      <c r="K197" s="67">
        <v>45078475</v>
      </c>
      <c r="L197" s="67">
        <v>45078475</v>
      </c>
      <c r="M197" s="67">
        <f t="shared" si="17"/>
        <v>0</v>
      </c>
      <c r="N197" s="67">
        <v>0</v>
      </c>
      <c r="O197" s="67">
        <v>0</v>
      </c>
      <c r="P197" s="67">
        <v>45078475</v>
      </c>
      <c r="Q197" s="67">
        <v>45078475</v>
      </c>
      <c r="R197" s="67">
        <f t="shared" si="18"/>
        <v>0</v>
      </c>
      <c r="S197" s="67">
        <f t="shared" si="19"/>
        <v>0</v>
      </c>
      <c r="T197" s="66">
        <f t="shared" si="20"/>
        <v>0</v>
      </c>
      <c r="U197" s="64">
        <f t="shared" si="21"/>
        <v>0</v>
      </c>
      <c r="V197" s="7">
        <f t="shared" si="22"/>
        <v>0</v>
      </c>
    </row>
    <row r="198" spans="1:22" s="81" customFormat="1" ht="15.75" outlineLevel="2" thickBot="1" x14ac:dyDescent="0.3">
      <c r="B198" s="65">
        <v>21059321</v>
      </c>
      <c r="C198" s="65" t="s">
        <v>490</v>
      </c>
      <c r="D198" s="67">
        <v>0</v>
      </c>
      <c r="E198" s="67">
        <v>0</v>
      </c>
      <c r="F198" s="67">
        <v>0</v>
      </c>
      <c r="G198" s="67">
        <v>0</v>
      </c>
      <c r="H198" s="67">
        <v>0</v>
      </c>
      <c r="I198" s="67">
        <v>2277537628</v>
      </c>
      <c r="J198" s="67">
        <f t="shared" ref="J198:J261" si="23">+D198+E198-F198+I198</f>
        <v>2277537628</v>
      </c>
      <c r="K198" s="67">
        <v>534737820</v>
      </c>
      <c r="L198" s="67">
        <v>1489092356</v>
      </c>
      <c r="M198" s="67">
        <f t="shared" ref="M198:M261" si="24">+J198-L198</f>
        <v>788445272</v>
      </c>
      <c r="N198" s="67">
        <v>413504573</v>
      </c>
      <c r="O198" s="67">
        <v>462507401</v>
      </c>
      <c r="P198" s="67">
        <v>534737820</v>
      </c>
      <c r="Q198" s="67">
        <v>1489092356</v>
      </c>
      <c r="R198" s="67">
        <f t="shared" ref="R198:R261" si="25">+Q198-L198</f>
        <v>0</v>
      </c>
      <c r="S198" s="67">
        <f t="shared" ref="S198:S261" si="26">+J198-Q198</f>
        <v>788445272</v>
      </c>
      <c r="T198" s="66">
        <f t="shared" ref="T198:T261" si="27">+O198</f>
        <v>462507401</v>
      </c>
      <c r="U198" s="64">
        <f t="shared" si="21"/>
        <v>0</v>
      </c>
      <c r="V198" s="7">
        <f t="shared" si="22"/>
        <v>0</v>
      </c>
    </row>
    <row r="199" spans="1:22" s="81" customFormat="1" ht="15.75" outlineLevel="2" thickBot="1" x14ac:dyDescent="0.3">
      <c r="B199" s="65">
        <v>21059324</v>
      </c>
      <c r="C199" s="65" t="s">
        <v>491</v>
      </c>
      <c r="D199" s="67">
        <v>0</v>
      </c>
      <c r="E199" s="67">
        <v>0</v>
      </c>
      <c r="F199" s="67">
        <v>0</v>
      </c>
      <c r="G199" s="67">
        <v>0</v>
      </c>
      <c r="H199" s="67">
        <v>0</v>
      </c>
      <c r="I199" s="67">
        <v>99866102</v>
      </c>
      <c r="J199" s="67">
        <f t="shared" si="23"/>
        <v>99866102</v>
      </c>
      <c r="K199" s="67">
        <v>680000</v>
      </c>
      <c r="L199" s="67">
        <v>96549352</v>
      </c>
      <c r="M199" s="67">
        <f t="shared" si="24"/>
        <v>3316750</v>
      </c>
      <c r="N199" s="67">
        <v>27400000</v>
      </c>
      <c r="O199" s="67">
        <v>27400000</v>
      </c>
      <c r="P199" s="67">
        <v>680000</v>
      </c>
      <c r="Q199" s="67">
        <v>96549352</v>
      </c>
      <c r="R199" s="67">
        <f t="shared" si="25"/>
        <v>0</v>
      </c>
      <c r="S199" s="67">
        <f t="shared" si="26"/>
        <v>3316750</v>
      </c>
      <c r="T199" s="66">
        <f t="shared" si="27"/>
        <v>27400000</v>
      </c>
      <c r="U199" s="64">
        <f t="shared" si="21"/>
        <v>0</v>
      </c>
      <c r="V199" s="7">
        <f t="shared" si="22"/>
        <v>0</v>
      </c>
    </row>
    <row r="200" spans="1:22" s="81" customFormat="1" ht="15.75" outlineLevel="2" thickBot="1" x14ac:dyDescent="0.3">
      <c r="B200" s="65">
        <v>21059325</v>
      </c>
      <c r="C200" s="65" t="s">
        <v>492</v>
      </c>
      <c r="D200" s="67">
        <v>0</v>
      </c>
      <c r="E200" s="67">
        <v>0</v>
      </c>
      <c r="F200" s="67">
        <v>0</v>
      </c>
      <c r="G200" s="67">
        <v>0</v>
      </c>
      <c r="H200" s="67">
        <v>0</v>
      </c>
      <c r="I200" s="67">
        <v>40041056</v>
      </c>
      <c r="J200" s="67">
        <f t="shared" si="23"/>
        <v>40041056</v>
      </c>
      <c r="K200" s="67">
        <v>0</v>
      </c>
      <c r="L200" s="67">
        <v>40041056</v>
      </c>
      <c r="M200" s="67">
        <f t="shared" si="24"/>
        <v>0</v>
      </c>
      <c r="N200" s="67">
        <v>12229958</v>
      </c>
      <c r="O200" s="67">
        <v>12229958</v>
      </c>
      <c r="P200" s="67">
        <v>0</v>
      </c>
      <c r="Q200" s="67">
        <v>40041056</v>
      </c>
      <c r="R200" s="67">
        <f t="shared" si="25"/>
        <v>0</v>
      </c>
      <c r="S200" s="67">
        <f t="shared" si="26"/>
        <v>0</v>
      </c>
      <c r="T200" s="66">
        <f t="shared" si="27"/>
        <v>12229958</v>
      </c>
      <c r="U200" s="64">
        <f t="shared" ref="U200:U263" si="28">+D200+E200-F200-H200+I200-J200</f>
        <v>0</v>
      </c>
      <c r="V200" s="7">
        <f t="shared" ref="V200:V263" si="29">+J200-M200-L200</f>
        <v>0</v>
      </c>
    </row>
    <row r="201" spans="1:22" s="81" customFormat="1" ht="15.75" outlineLevel="2" thickBot="1" x14ac:dyDescent="0.3">
      <c r="B201" s="65">
        <v>21059326</v>
      </c>
      <c r="C201" s="65" t="s">
        <v>493</v>
      </c>
      <c r="D201" s="67">
        <v>0</v>
      </c>
      <c r="E201" s="67">
        <v>0</v>
      </c>
      <c r="F201" s="67">
        <v>0</v>
      </c>
      <c r="G201" s="67">
        <v>0</v>
      </c>
      <c r="H201" s="67">
        <v>0</v>
      </c>
      <c r="I201" s="67">
        <v>2771190</v>
      </c>
      <c r="J201" s="67">
        <f t="shared" si="23"/>
        <v>2771190</v>
      </c>
      <c r="K201" s="67">
        <v>0</v>
      </c>
      <c r="L201" s="67">
        <v>2771190</v>
      </c>
      <c r="M201" s="67">
        <f t="shared" si="24"/>
        <v>0</v>
      </c>
      <c r="N201" s="67">
        <v>2005000</v>
      </c>
      <c r="O201" s="67">
        <v>2005000</v>
      </c>
      <c r="P201" s="67">
        <v>0</v>
      </c>
      <c r="Q201" s="67">
        <v>2771190</v>
      </c>
      <c r="R201" s="67">
        <f t="shared" si="25"/>
        <v>0</v>
      </c>
      <c r="S201" s="67">
        <f t="shared" si="26"/>
        <v>0</v>
      </c>
      <c r="T201" s="66">
        <f t="shared" si="27"/>
        <v>2005000</v>
      </c>
      <c r="U201" s="64">
        <f t="shared" si="28"/>
        <v>0</v>
      </c>
      <c r="V201" s="7">
        <f t="shared" si="29"/>
        <v>0</v>
      </c>
    </row>
    <row r="202" spans="1:22" s="81" customFormat="1" ht="15.75" outlineLevel="2" thickBot="1" x14ac:dyDescent="0.3">
      <c r="B202" s="65">
        <v>21059327</v>
      </c>
      <c r="C202" s="65" t="s">
        <v>494</v>
      </c>
      <c r="D202" s="67">
        <v>0</v>
      </c>
      <c r="E202" s="67">
        <v>0</v>
      </c>
      <c r="F202" s="67">
        <v>0</v>
      </c>
      <c r="G202" s="67">
        <v>0</v>
      </c>
      <c r="H202" s="67">
        <v>0</v>
      </c>
      <c r="I202" s="67">
        <v>30013600</v>
      </c>
      <c r="J202" s="67">
        <f t="shared" si="23"/>
        <v>30013600</v>
      </c>
      <c r="K202" s="67">
        <v>0</v>
      </c>
      <c r="L202" s="67">
        <v>30013600</v>
      </c>
      <c r="M202" s="67">
        <f t="shared" si="24"/>
        <v>0</v>
      </c>
      <c r="N202" s="67">
        <v>2203600</v>
      </c>
      <c r="O202" s="67">
        <v>2203600</v>
      </c>
      <c r="P202" s="67">
        <v>0</v>
      </c>
      <c r="Q202" s="67">
        <v>30013600</v>
      </c>
      <c r="R202" s="67">
        <f t="shared" si="25"/>
        <v>0</v>
      </c>
      <c r="S202" s="67">
        <f t="shared" si="26"/>
        <v>0</v>
      </c>
      <c r="T202" s="66">
        <f t="shared" si="27"/>
        <v>2203600</v>
      </c>
      <c r="U202" s="64">
        <f t="shared" si="28"/>
        <v>0</v>
      </c>
      <c r="V202" s="7">
        <f t="shared" si="29"/>
        <v>0</v>
      </c>
    </row>
    <row r="203" spans="1:22" s="81" customFormat="1" ht="15.75" outlineLevel="2" thickBot="1" x14ac:dyDescent="0.3">
      <c r="B203" s="65">
        <v>21059329</v>
      </c>
      <c r="C203" s="65" t="s">
        <v>495</v>
      </c>
      <c r="D203" s="67">
        <v>0</v>
      </c>
      <c r="E203" s="67">
        <v>0</v>
      </c>
      <c r="F203" s="67">
        <v>0</v>
      </c>
      <c r="G203" s="67">
        <v>0</v>
      </c>
      <c r="H203" s="67">
        <v>0</v>
      </c>
      <c r="I203" s="67">
        <v>10000000</v>
      </c>
      <c r="J203" s="67">
        <f t="shared" si="23"/>
        <v>10000000</v>
      </c>
      <c r="K203" s="67">
        <v>0</v>
      </c>
      <c r="L203" s="67">
        <v>10000000</v>
      </c>
      <c r="M203" s="67">
        <f t="shared" si="24"/>
        <v>0</v>
      </c>
      <c r="N203" s="67">
        <v>3750000</v>
      </c>
      <c r="O203" s="67">
        <v>3750000</v>
      </c>
      <c r="P203" s="67">
        <v>0</v>
      </c>
      <c r="Q203" s="67">
        <v>10000000</v>
      </c>
      <c r="R203" s="67">
        <f t="shared" si="25"/>
        <v>0</v>
      </c>
      <c r="S203" s="67">
        <f t="shared" si="26"/>
        <v>0</v>
      </c>
      <c r="T203" s="66">
        <f t="shared" si="27"/>
        <v>3750000</v>
      </c>
      <c r="U203" s="64">
        <f t="shared" si="28"/>
        <v>0</v>
      </c>
      <c r="V203" s="7">
        <f t="shared" si="29"/>
        <v>0</v>
      </c>
    </row>
    <row r="204" spans="1:22" s="81" customFormat="1" ht="15.75" outlineLevel="2" thickBot="1" x14ac:dyDescent="0.3">
      <c r="B204" s="65">
        <v>21059330</v>
      </c>
      <c r="C204" s="65" t="s">
        <v>496</v>
      </c>
      <c r="D204" s="67">
        <v>0</v>
      </c>
      <c r="E204" s="67">
        <v>0</v>
      </c>
      <c r="F204" s="67">
        <v>0</v>
      </c>
      <c r="G204" s="67">
        <v>0</v>
      </c>
      <c r="H204" s="67">
        <v>0</v>
      </c>
      <c r="I204" s="67">
        <v>703685481</v>
      </c>
      <c r="J204" s="67">
        <f t="shared" si="23"/>
        <v>703685481</v>
      </c>
      <c r="K204" s="67">
        <v>4699520</v>
      </c>
      <c r="L204" s="67">
        <v>688517723</v>
      </c>
      <c r="M204" s="67">
        <f t="shared" si="24"/>
        <v>15167758</v>
      </c>
      <c r="N204" s="67">
        <v>103343389</v>
      </c>
      <c r="O204" s="67">
        <v>103343389</v>
      </c>
      <c r="P204" s="67">
        <v>4699520</v>
      </c>
      <c r="Q204" s="67">
        <v>688517723</v>
      </c>
      <c r="R204" s="67">
        <f t="shared" si="25"/>
        <v>0</v>
      </c>
      <c r="S204" s="67">
        <f t="shared" si="26"/>
        <v>15167758</v>
      </c>
      <c r="T204" s="66">
        <f t="shared" si="27"/>
        <v>103343389</v>
      </c>
      <c r="U204" s="64">
        <f t="shared" si="28"/>
        <v>0</v>
      </c>
      <c r="V204" s="7">
        <f t="shared" si="29"/>
        <v>0</v>
      </c>
    </row>
    <row r="205" spans="1:22" s="81" customFormat="1" ht="15.75" outlineLevel="2" thickBot="1" x14ac:dyDescent="0.3">
      <c r="B205" s="65">
        <v>21059331</v>
      </c>
      <c r="C205" s="65" t="s">
        <v>497</v>
      </c>
      <c r="D205" s="67">
        <v>0</v>
      </c>
      <c r="E205" s="67">
        <v>0</v>
      </c>
      <c r="F205" s="67">
        <v>0</v>
      </c>
      <c r="G205" s="67">
        <v>0</v>
      </c>
      <c r="H205" s="67">
        <v>0</v>
      </c>
      <c r="I205" s="67">
        <v>305850069</v>
      </c>
      <c r="J205" s="67">
        <f t="shared" si="23"/>
        <v>305850069</v>
      </c>
      <c r="K205" s="67">
        <v>0</v>
      </c>
      <c r="L205" s="67">
        <v>304656069</v>
      </c>
      <c r="M205" s="67">
        <f t="shared" si="24"/>
        <v>1194000</v>
      </c>
      <c r="N205" s="67">
        <v>5400000</v>
      </c>
      <c r="O205" s="67">
        <v>5400000</v>
      </c>
      <c r="P205" s="67">
        <v>0</v>
      </c>
      <c r="Q205" s="67">
        <v>304656069</v>
      </c>
      <c r="R205" s="67">
        <f t="shared" si="25"/>
        <v>0</v>
      </c>
      <c r="S205" s="67">
        <f t="shared" si="26"/>
        <v>1194000</v>
      </c>
      <c r="T205" s="66">
        <f t="shared" si="27"/>
        <v>5400000</v>
      </c>
      <c r="U205" s="64">
        <f t="shared" si="28"/>
        <v>0</v>
      </c>
      <c r="V205" s="7">
        <f t="shared" si="29"/>
        <v>0</v>
      </c>
    </row>
    <row r="206" spans="1:22" s="81" customFormat="1" ht="15.75" outlineLevel="2" thickBot="1" x14ac:dyDescent="0.3">
      <c r="B206" s="65">
        <v>21059332</v>
      </c>
      <c r="C206" s="65" t="s">
        <v>498</v>
      </c>
      <c r="D206" s="67">
        <v>0</v>
      </c>
      <c r="E206" s="67">
        <v>0</v>
      </c>
      <c r="F206" s="67">
        <v>0</v>
      </c>
      <c r="G206" s="67">
        <v>0</v>
      </c>
      <c r="H206" s="67">
        <v>0</v>
      </c>
      <c r="I206" s="67">
        <v>96542464</v>
      </c>
      <c r="J206" s="67">
        <f t="shared" si="23"/>
        <v>96542464</v>
      </c>
      <c r="K206" s="67">
        <v>0</v>
      </c>
      <c r="L206" s="67">
        <v>92940750</v>
      </c>
      <c r="M206" s="67">
        <f t="shared" si="24"/>
        <v>3601714</v>
      </c>
      <c r="N206" s="67">
        <v>22646159</v>
      </c>
      <c r="O206" s="67">
        <v>22646159</v>
      </c>
      <c r="P206" s="67">
        <v>0</v>
      </c>
      <c r="Q206" s="67">
        <v>92940750</v>
      </c>
      <c r="R206" s="67">
        <f t="shared" si="25"/>
        <v>0</v>
      </c>
      <c r="S206" s="67">
        <f t="shared" si="26"/>
        <v>3601714</v>
      </c>
      <c r="T206" s="66">
        <f t="shared" si="27"/>
        <v>22646159</v>
      </c>
      <c r="U206" s="64">
        <f t="shared" si="28"/>
        <v>0</v>
      </c>
      <c r="V206" s="7">
        <f t="shared" si="29"/>
        <v>0</v>
      </c>
    </row>
    <row r="207" spans="1:22" s="81" customFormat="1" ht="15.75" outlineLevel="2" thickBot="1" x14ac:dyDescent="0.3">
      <c r="B207" s="65">
        <v>21059339</v>
      </c>
      <c r="C207" s="65" t="s">
        <v>499</v>
      </c>
      <c r="D207" s="67">
        <v>0</v>
      </c>
      <c r="E207" s="67">
        <v>0</v>
      </c>
      <c r="F207" s="67">
        <v>0</v>
      </c>
      <c r="G207" s="67">
        <v>0</v>
      </c>
      <c r="H207" s="67">
        <v>0</v>
      </c>
      <c r="I207" s="67">
        <v>221259927</v>
      </c>
      <c r="J207" s="67">
        <f t="shared" si="23"/>
        <v>221259927</v>
      </c>
      <c r="K207" s="67">
        <v>211259927</v>
      </c>
      <c r="L207" s="67">
        <v>221259927</v>
      </c>
      <c r="M207" s="67">
        <f t="shared" si="24"/>
        <v>0</v>
      </c>
      <c r="N207" s="67">
        <v>16760702</v>
      </c>
      <c r="O207" s="67">
        <v>21760702</v>
      </c>
      <c r="P207" s="67">
        <v>211259927</v>
      </c>
      <c r="Q207" s="67">
        <v>221259927</v>
      </c>
      <c r="R207" s="67">
        <f t="shared" si="25"/>
        <v>0</v>
      </c>
      <c r="S207" s="67">
        <f t="shared" si="26"/>
        <v>0</v>
      </c>
      <c r="T207" s="66">
        <f t="shared" si="27"/>
        <v>21760702</v>
      </c>
      <c r="U207" s="64">
        <f t="shared" si="28"/>
        <v>0</v>
      </c>
      <c r="V207" s="7">
        <f t="shared" si="29"/>
        <v>0</v>
      </c>
    </row>
    <row r="208" spans="1:22" s="81" customFormat="1" ht="15.75" outlineLevel="2" thickBot="1" x14ac:dyDescent="0.3">
      <c r="B208" s="65">
        <v>21059340</v>
      </c>
      <c r="C208" s="65" t="s">
        <v>500</v>
      </c>
      <c r="D208" s="67">
        <v>0</v>
      </c>
      <c r="E208" s="67">
        <v>0</v>
      </c>
      <c r="F208" s="67">
        <v>0</v>
      </c>
      <c r="G208" s="67">
        <v>0</v>
      </c>
      <c r="H208" s="67">
        <v>0</v>
      </c>
      <c r="I208" s="67">
        <v>70529028</v>
      </c>
      <c r="J208" s="67">
        <f t="shared" si="23"/>
        <v>70529028</v>
      </c>
      <c r="K208" s="67">
        <v>0</v>
      </c>
      <c r="L208" s="67">
        <v>65578811</v>
      </c>
      <c r="M208" s="67">
        <f t="shared" si="24"/>
        <v>4950217</v>
      </c>
      <c r="N208" s="67">
        <v>62193241</v>
      </c>
      <c r="O208" s="67">
        <v>62193241</v>
      </c>
      <c r="P208" s="67">
        <v>0</v>
      </c>
      <c r="Q208" s="67">
        <v>65578811</v>
      </c>
      <c r="R208" s="67">
        <f t="shared" si="25"/>
        <v>0</v>
      </c>
      <c r="S208" s="67">
        <f t="shared" si="26"/>
        <v>4950217</v>
      </c>
      <c r="T208" s="66">
        <f t="shared" si="27"/>
        <v>62193241</v>
      </c>
      <c r="U208" s="64">
        <f t="shared" si="28"/>
        <v>0</v>
      </c>
      <c r="V208" s="7">
        <f t="shared" si="29"/>
        <v>0</v>
      </c>
    </row>
    <row r="209" spans="2:22" s="81" customFormat="1" ht="15.75" outlineLevel="2" thickBot="1" x14ac:dyDescent="0.3">
      <c r="B209" s="65">
        <v>21059341</v>
      </c>
      <c r="C209" s="65" t="s">
        <v>501</v>
      </c>
      <c r="D209" s="67">
        <v>0</v>
      </c>
      <c r="E209" s="67">
        <v>0</v>
      </c>
      <c r="F209" s="67">
        <v>0</v>
      </c>
      <c r="G209" s="67">
        <v>0</v>
      </c>
      <c r="H209" s="67">
        <v>0</v>
      </c>
      <c r="I209" s="67">
        <v>19012630</v>
      </c>
      <c r="J209" s="67">
        <f t="shared" si="23"/>
        <v>19012630</v>
      </c>
      <c r="K209" s="67">
        <v>7903980</v>
      </c>
      <c r="L209" s="67">
        <v>19012630</v>
      </c>
      <c r="M209" s="67">
        <f t="shared" si="24"/>
        <v>0</v>
      </c>
      <c r="N209" s="67">
        <v>19012630</v>
      </c>
      <c r="O209" s="67">
        <v>19012630</v>
      </c>
      <c r="P209" s="67">
        <v>7903980</v>
      </c>
      <c r="Q209" s="67">
        <v>19012630</v>
      </c>
      <c r="R209" s="67">
        <f t="shared" si="25"/>
        <v>0</v>
      </c>
      <c r="S209" s="67">
        <f t="shared" si="26"/>
        <v>0</v>
      </c>
      <c r="T209" s="66">
        <f t="shared" si="27"/>
        <v>19012630</v>
      </c>
      <c r="U209" s="64">
        <f t="shared" si="28"/>
        <v>0</v>
      </c>
      <c r="V209" s="7">
        <f t="shared" si="29"/>
        <v>0</v>
      </c>
    </row>
    <row r="210" spans="2:22" s="81" customFormat="1" ht="15.75" outlineLevel="2" thickBot="1" x14ac:dyDescent="0.3">
      <c r="B210" s="65">
        <v>21059342</v>
      </c>
      <c r="C210" s="65" t="s">
        <v>502</v>
      </c>
      <c r="D210" s="67">
        <v>0</v>
      </c>
      <c r="E210" s="67">
        <v>0</v>
      </c>
      <c r="F210" s="67">
        <v>0</v>
      </c>
      <c r="G210" s="67">
        <v>0</v>
      </c>
      <c r="H210" s="67">
        <v>0</v>
      </c>
      <c r="I210" s="67">
        <v>18147510</v>
      </c>
      <c r="J210" s="67">
        <f t="shared" si="23"/>
        <v>18147510</v>
      </c>
      <c r="K210" s="67">
        <v>0</v>
      </c>
      <c r="L210" s="67">
        <v>0</v>
      </c>
      <c r="M210" s="67">
        <f t="shared" si="24"/>
        <v>18147510</v>
      </c>
      <c r="N210" s="67">
        <v>0</v>
      </c>
      <c r="O210" s="67">
        <v>0</v>
      </c>
      <c r="P210" s="67">
        <v>0</v>
      </c>
      <c r="Q210" s="67">
        <v>0</v>
      </c>
      <c r="R210" s="67">
        <f t="shared" si="25"/>
        <v>0</v>
      </c>
      <c r="S210" s="67">
        <f t="shared" si="26"/>
        <v>18147510</v>
      </c>
      <c r="T210" s="66">
        <f t="shared" si="27"/>
        <v>0</v>
      </c>
      <c r="U210" s="64">
        <f t="shared" si="28"/>
        <v>0</v>
      </c>
      <c r="V210" s="7">
        <f t="shared" si="29"/>
        <v>0</v>
      </c>
    </row>
    <row r="211" spans="2:22" s="81" customFormat="1" ht="15.75" outlineLevel="2" thickBot="1" x14ac:dyDescent="0.3">
      <c r="B211" s="65">
        <v>21059343</v>
      </c>
      <c r="C211" s="65" t="s">
        <v>503</v>
      </c>
      <c r="D211" s="67">
        <v>0</v>
      </c>
      <c r="E211" s="67">
        <v>0</v>
      </c>
      <c r="F211" s="67">
        <v>0</v>
      </c>
      <c r="G211" s="67">
        <v>0</v>
      </c>
      <c r="H211" s="67">
        <v>0</v>
      </c>
      <c r="I211" s="67">
        <v>2213150</v>
      </c>
      <c r="J211" s="67">
        <f t="shared" si="23"/>
        <v>2213150</v>
      </c>
      <c r="K211" s="67">
        <v>2213150</v>
      </c>
      <c r="L211" s="67">
        <v>2213150</v>
      </c>
      <c r="M211" s="67">
        <f t="shared" si="24"/>
        <v>0</v>
      </c>
      <c r="N211" s="67">
        <v>0</v>
      </c>
      <c r="O211" s="67">
        <v>0</v>
      </c>
      <c r="P211" s="67">
        <v>2213150</v>
      </c>
      <c r="Q211" s="67">
        <v>2213150</v>
      </c>
      <c r="R211" s="67">
        <f t="shared" si="25"/>
        <v>0</v>
      </c>
      <c r="S211" s="67">
        <f t="shared" si="26"/>
        <v>0</v>
      </c>
      <c r="T211" s="66">
        <f t="shared" si="27"/>
        <v>0</v>
      </c>
      <c r="U211" s="64">
        <f t="shared" si="28"/>
        <v>0</v>
      </c>
      <c r="V211" s="7">
        <f t="shared" si="29"/>
        <v>0</v>
      </c>
    </row>
    <row r="212" spans="2:22" s="81" customFormat="1" ht="15.75" outlineLevel="2" thickBot="1" x14ac:dyDescent="0.3">
      <c r="B212" s="65">
        <v>21059344</v>
      </c>
      <c r="C212" s="65" t="s">
        <v>504</v>
      </c>
      <c r="D212" s="67">
        <v>0</v>
      </c>
      <c r="E212" s="67">
        <v>0</v>
      </c>
      <c r="F212" s="67">
        <v>0</v>
      </c>
      <c r="G212" s="67">
        <v>0</v>
      </c>
      <c r="H212" s="67">
        <v>0</v>
      </c>
      <c r="I212" s="67">
        <v>6376588</v>
      </c>
      <c r="J212" s="67">
        <f t="shared" si="23"/>
        <v>6376588</v>
      </c>
      <c r="K212" s="67">
        <v>0</v>
      </c>
      <c r="L212" s="67">
        <v>6376588</v>
      </c>
      <c r="M212" s="67">
        <f t="shared" si="24"/>
        <v>0</v>
      </c>
      <c r="N212" s="67">
        <v>3272500</v>
      </c>
      <c r="O212" s="67">
        <v>3272500</v>
      </c>
      <c r="P212" s="67">
        <v>0</v>
      </c>
      <c r="Q212" s="67">
        <v>6376588</v>
      </c>
      <c r="R212" s="67">
        <f t="shared" si="25"/>
        <v>0</v>
      </c>
      <c r="S212" s="67">
        <f t="shared" si="26"/>
        <v>0</v>
      </c>
      <c r="T212" s="66">
        <f t="shared" si="27"/>
        <v>3272500</v>
      </c>
      <c r="U212" s="64">
        <f t="shared" si="28"/>
        <v>0</v>
      </c>
      <c r="V212" s="7">
        <f t="shared" si="29"/>
        <v>0</v>
      </c>
    </row>
    <row r="213" spans="2:22" s="81" customFormat="1" ht="15.75" outlineLevel="2" thickBot="1" x14ac:dyDescent="0.3">
      <c r="B213" s="65">
        <v>21059345</v>
      </c>
      <c r="C213" s="65" t="s">
        <v>505</v>
      </c>
      <c r="D213" s="67">
        <v>0</v>
      </c>
      <c r="E213" s="67">
        <v>0</v>
      </c>
      <c r="F213" s="67">
        <v>0</v>
      </c>
      <c r="G213" s="67">
        <v>0</v>
      </c>
      <c r="H213" s="67">
        <v>0</v>
      </c>
      <c r="I213" s="67">
        <v>8127783</v>
      </c>
      <c r="J213" s="67">
        <f t="shared" si="23"/>
        <v>8127783</v>
      </c>
      <c r="K213" s="67">
        <v>0</v>
      </c>
      <c r="L213" s="67">
        <v>8127783</v>
      </c>
      <c r="M213" s="67">
        <f t="shared" si="24"/>
        <v>0</v>
      </c>
      <c r="N213" s="67">
        <v>8127783</v>
      </c>
      <c r="O213" s="67">
        <v>8127783</v>
      </c>
      <c r="P213" s="67">
        <v>0</v>
      </c>
      <c r="Q213" s="67">
        <v>8127783</v>
      </c>
      <c r="R213" s="67">
        <f t="shared" si="25"/>
        <v>0</v>
      </c>
      <c r="S213" s="67">
        <f t="shared" si="26"/>
        <v>0</v>
      </c>
      <c r="T213" s="66">
        <f t="shared" si="27"/>
        <v>8127783</v>
      </c>
      <c r="U213" s="64">
        <f t="shared" si="28"/>
        <v>0</v>
      </c>
      <c r="V213" s="7">
        <f t="shared" si="29"/>
        <v>0</v>
      </c>
    </row>
    <row r="214" spans="2:22" s="81" customFormat="1" ht="15.75" outlineLevel="2" thickBot="1" x14ac:dyDescent="0.3">
      <c r="B214" s="65">
        <v>21059346</v>
      </c>
      <c r="C214" s="65" t="s">
        <v>506</v>
      </c>
      <c r="D214" s="67">
        <v>0</v>
      </c>
      <c r="E214" s="67">
        <v>0</v>
      </c>
      <c r="F214" s="67">
        <v>0</v>
      </c>
      <c r="G214" s="67">
        <v>0</v>
      </c>
      <c r="H214" s="67">
        <v>0</v>
      </c>
      <c r="I214" s="67">
        <v>12333133</v>
      </c>
      <c r="J214" s="67">
        <f t="shared" si="23"/>
        <v>12333133</v>
      </c>
      <c r="K214" s="67">
        <v>9998000</v>
      </c>
      <c r="L214" s="67">
        <v>10312999</v>
      </c>
      <c r="M214" s="67">
        <f t="shared" si="24"/>
        <v>2020134</v>
      </c>
      <c r="N214" s="67">
        <v>7912999</v>
      </c>
      <c r="O214" s="67">
        <v>7912999</v>
      </c>
      <c r="P214" s="67">
        <v>9998000</v>
      </c>
      <c r="Q214" s="67">
        <v>10312999</v>
      </c>
      <c r="R214" s="67">
        <f t="shared" si="25"/>
        <v>0</v>
      </c>
      <c r="S214" s="67">
        <f t="shared" si="26"/>
        <v>2020134</v>
      </c>
      <c r="T214" s="66">
        <f t="shared" si="27"/>
        <v>7912999</v>
      </c>
      <c r="U214" s="64">
        <f t="shared" si="28"/>
        <v>0</v>
      </c>
      <c r="V214" s="7">
        <f t="shared" si="29"/>
        <v>0</v>
      </c>
    </row>
    <row r="215" spans="2:22" s="81" customFormat="1" ht="15.75" outlineLevel="2" thickBot="1" x14ac:dyDescent="0.3">
      <c r="B215" s="65">
        <v>21059347</v>
      </c>
      <c r="C215" s="65" t="s">
        <v>507</v>
      </c>
      <c r="D215" s="67">
        <v>0</v>
      </c>
      <c r="E215" s="67">
        <v>0</v>
      </c>
      <c r="F215" s="67">
        <v>0</v>
      </c>
      <c r="G215" s="67">
        <v>0</v>
      </c>
      <c r="H215" s="67">
        <v>0</v>
      </c>
      <c r="I215" s="67">
        <v>110378648</v>
      </c>
      <c r="J215" s="67">
        <f t="shared" si="23"/>
        <v>110378648</v>
      </c>
      <c r="K215" s="67">
        <v>0</v>
      </c>
      <c r="L215" s="67">
        <v>0</v>
      </c>
      <c r="M215" s="67">
        <f t="shared" si="24"/>
        <v>110378648</v>
      </c>
      <c r="N215" s="67">
        <v>0</v>
      </c>
      <c r="O215" s="67">
        <v>0</v>
      </c>
      <c r="P215" s="67">
        <v>0</v>
      </c>
      <c r="Q215" s="67">
        <v>0</v>
      </c>
      <c r="R215" s="67">
        <f t="shared" si="25"/>
        <v>0</v>
      </c>
      <c r="S215" s="67">
        <f t="shared" si="26"/>
        <v>110378648</v>
      </c>
      <c r="T215" s="66">
        <f t="shared" si="27"/>
        <v>0</v>
      </c>
      <c r="U215" s="64">
        <f t="shared" si="28"/>
        <v>0</v>
      </c>
      <c r="V215" s="7">
        <f t="shared" si="29"/>
        <v>0</v>
      </c>
    </row>
    <row r="216" spans="2:22" s="81" customFormat="1" ht="15.75" outlineLevel="2" thickBot="1" x14ac:dyDescent="0.3">
      <c r="B216" s="65">
        <v>21059348</v>
      </c>
      <c r="C216" s="65" t="s">
        <v>508</v>
      </c>
      <c r="D216" s="67">
        <v>0</v>
      </c>
      <c r="E216" s="67">
        <v>0</v>
      </c>
      <c r="F216" s="67">
        <v>0</v>
      </c>
      <c r="G216" s="67">
        <v>0</v>
      </c>
      <c r="H216" s="67">
        <v>0</v>
      </c>
      <c r="I216" s="67">
        <v>106288817</v>
      </c>
      <c r="J216" s="67">
        <f t="shared" si="23"/>
        <v>106288817</v>
      </c>
      <c r="K216" s="67">
        <v>74099399</v>
      </c>
      <c r="L216" s="67">
        <v>104788817</v>
      </c>
      <c r="M216" s="67">
        <f t="shared" si="24"/>
        <v>1500000</v>
      </c>
      <c r="N216" s="67">
        <v>37513288</v>
      </c>
      <c r="O216" s="67">
        <v>37513288</v>
      </c>
      <c r="P216" s="67">
        <v>74099399</v>
      </c>
      <c r="Q216" s="67">
        <v>104788817</v>
      </c>
      <c r="R216" s="67">
        <f t="shared" si="25"/>
        <v>0</v>
      </c>
      <c r="S216" s="67">
        <f t="shared" si="26"/>
        <v>1500000</v>
      </c>
      <c r="T216" s="66">
        <f t="shared" si="27"/>
        <v>37513288</v>
      </c>
      <c r="U216" s="64">
        <f t="shared" si="28"/>
        <v>0</v>
      </c>
      <c r="V216" s="7">
        <f t="shared" si="29"/>
        <v>0</v>
      </c>
    </row>
    <row r="217" spans="2:22" s="81" customFormat="1" ht="15.75" outlineLevel="2" thickBot="1" x14ac:dyDescent="0.3">
      <c r="B217" s="65">
        <v>21059349</v>
      </c>
      <c r="C217" s="65" t="s">
        <v>509</v>
      </c>
      <c r="D217" s="67">
        <v>0</v>
      </c>
      <c r="E217" s="67">
        <v>0</v>
      </c>
      <c r="F217" s="67">
        <v>0</v>
      </c>
      <c r="G217" s="67">
        <v>0</v>
      </c>
      <c r="H217" s="67">
        <v>0</v>
      </c>
      <c r="I217" s="67">
        <v>21278200</v>
      </c>
      <c r="J217" s="67">
        <f t="shared" si="23"/>
        <v>21278200</v>
      </c>
      <c r="K217" s="67">
        <v>21278200</v>
      </c>
      <c r="L217" s="67">
        <v>21278200</v>
      </c>
      <c r="M217" s="67">
        <f t="shared" si="24"/>
        <v>0</v>
      </c>
      <c r="N217" s="67">
        <v>830800</v>
      </c>
      <c r="O217" s="67">
        <v>830800</v>
      </c>
      <c r="P217" s="67">
        <v>21278200</v>
      </c>
      <c r="Q217" s="67">
        <v>21278200</v>
      </c>
      <c r="R217" s="67">
        <f t="shared" si="25"/>
        <v>0</v>
      </c>
      <c r="S217" s="67">
        <f t="shared" si="26"/>
        <v>0</v>
      </c>
      <c r="T217" s="66">
        <f t="shared" si="27"/>
        <v>830800</v>
      </c>
      <c r="U217" s="64">
        <f t="shared" si="28"/>
        <v>0</v>
      </c>
      <c r="V217" s="7">
        <f t="shared" si="29"/>
        <v>0</v>
      </c>
    </row>
    <row r="218" spans="2:22" s="81" customFormat="1" ht="15.75" outlineLevel="2" thickBot="1" x14ac:dyDescent="0.3">
      <c r="B218" s="65">
        <v>21059350</v>
      </c>
      <c r="C218" s="65" t="s">
        <v>510</v>
      </c>
      <c r="D218" s="67">
        <v>0</v>
      </c>
      <c r="E218" s="67">
        <v>0</v>
      </c>
      <c r="F218" s="67">
        <v>0</v>
      </c>
      <c r="G218" s="67">
        <v>0</v>
      </c>
      <c r="H218" s="67">
        <v>0</v>
      </c>
      <c r="I218" s="67">
        <v>442977297</v>
      </c>
      <c r="J218" s="67">
        <f t="shared" si="23"/>
        <v>442977297</v>
      </c>
      <c r="K218" s="67">
        <v>422786314</v>
      </c>
      <c r="L218" s="67">
        <v>442977297</v>
      </c>
      <c r="M218" s="67">
        <f t="shared" si="24"/>
        <v>0</v>
      </c>
      <c r="N218" s="67">
        <v>55194618</v>
      </c>
      <c r="O218" s="67">
        <v>55194618</v>
      </c>
      <c r="P218" s="67">
        <v>422786314</v>
      </c>
      <c r="Q218" s="67">
        <v>442977297</v>
      </c>
      <c r="R218" s="67">
        <f t="shared" si="25"/>
        <v>0</v>
      </c>
      <c r="S218" s="67">
        <f t="shared" si="26"/>
        <v>0</v>
      </c>
      <c r="T218" s="66">
        <f t="shared" si="27"/>
        <v>55194618</v>
      </c>
      <c r="U218" s="64">
        <f t="shared" si="28"/>
        <v>0</v>
      </c>
      <c r="V218" s="7">
        <f t="shared" si="29"/>
        <v>0</v>
      </c>
    </row>
    <row r="219" spans="2:22" s="81" customFormat="1" ht="15.75" outlineLevel="2" thickBot="1" x14ac:dyDescent="0.3">
      <c r="B219" s="65">
        <v>21059351</v>
      </c>
      <c r="C219" s="65" t="s">
        <v>511</v>
      </c>
      <c r="D219" s="67">
        <v>0</v>
      </c>
      <c r="E219" s="67">
        <v>0</v>
      </c>
      <c r="F219" s="67">
        <v>0</v>
      </c>
      <c r="G219" s="67">
        <v>0</v>
      </c>
      <c r="H219" s="67">
        <v>0</v>
      </c>
      <c r="I219" s="67">
        <v>107468483</v>
      </c>
      <c r="J219" s="67">
        <f t="shared" si="23"/>
        <v>107468483</v>
      </c>
      <c r="K219" s="67">
        <v>47126071</v>
      </c>
      <c r="L219" s="67">
        <v>107468483</v>
      </c>
      <c r="M219" s="67">
        <f t="shared" si="24"/>
        <v>0</v>
      </c>
      <c r="N219" s="67">
        <v>23645668</v>
      </c>
      <c r="O219" s="67">
        <v>23645668</v>
      </c>
      <c r="P219" s="67">
        <v>47126071</v>
      </c>
      <c r="Q219" s="67">
        <v>107468483</v>
      </c>
      <c r="R219" s="67">
        <f t="shared" si="25"/>
        <v>0</v>
      </c>
      <c r="S219" s="67">
        <f t="shared" si="26"/>
        <v>0</v>
      </c>
      <c r="T219" s="66">
        <f t="shared" si="27"/>
        <v>23645668</v>
      </c>
      <c r="U219" s="64">
        <f t="shared" si="28"/>
        <v>0</v>
      </c>
      <c r="V219" s="7">
        <f t="shared" si="29"/>
        <v>0</v>
      </c>
    </row>
    <row r="220" spans="2:22" s="81" customFormat="1" ht="15.75" outlineLevel="2" thickBot="1" x14ac:dyDescent="0.3">
      <c r="B220" s="65">
        <v>21059352</v>
      </c>
      <c r="C220" s="65" t="s">
        <v>512</v>
      </c>
      <c r="D220" s="67">
        <v>0</v>
      </c>
      <c r="E220" s="67">
        <v>0</v>
      </c>
      <c r="F220" s="67">
        <v>0</v>
      </c>
      <c r="G220" s="67">
        <v>0</v>
      </c>
      <c r="H220" s="67">
        <v>0</v>
      </c>
      <c r="I220" s="67">
        <v>86800000</v>
      </c>
      <c r="J220" s="67">
        <f t="shared" si="23"/>
        <v>86800000</v>
      </c>
      <c r="K220" s="67">
        <v>86800000</v>
      </c>
      <c r="L220" s="67">
        <v>86800000</v>
      </c>
      <c r="M220" s="67">
        <f t="shared" si="24"/>
        <v>0</v>
      </c>
      <c r="N220" s="67">
        <v>13400000</v>
      </c>
      <c r="O220" s="67">
        <v>13400000</v>
      </c>
      <c r="P220" s="67">
        <v>86800000</v>
      </c>
      <c r="Q220" s="67">
        <v>86800000</v>
      </c>
      <c r="R220" s="67">
        <f t="shared" si="25"/>
        <v>0</v>
      </c>
      <c r="S220" s="67">
        <f t="shared" si="26"/>
        <v>0</v>
      </c>
      <c r="T220" s="66">
        <f t="shared" si="27"/>
        <v>13400000</v>
      </c>
      <c r="U220" s="64">
        <f t="shared" si="28"/>
        <v>0</v>
      </c>
      <c r="V220" s="7">
        <f t="shared" si="29"/>
        <v>0</v>
      </c>
    </row>
    <row r="221" spans="2:22" s="81" customFormat="1" ht="15.75" outlineLevel="2" thickBot="1" x14ac:dyDescent="0.3">
      <c r="B221" s="65">
        <v>21059353</v>
      </c>
      <c r="C221" s="65" t="s">
        <v>513</v>
      </c>
      <c r="D221" s="67">
        <v>0</v>
      </c>
      <c r="E221" s="67">
        <v>0</v>
      </c>
      <c r="F221" s="67">
        <v>0</v>
      </c>
      <c r="G221" s="67">
        <v>0</v>
      </c>
      <c r="H221" s="67">
        <v>0</v>
      </c>
      <c r="I221" s="67">
        <v>48190669</v>
      </c>
      <c r="J221" s="67">
        <f t="shared" si="23"/>
        <v>48190669</v>
      </c>
      <c r="K221" s="67">
        <v>36245000</v>
      </c>
      <c r="L221" s="67">
        <v>48190669</v>
      </c>
      <c r="M221" s="67">
        <f t="shared" si="24"/>
        <v>0</v>
      </c>
      <c r="N221" s="67">
        <v>5170779</v>
      </c>
      <c r="O221" s="67">
        <v>5170779</v>
      </c>
      <c r="P221" s="67">
        <v>36245000</v>
      </c>
      <c r="Q221" s="67">
        <v>48190669</v>
      </c>
      <c r="R221" s="67">
        <f t="shared" si="25"/>
        <v>0</v>
      </c>
      <c r="S221" s="67">
        <f t="shared" si="26"/>
        <v>0</v>
      </c>
      <c r="T221" s="66">
        <f t="shared" si="27"/>
        <v>5170779</v>
      </c>
      <c r="U221" s="64">
        <f t="shared" si="28"/>
        <v>0</v>
      </c>
      <c r="V221" s="7">
        <f t="shared" si="29"/>
        <v>0</v>
      </c>
    </row>
    <row r="222" spans="2:22" s="81" customFormat="1" ht="15.75" outlineLevel="2" thickBot="1" x14ac:dyDescent="0.3">
      <c r="B222" s="65">
        <v>21059354</v>
      </c>
      <c r="C222" s="65" t="s">
        <v>514</v>
      </c>
      <c r="D222" s="67">
        <v>0</v>
      </c>
      <c r="E222" s="67">
        <v>0</v>
      </c>
      <c r="F222" s="67">
        <v>0</v>
      </c>
      <c r="G222" s="67">
        <v>0</v>
      </c>
      <c r="H222" s="67">
        <v>0</v>
      </c>
      <c r="I222" s="67">
        <v>80444640</v>
      </c>
      <c r="J222" s="67">
        <f t="shared" si="23"/>
        <v>80444640</v>
      </c>
      <c r="K222" s="67">
        <v>68641609</v>
      </c>
      <c r="L222" s="67">
        <v>80444640</v>
      </c>
      <c r="M222" s="67">
        <f t="shared" si="24"/>
        <v>0</v>
      </c>
      <c r="N222" s="67">
        <v>35255982</v>
      </c>
      <c r="O222" s="67">
        <v>35255982</v>
      </c>
      <c r="P222" s="67">
        <v>68641609</v>
      </c>
      <c r="Q222" s="67">
        <v>80444640</v>
      </c>
      <c r="R222" s="67">
        <f t="shared" si="25"/>
        <v>0</v>
      </c>
      <c r="S222" s="67">
        <f t="shared" si="26"/>
        <v>0</v>
      </c>
      <c r="T222" s="66">
        <f t="shared" si="27"/>
        <v>35255982</v>
      </c>
      <c r="U222" s="64">
        <f t="shared" si="28"/>
        <v>0</v>
      </c>
      <c r="V222" s="7">
        <f t="shared" si="29"/>
        <v>0</v>
      </c>
    </row>
    <row r="223" spans="2:22" s="81" customFormat="1" ht="15.75" outlineLevel="2" thickBot="1" x14ac:dyDescent="0.3">
      <c r="B223" s="65">
        <v>21059355</v>
      </c>
      <c r="C223" s="65" t="s">
        <v>515</v>
      </c>
      <c r="D223" s="67">
        <v>0</v>
      </c>
      <c r="E223" s="67">
        <v>0</v>
      </c>
      <c r="F223" s="67">
        <v>0</v>
      </c>
      <c r="G223" s="67">
        <v>0</v>
      </c>
      <c r="H223" s="67">
        <v>0</v>
      </c>
      <c r="I223" s="67">
        <v>3198645</v>
      </c>
      <c r="J223" s="67">
        <f t="shared" si="23"/>
        <v>3198645</v>
      </c>
      <c r="K223" s="67">
        <v>0</v>
      </c>
      <c r="L223" s="67">
        <v>3198645</v>
      </c>
      <c r="M223" s="67">
        <f t="shared" si="24"/>
        <v>0</v>
      </c>
      <c r="N223" s="67">
        <v>3198645</v>
      </c>
      <c r="O223" s="67">
        <v>3198645</v>
      </c>
      <c r="P223" s="67">
        <v>0</v>
      </c>
      <c r="Q223" s="67">
        <v>3198645</v>
      </c>
      <c r="R223" s="67">
        <f t="shared" si="25"/>
        <v>0</v>
      </c>
      <c r="S223" s="67">
        <f t="shared" si="26"/>
        <v>0</v>
      </c>
      <c r="T223" s="66">
        <f t="shared" si="27"/>
        <v>3198645</v>
      </c>
      <c r="U223" s="64">
        <f t="shared" si="28"/>
        <v>0</v>
      </c>
      <c r="V223" s="7">
        <f t="shared" si="29"/>
        <v>0</v>
      </c>
    </row>
    <row r="224" spans="2:22" s="81" customFormat="1" ht="15.75" outlineLevel="2" thickBot="1" x14ac:dyDescent="0.3">
      <c r="B224" s="65">
        <v>21059356</v>
      </c>
      <c r="C224" s="65" t="s">
        <v>516</v>
      </c>
      <c r="D224" s="67">
        <v>0</v>
      </c>
      <c r="E224" s="67">
        <v>0</v>
      </c>
      <c r="F224" s="67">
        <v>0</v>
      </c>
      <c r="G224" s="67">
        <v>0</v>
      </c>
      <c r="H224" s="67">
        <v>0</v>
      </c>
      <c r="I224" s="67">
        <v>9000000</v>
      </c>
      <c r="J224" s="67">
        <f t="shared" si="23"/>
        <v>9000000</v>
      </c>
      <c r="K224" s="67">
        <v>9000000</v>
      </c>
      <c r="L224" s="67">
        <v>9000000</v>
      </c>
      <c r="M224" s="67">
        <f t="shared" si="24"/>
        <v>0</v>
      </c>
      <c r="N224" s="67">
        <v>7031178</v>
      </c>
      <c r="O224" s="67">
        <v>7031178</v>
      </c>
      <c r="P224" s="67">
        <v>9000000</v>
      </c>
      <c r="Q224" s="67">
        <v>9000000</v>
      </c>
      <c r="R224" s="67">
        <f t="shared" si="25"/>
        <v>0</v>
      </c>
      <c r="S224" s="67">
        <f t="shared" si="26"/>
        <v>0</v>
      </c>
      <c r="T224" s="66">
        <f t="shared" si="27"/>
        <v>7031178</v>
      </c>
      <c r="U224" s="64">
        <f t="shared" si="28"/>
        <v>0</v>
      </c>
      <c r="V224" s="7">
        <f t="shared" si="29"/>
        <v>0</v>
      </c>
    </row>
    <row r="225" spans="2:22" s="81" customFormat="1" ht="15.75" outlineLevel="2" thickBot="1" x14ac:dyDescent="0.3">
      <c r="B225" s="65">
        <v>21059357</v>
      </c>
      <c r="C225" s="65" t="s">
        <v>517</v>
      </c>
      <c r="D225" s="67">
        <v>0</v>
      </c>
      <c r="E225" s="67">
        <v>0</v>
      </c>
      <c r="F225" s="67">
        <v>0</v>
      </c>
      <c r="G225" s="67">
        <v>0</v>
      </c>
      <c r="H225" s="67">
        <v>0</v>
      </c>
      <c r="I225" s="67">
        <v>14600000</v>
      </c>
      <c r="J225" s="67">
        <f t="shared" si="23"/>
        <v>14600000</v>
      </c>
      <c r="K225" s="67">
        <v>14600000</v>
      </c>
      <c r="L225" s="67">
        <v>14600000</v>
      </c>
      <c r="M225" s="67">
        <f t="shared" si="24"/>
        <v>0</v>
      </c>
      <c r="N225" s="67">
        <v>2600000</v>
      </c>
      <c r="O225" s="67">
        <v>2600000</v>
      </c>
      <c r="P225" s="67">
        <v>14600000</v>
      </c>
      <c r="Q225" s="67">
        <v>14600000</v>
      </c>
      <c r="R225" s="67">
        <f t="shared" si="25"/>
        <v>0</v>
      </c>
      <c r="S225" s="67">
        <f t="shared" si="26"/>
        <v>0</v>
      </c>
      <c r="T225" s="66">
        <f t="shared" si="27"/>
        <v>2600000</v>
      </c>
      <c r="U225" s="64">
        <f t="shared" si="28"/>
        <v>0</v>
      </c>
      <c r="V225" s="7">
        <f t="shared" si="29"/>
        <v>0</v>
      </c>
    </row>
    <row r="226" spans="2:22" s="81" customFormat="1" ht="15.75" outlineLevel="2" thickBot="1" x14ac:dyDescent="0.3">
      <c r="B226" s="65">
        <v>21059358</v>
      </c>
      <c r="C226" s="65" t="s">
        <v>518</v>
      </c>
      <c r="D226" s="67">
        <v>0</v>
      </c>
      <c r="E226" s="67">
        <v>0</v>
      </c>
      <c r="F226" s="67">
        <v>0</v>
      </c>
      <c r="G226" s="67">
        <v>0</v>
      </c>
      <c r="H226" s="67">
        <v>0</v>
      </c>
      <c r="I226" s="67">
        <v>3000000</v>
      </c>
      <c r="J226" s="67">
        <f t="shared" si="23"/>
        <v>3000000</v>
      </c>
      <c r="K226" s="67">
        <v>3000000</v>
      </c>
      <c r="L226" s="67">
        <v>3000000</v>
      </c>
      <c r="M226" s="67">
        <f t="shared" si="24"/>
        <v>0</v>
      </c>
      <c r="N226" s="67">
        <v>0</v>
      </c>
      <c r="O226" s="67">
        <v>0</v>
      </c>
      <c r="P226" s="67">
        <v>3000000</v>
      </c>
      <c r="Q226" s="67">
        <v>3000000</v>
      </c>
      <c r="R226" s="67">
        <f t="shared" si="25"/>
        <v>0</v>
      </c>
      <c r="S226" s="67">
        <f t="shared" si="26"/>
        <v>0</v>
      </c>
      <c r="T226" s="66">
        <f t="shared" si="27"/>
        <v>0</v>
      </c>
      <c r="U226" s="64">
        <f t="shared" si="28"/>
        <v>0</v>
      </c>
      <c r="V226" s="7">
        <f t="shared" si="29"/>
        <v>0</v>
      </c>
    </row>
    <row r="227" spans="2:22" s="80" customFormat="1" ht="15.75" outlineLevel="2" thickBot="1" x14ac:dyDescent="0.3">
      <c r="B227" s="70">
        <v>210597</v>
      </c>
      <c r="C227" s="70" t="s">
        <v>519</v>
      </c>
      <c r="D227" s="71">
        <f>SUM(D228:D265)</f>
        <v>0</v>
      </c>
      <c r="E227" s="71">
        <v>853012374</v>
      </c>
      <c r="F227" s="71">
        <v>0</v>
      </c>
      <c r="G227" s="71">
        <v>0</v>
      </c>
      <c r="H227" s="71">
        <v>0</v>
      </c>
      <c r="I227" s="71">
        <v>2756870118</v>
      </c>
      <c r="J227" s="71">
        <f t="shared" si="23"/>
        <v>3609882492</v>
      </c>
      <c r="K227" s="71">
        <v>2317506896</v>
      </c>
      <c r="L227" s="71">
        <v>2378432190</v>
      </c>
      <c r="M227" s="71">
        <f t="shared" si="24"/>
        <v>1231450302</v>
      </c>
      <c r="N227" s="71">
        <v>215037932</v>
      </c>
      <c r="O227" s="71">
        <v>266596230</v>
      </c>
      <c r="P227" s="71">
        <v>2317506896</v>
      </c>
      <c r="Q227" s="71">
        <v>2378432190</v>
      </c>
      <c r="R227" s="71">
        <f t="shared" si="25"/>
        <v>0</v>
      </c>
      <c r="S227" s="71">
        <f t="shared" si="26"/>
        <v>1231450302</v>
      </c>
      <c r="T227" s="71">
        <f t="shared" si="27"/>
        <v>266596230</v>
      </c>
      <c r="U227" s="64">
        <f t="shared" si="28"/>
        <v>0</v>
      </c>
      <c r="V227" s="7">
        <f t="shared" si="29"/>
        <v>0</v>
      </c>
    </row>
    <row r="228" spans="2:22" s="81" customFormat="1" ht="15.75" outlineLevel="1" thickBot="1" x14ac:dyDescent="0.3">
      <c r="B228" s="65">
        <v>21059701</v>
      </c>
      <c r="C228" s="65" t="s">
        <v>520</v>
      </c>
      <c r="D228" s="67">
        <v>0</v>
      </c>
      <c r="E228" s="67">
        <v>0</v>
      </c>
      <c r="F228" s="67">
        <v>0</v>
      </c>
      <c r="G228" s="67">
        <v>0</v>
      </c>
      <c r="H228" s="67">
        <v>0</v>
      </c>
      <c r="I228" s="67">
        <v>2265906543</v>
      </c>
      <c r="J228" s="67">
        <f t="shared" si="23"/>
        <v>2265906543</v>
      </c>
      <c r="K228" s="67">
        <v>2265906543</v>
      </c>
      <c r="L228" s="67">
        <v>2265906543</v>
      </c>
      <c r="M228" s="67">
        <f t="shared" si="24"/>
        <v>0</v>
      </c>
      <c r="N228" s="67">
        <v>167883743</v>
      </c>
      <c r="O228" s="67">
        <v>167883743</v>
      </c>
      <c r="P228" s="67">
        <v>2265906543</v>
      </c>
      <c r="Q228" s="67">
        <v>2265906543</v>
      </c>
      <c r="R228" s="67">
        <f t="shared" si="25"/>
        <v>0</v>
      </c>
      <c r="S228" s="67">
        <f t="shared" si="26"/>
        <v>0</v>
      </c>
      <c r="T228" s="66">
        <f t="shared" si="27"/>
        <v>167883743</v>
      </c>
      <c r="U228" s="64">
        <f t="shared" si="28"/>
        <v>0</v>
      </c>
      <c r="V228" s="7">
        <f t="shared" si="29"/>
        <v>0</v>
      </c>
    </row>
    <row r="229" spans="2:22" s="80" customFormat="1" ht="15.75" outlineLevel="2" thickBot="1" x14ac:dyDescent="0.3">
      <c r="B229" s="65">
        <v>21059702</v>
      </c>
      <c r="C229" s="65" t="s">
        <v>521</v>
      </c>
      <c r="D229" s="67">
        <v>0</v>
      </c>
      <c r="E229" s="67">
        <v>0</v>
      </c>
      <c r="F229" s="67">
        <v>0</v>
      </c>
      <c r="G229" s="67">
        <v>0</v>
      </c>
      <c r="H229" s="67">
        <v>0</v>
      </c>
      <c r="I229" s="67">
        <v>26940000</v>
      </c>
      <c r="J229" s="67">
        <f t="shared" si="23"/>
        <v>26940000</v>
      </c>
      <c r="K229" s="67">
        <v>0</v>
      </c>
      <c r="L229" s="67">
        <v>0</v>
      </c>
      <c r="M229" s="67">
        <f t="shared" si="24"/>
        <v>26940000</v>
      </c>
      <c r="N229" s="67">
        <v>0</v>
      </c>
      <c r="O229" s="67">
        <v>0</v>
      </c>
      <c r="P229" s="67">
        <v>0</v>
      </c>
      <c r="Q229" s="67">
        <v>0</v>
      </c>
      <c r="R229" s="67">
        <f t="shared" si="25"/>
        <v>0</v>
      </c>
      <c r="S229" s="67">
        <f t="shared" si="26"/>
        <v>26940000</v>
      </c>
      <c r="T229" s="66">
        <f t="shared" si="27"/>
        <v>0</v>
      </c>
      <c r="U229" s="64">
        <f t="shared" si="28"/>
        <v>0</v>
      </c>
      <c r="V229" s="7">
        <f t="shared" si="29"/>
        <v>0</v>
      </c>
    </row>
    <row r="230" spans="2:22" s="80" customFormat="1" ht="15.75" outlineLevel="2" thickBot="1" x14ac:dyDescent="0.3">
      <c r="B230" s="65">
        <v>21059703</v>
      </c>
      <c r="C230" s="65" t="s">
        <v>522</v>
      </c>
      <c r="D230" s="67">
        <v>0</v>
      </c>
      <c r="E230" s="67">
        <v>0</v>
      </c>
      <c r="F230" s="67">
        <v>0</v>
      </c>
      <c r="G230" s="67">
        <v>0</v>
      </c>
      <c r="H230" s="67">
        <v>0</v>
      </c>
      <c r="I230" s="67">
        <v>181388641</v>
      </c>
      <c r="J230" s="67">
        <f t="shared" si="23"/>
        <v>181388641</v>
      </c>
      <c r="K230" s="67">
        <v>0</v>
      </c>
      <c r="L230" s="67">
        <v>0</v>
      </c>
      <c r="M230" s="67">
        <f t="shared" si="24"/>
        <v>181388641</v>
      </c>
      <c r="N230" s="67">
        <v>0</v>
      </c>
      <c r="O230" s="67">
        <v>0</v>
      </c>
      <c r="P230" s="67">
        <v>0</v>
      </c>
      <c r="Q230" s="67">
        <v>0</v>
      </c>
      <c r="R230" s="67">
        <f t="shared" si="25"/>
        <v>0</v>
      </c>
      <c r="S230" s="67">
        <f t="shared" si="26"/>
        <v>181388641</v>
      </c>
      <c r="T230" s="66">
        <f t="shared" si="27"/>
        <v>0</v>
      </c>
      <c r="U230" s="64">
        <f t="shared" si="28"/>
        <v>0</v>
      </c>
      <c r="V230" s="7">
        <f t="shared" si="29"/>
        <v>0</v>
      </c>
    </row>
    <row r="231" spans="2:22" s="80" customFormat="1" ht="15.75" outlineLevel="3" thickBot="1" x14ac:dyDescent="0.3">
      <c r="B231" s="65">
        <v>21059704</v>
      </c>
      <c r="C231" s="65" t="s">
        <v>523</v>
      </c>
      <c r="D231" s="67">
        <v>0</v>
      </c>
      <c r="E231" s="67">
        <v>0</v>
      </c>
      <c r="F231" s="67">
        <v>0</v>
      </c>
      <c r="G231" s="67">
        <v>0</v>
      </c>
      <c r="H231" s="67">
        <v>0</v>
      </c>
      <c r="I231" s="67">
        <v>6202000</v>
      </c>
      <c r="J231" s="67">
        <f t="shared" si="23"/>
        <v>6202000</v>
      </c>
      <c r="K231" s="67">
        <v>0</v>
      </c>
      <c r="L231" s="67">
        <v>0</v>
      </c>
      <c r="M231" s="67">
        <f t="shared" si="24"/>
        <v>6202000</v>
      </c>
      <c r="N231" s="67">
        <v>0</v>
      </c>
      <c r="O231" s="67">
        <v>0</v>
      </c>
      <c r="P231" s="67">
        <v>0</v>
      </c>
      <c r="Q231" s="67">
        <v>0</v>
      </c>
      <c r="R231" s="67">
        <f t="shared" si="25"/>
        <v>0</v>
      </c>
      <c r="S231" s="67">
        <f t="shared" si="26"/>
        <v>6202000</v>
      </c>
      <c r="T231" s="66">
        <f t="shared" si="27"/>
        <v>0</v>
      </c>
      <c r="U231" s="64">
        <f t="shared" si="28"/>
        <v>0</v>
      </c>
      <c r="V231" s="7">
        <f t="shared" si="29"/>
        <v>0</v>
      </c>
    </row>
    <row r="232" spans="2:22" s="81" customFormat="1" ht="15.75" outlineLevel="3" thickBot="1" x14ac:dyDescent="0.3">
      <c r="B232" s="65">
        <v>21059705</v>
      </c>
      <c r="C232" s="65" t="s">
        <v>524</v>
      </c>
      <c r="D232" s="67">
        <v>0</v>
      </c>
      <c r="E232" s="67">
        <v>0</v>
      </c>
      <c r="F232" s="67">
        <v>0</v>
      </c>
      <c r="G232" s="67">
        <v>0</v>
      </c>
      <c r="H232" s="67">
        <v>0</v>
      </c>
      <c r="I232" s="67">
        <v>2756836</v>
      </c>
      <c r="J232" s="67">
        <f t="shared" si="23"/>
        <v>2756836</v>
      </c>
      <c r="K232" s="67">
        <v>0</v>
      </c>
      <c r="L232" s="67">
        <v>2756836</v>
      </c>
      <c r="M232" s="67">
        <f t="shared" si="24"/>
        <v>0</v>
      </c>
      <c r="N232" s="67">
        <v>2756836</v>
      </c>
      <c r="O232" s="67">
        <v>2756836</v>
      </c>
      <c r="P232" s="67">
        <v>0</v>
      </c>
      <c r="Q232" s="67">
        <v>2756836</v>
      </c>
      <c r="R232" s="67">
        <f t="shared" si="25"/>
        <v>0</v>
      </c>
      <c r="S232" s="67">
        <f t="shared" si="26"/>
        <v>0</v>
      </c>
      <c r="T232" s="66">
        <f t="shared" si="27"/>
        <v>2756836</v>
      </c>
      <c r="U232" s="64">
        <f t="shared" si="28"/>
        <v>0</v>
      </c>
      <c r="V232" s="7">
        <f t="shared" si="29"/>
        <v>0</v>
      </c>
    </row>
    <row r="233" spans="2:22" s="81" customFormat="1" ht="15.75" outlineLevel="3" thickBot="1" x14ac:dyDescent="0.3">
      <c r="B233" s="65">
        <v>21059706</v>
      </c>
      <c r="C233" s="65" t="s">
        <v>525</v>
      </c>
      <c r="D233" s="67">
        <v>0</v>
      </c>
      <c r="E233" s="67">
        <v>0</v>
      </c>
      <c r="F233" s="67">
        <v>0</v>
      </c>
      <c r="G233" s="67">
        <v>0</v>
      </c>
      <c r="H233" s="67">
        <v>0</v>
      </c>
      <c r="I233" s="67">
        <v>3738881</v>
      </c>
      <c r="J233" s="67">
        <f t="shared" si="23"/>
        <v>3738881</v>
      </c>
      <c r="K233" s="67">
        <v>0</v>
      </c>
      <c r="L233" s="67">
        <v>3738881</v>
      </c>
      <c r="M233" s="67">
        <f t="shared" si="24"/>
        <v>0</v>
      </c>
      <c r="N233" s="67">
        <v>0</v>
      </c>
      <c r="O233" s="67">
        <v>3738881</v>
      </c>
      <c r="P233" s="67">
        <v>0</v>
      </c>
      <c r="Q233" s="67">
        <v>3738881</v>
      </c>
      <c r="R233" s="67">
        <f t="shared" si="25"/>
        <v>0</v>
      </c>
      <c r="S233" s="67">
        <f t="shared" si="26"/>
        <v>0</v>
      </c>
      <c r="T233" s="66">
        <f t="shared" si="27"/>
        <v>3738881</v>
      </c>
      <c r="U233" s="64">
        <f t="shared" si="28"/>
        <v>0</v>
      </c>
      <c r="V233" s="7">
        <f t="shared" si="29"/>
        <v>0</v>
      </c>
    </row>
    <row r="234" spans="2:22" s="81" customFormat="1" ht="15.75" outlineLevel="3" thickBot="1" x14ac:dyDescent="0.3">
      <c r="B234" s="65">
        <v>21059707</v>
      </c>
      <c r="C234" s="65" t="s">
        <v>526</v>
      </c>
      <c r="D234" s="67">
        <v>0</v>
      </c>
      <c r="E234" s="67">
        <v>0</v>
      </c>
      <c r="F234" s="67">
        <v>0</v>
      </c>
      <c r="G234" s="67">
        <v>0</v>
      </c>
      <c r="H234" s="67">
        <v>0</v>
      </c>
      <c r="I234" s="67">
        <v>638609</v>
      </c>
      <c r="J234" s="67">
        <f t="shared" si="23"/>
        <v>638609</v>
      </c>
      <c r="K234" s="67">
        <v>0</v>
      </c>
      <c r="L234" s="67">
        <v>0</v>
      </c>
      <c r="M234" s="67">
        <f t="shared" si="24"/>
        <v>638609</v>
      </c>
      <c r="N234" s="67">
        <v>0</v>
      </c>
      <c r="O234" s="67">
        <v>0</v>
      </c>
      <c r="P234" s="67">
        <v>0</v>
      </c>
      <c r="Q234" s="67">
        <v>0</v>
      </c>
      <c r="R234" s="67">
        <f t="shared" si="25"/>
        <v>0</v>
      </c>
      <c r="S234" s="67">
        <f t="shared" si="26"/>
        <v>638609</v>
      </c>
      <c r="T234" s="66">
        <f t="shared" si="27"/>
        <v>0</v>
      </c>
      <c r="U234" s="64">
        <f t="shared" si="28"/>
        <v>0</v>
      </c>
      <c r="V234" s="7">
        <f t="shared" si="29"/>
        <v>0</v>
      </c>
    </row>
    <row r="235" spans="2:22" s="81" customFormat="1" ht="15.75" outlineLevel="3" thickBot="1" x14ac:dyDescent="0.3">
      <c r="B235" s="65">
        <v>21059708</v>
      </c>
      <c r="C235" s="65" t="s">
        <v>527</v>
      </c>
      <c r="D235" s="67">
        <v>0</v>
      </c>
      <c r="E235" s="67">
        <v>0</v>
      </c>
      <c r="F235" s="67">
        <v>0</v>
      </c>
      <c r="G235" s="67">
        <v>0</v>
      </c>
      <c r="H235" s="67">
        <v>0</v>
      </c>
      <c r="I235" s="67">
        <v>12500000</v>
      </c>
      <c r="J235" s="67">
        <f t="shared" si="23"/>
        <v>12500000</v>
      </c>
      <c r="K235" s="67">
        <v>0</v>
      </c>
      <c r="L235" s="67">
        <v>0</v>
      </c>
      <c r="M235" s="67">
        <f t="shared" si="24"/>
        <v>12500000</v>
      </c>
      <c r="N235" s="67">
        <v>0</v>
      </c>
      <c r="O235" s="67">
        <v>0</v>
      </c>
      <c r="P235" s="67">
        <v>0</v>
      </c>
      <c r="Q235" s="67">
        <v>0</v>
      </c>
      <c r="R235" s="67">
        <f t="shared" si="25"/>
        <v>0</v>
      </c>
      <c r="S235" s="67">
        <f t="shared" si="26"/>
        <v>12500000</v>
      </c>
      <c r="T235" s="66">
        <f t="shared" si="27"/>
        <v>0</v>
      </c>
      <c r="U235" s="64">
        <f t="shared" si="28"/>
        <v>0</v>
      </c>
      <c r="V235" s="7">
        <f t="shared" si="29"/>
        <v>0</v>
      </c>
    </row>
    <row r="236" spans="2:22" s="81" customFormat="1" ht="15.75" outlineLevel="3" thickBot="1" x14ac:dyDescent="0.3">
      <c r="B236" s="65">
        <v>21059709</v>
      </c>
      <c r="C236" s="65" t="s">
        <v>528</v>
      </c>
      <c r="D236" s="67">
        <v>0</v>
      </c>
      <c r="E236" s="67">
        <v>0</v>
      </c>
      <c r="F236" s="67">
        <v>0</v>
      </c>
      <c r="G236" s="67">
        <v>0</v>
      </c>
      <c r="H236" s="67">
        <v>0</v>
      </c>
      <c r="I236" s="67">
        <v>655880</v>
      </c>
      <c r="J236" s="67">
        <f t="shared" si="23"/>
        <v>655880</v>
      </c>
      <c r="K236" s="67">
        <v>0</v>
      </c>
      <c r="L236" s="67">
        <v>655880</v>
      </c>
      <c r="M236" s="67">
        <f t="shared" si="24"/>
        <v>0</v>
      </c>
      <c r="N236" s="67">
        <v>0</v>
      </c>
      <c r="O236" s="67">
        <v>655880</v>
      </c>
      <c r="P236" s="67">
        <v>0</v>
      </c>
      <c r="Q236" s="67">
        <v>655880</v>
      </c>
      <c r="R236" s="67">
        <f t="shared" si="25"/>
        <v>0</v>
      </c>
      <c r="S236" s="67">
        <f t="shared" si="26"/>
        <v>0</v>
      </c>
      <c r="T236" s="66">
        <f t="shared" si="27"/>
        <v>655880</v>
      </c>
      <c r="U236" s="64">
        <f t="shared" si="28"/>
        <v>0</v>
      </c>
      <c r="V236" s="7">
        <f t="shared" si="29"/>
        <v>0</v>
      </c>
    </row>
    <row r="237" spans="2:22" s="81" customFormat="1" ht="15.75" outlineLevel="3" thickBot="1" x14ac:dyDescent="0.3">
      <c r="B237" s="65">
        <v>21059710</v>
      </c>
      <c r="C237" s="65" t="s">
        <v>529</v>
      </c>
      <c r="D237" s="67">
        <v>0</v>
      </c>
      <c r="E237" s="67">
        <v>0</v>
      </c>
      <c r="F237" s="67">
        <v>0</v>
      </c>
      <c r="G237" s="67">
        <v>0</v>
      </c>
      <c r="H237" s="67">
        <v>0</v>
      </c>
      <c r="I237" s="67">
        <v>1405308</v>
      </c>
      <c r="J237" s="67">
        <f t="shared" si="23"/>
        <v>1405308</v>
      </c>
      <c r="K237" s="67">
        <v>0</v>
      </c>
      <c r="L237" s="67">
        <v>1405308</v>
      </c>
      <c r="M237" s="67">
        <f t="shared" si="24"/>
        <v>0</v>
      </c>
      <c r="N237" s="67">
        <v>0</v>
      </c>
      <c r="O237" s="67">
        <v>1405308</v>
      </c>
      <c r="P237" s="67">
        <v>0</v>
      </c>
      <c r="Q237" s="67">
        <v>1405308</v>
      </c>
      <c r="R237" s="67">
        <f t="shared" si="25"/>
        <v>0</v>
      </c>
      <c r="S237" s="67">
        <f t="shared" si="26"/>
        <v>0</v>
      </c>
      <c r="T237" s="66">
        <f t="shared" si="27"/>
        <v>1405308</v>
      </c>
      <c r="U237" s="64">
        <f t="shared" si="28"/>
        <v>0</v>
      </c>
      <c r="V237" s="7">
        <f t="shared" si="29"/>
        <v>0</v>
      </c>
    </row>
    <row r="238" spans="2:22" s="81" customFormat="1" ht="15.75" outlineLevel="3" thickBot="1" x14ac:dyDescent="0.3">
      <c r="B238" s="65">
        <v>21059711</v>
      </c>
      <c r="C238" s="65" t="s">
        <v>530</v>
      </c>
      <c r="D238" s="67">
        <v>0</v>
      </c>
      <c r="E238" s="67">
        <v>0</v>
      </c>
      <c r="F238" s="67">
        <v>0</v>
      </c>
      <c r="G238" s="67">
        <v>0</v>
      </c>
      <c r="H238" s="67">
        <v>0</v>
      </c>
      <c r="I238" s="67">
        <v>2745926</v>
      </c>
      <c r="J238" s="67">
        <f t="shared" si="23"/>
        <v>2745926</v>
      </c>
      <c r="K238" s="67">
        <v>0</v>
      </c>
      <c r="L238" s="67">
        <v>2745926</v>
      </c>
      <c r="M238" s="67">
        <f t="shared" si="24"/>
        <v>0</v>
      </c>
      <c r="N238" s="67">
        <v>0</v>
      </c>
      <c r="O238" s="67">
        <v>2745926</v>
      </c>
      <c r="P238" s="67">
        <v>0</v>
      </c>
      <c r="Q238" s="67">
        <v>2745926</v>
      </c>
      <c r="R238" s="67">
        <f t="shared" si="25"/>
        <v>0</v>
      </c>
      <c r="S238" s="67">
        <f t="shared" si="26"/>
        <v>0</v>
      </c>
      <c r="T238" s="66">
        <f t="shared" si="27"/>
        <v>2745926</v>
      </c>
      <c r="U238" s="64">
        <f t="shared" si="28"/>
        <v>0</v>
      </c>
      <c r="V238" s="7">
        <f t="shared" si="29"/>
        <v>0</v>
      </c>
    </row>
    <row r="239" spans="2:22" s="81" customFormat="1" ht="15.75" outlineLevel="3" thickBot="1" x14ac:dyDescent="0.3">
      <c r="B239" s="65">
        <v>21059712</v>
      </c>
      <c r="C239" s="65" t="s">
        <v>531</v>
      </c>
      <c r="D239" s="67">
        <v>0</v>
      </c>
      <c r="E239" s="67">
        <v>0</v>
      </c>
      <c r="F239" s="67">
        <v>0</v>
      </c>
      <c r="G239" s="67">
        <v>0</v>
      </c>
      <c r="H239" s="67">
        <v>0</v>
      </c>
      <c r="I239" s="67">
        <v>2180153</v>
      </c>
      <c r="J239" s="67">
        <f t="shared" si="23"/>
        <v>2180153</v>
      </c>
      <c r="K239" s="67">
        <v>0</v>
      </c>
      <c r="L239" s="67">
        <v>2180153</v>
      </c>
      <c r="M239" s="67">
        <f t="shared" si="24"/>
        <v>0</v>
      </c>
      <c r="N239" s="67">
        <v>0</v>
      </c>
      <c r="O239" s="67">
        <v>2180153</v>
      </c>
      <c r="P239" s="67">
        <v>0</v>
      </c>
      <c r="Q239" s="67">
        <v>2180153</v>
      </c>
      <c r="R239" s="67">
        <f t="shared" si="25"/>
        <v>0</v>
      </c>
      <c r="S239" s="67">
        <f t="shared" si="26"/>
        <v>0</v>
      </c>
      <c r="T239" s="66">
        <f t="shared" si="27"/>
        <v>2180153</v>
      </c>
      <c r="U239" s="64">
        <f t="shared" si="28"/>
        <v>0</v>
      </c>
      <c r="V239" s="7">
        <f t="shared" si="29"/>
        <v>0</v>
      </c>
    </row>
    <row r="240" spans="2:22" s="81" customFormat="1" ht="15.75" outlineLevel="3" thickBot="1" x14ac:dyDescent="0.3">
      <c r="B240" s="65">
        <v>21059713</v>
      </c>
      <c r="C240" s="65" t="s">
        <v>532</v>
      </c>
      <c r="D240" s="67">
        <v>0</v>
      </c>
      <c r="E240" s="67">
        <v>0</v>
      </c>
      <c r="F240" s="67">
        <v>0</v>
      </c>
      <c r="G240" s="67">
        <v>0</v>
      </c>
      <c r="H240" s="67">
        <v>0</v>
      </c>
      <c r="I240" s="67">
        <v>2745926</v>
      </c>
      <c r="J240" s="67">
        <f t="shared" si="23"/>
        <v>2745926</v>
      </c>
      <c r="K240" s="67">
        <v>0</v>
      </c>
      <c r="L240" s="67">
        <v>2745926</v>
      </c>
      <c r="M240" s="67">
        <f t="shared" si="24"/>
        <v>0</v>
      </c>
      <c r="N240" s="67">
        <v>0</v>
      </c>
      <c r="O240" s="67">
        <v>2745926</v>
      </c>
      <c r="P240" s="67">
        <v>0</v>
      </c>
      <c r="Q240" s="67">
        <v>2745926</v>
      </c>
      <c r="R240" s="67">
        <f t="shared" si="25"/>
        <v>0</v>
      </c>
      <c r="S240" s="67">
        <f t="shared" si="26"/>
        <v>0</v>
      </c>
      <c r="T240" s="66">
        <f t="shared" si="27"/>
        <v>2745926</v>
      </c>
      <c r="U240" s="64">
        <f t="shared" si="28"/>
        <v>0</v>
      </c>
      <c r="V240" s="7">
        <f t="shared" si="29"/>
        <v>0</v>
      </c>
    </row>
    <row r="241" spans="1:22" s="80" customFormat="1" ht="15.75" outlineLevel="3" thickBot="1" x14ac:dyDescent="0.3">
      <c r="B241" s="65">
        <v>21059714</v>
      </c>
      <c r="C241" s="65" t="s">
        <v>533</v>
      </c>
      <c r="D241" s="67">
        <v>0</v>
      </c>
      <c r="E241" s="67">
        <v>0</v>
      </c>
      <c r="F241" s="67">
        <v>0</v>
      </c>
      <c r="G241" s="67">
        <v>0</v>
      </c>
      <c r="H241" s="67">
        <v>0</v>
      </c>
      <c r="I241" s="67">
        <v>2745926</v>
      </c>
      <c r="J241" s="67">
        <f t="shared" si="23"/>
        <v>2745926</v>
      </c>
      <c r="K241" s="67">
        <v>0</v>
      </c>
      <c r="L241" s="67">
        <v>2745926</v>
      </c>
      <c r="M241" s="67">
        <f t="shared" si="24"/>
        <v>0</v>
      </c>
      <c r="N241" s="67">
        <v>0</v>
      </c>
      <c r="O241" s="67">
        <v>2745926</v>
      </c>
      <c r="P241" s="67">
        <v>0</v>
      </c>
      <c r="Q241" s="67">
        <v>2745926</v>
      </c>
      <c r="R241" s="67">
        <f t="shared" si="25"/>
        <v>0</v>
      </c>
      <c r="S241" s="67">
        <f t="shared" si="26"/>
        <v>0</v>
      </c>
      <c r="T241" s="66">
        <f t="shared" si="27"/>
        <v>2745926</v>
      </c>
      <c r="U241" s="64">
        <f t="shared" si="28"/>
        <v>0</v>
      </c>
      <c r="V241" s="7">
        <f t="shared" si="29"/>
        <v>0</v>
      </c>
    </row>
    <row r="242" spans="1:22" s="81" customFormat="1" ht="15.75" outlineLevel="3" thickBot="1" x14ac:dyDescent="0.3">
      <c r="B242" s="65">
        <v>21059715</v>
      </c>
      <c r="C242" s="65" t="s">
        <v>534</v>
      </c>
      <c r="D242" s="67">
        <v>0</v>
      </c>
      <c r="E242" s="67">
        <v>0</v>
      </c>
      <c r="F242" s="67">
        <v>0</v>
      </c>
      <c r="G242" s="67">
        <v>0</v>
      </c>
      <c r="H242" s="67">
        <v>0</v>
      </c>
      <c r="I242" s="67">
        <v>1620894</v>
      </c>
      <c r="J242" s="67">
        <f t="shared" si="23"/>
        <v>1620894</v>
      </c>
      <c r="K242" s="67">
        <v>0</v>
      </c>
      <c r="L242" s="67">
        <v>1620894</v>
      </c>
      <c r="M242" s="67">
        <f t="shared" si="24"/>
        <v>0</v>
      </c>
      <c r="N242" s="67">
        <v>0</v>
      </c>
      <c r="O242" s="67">
        <v>1620894</v>
      </c>
      <c r="P242" s="67">
        <v>0</v>
      </c>
      <c r="Q242" s="67">
        <v>1620894</v>
      </c>
      <c r="R242" s="67">
        <f t="shared" si="25"/>
        <v>0</v>
      </c>
      <c r="S242" s="67">
        <f t="shared" si="26"/>
        <v>0</v>
      </c>
      <c r="T242" s="66">
        <f t="shared" si="27"/>
        <v>1620894</v>
      </c>
      <c r="U242" s="64">
        <f t="shared" si="28"/>
        <v>0</v>
      </c>
      <c r="V242" s="7">
        <f t="shared" si="29"/>
        <v>0</v>
      </c>
    </row>
    <row r="243" spans="1:22" s="81" customFormat="1" ht="15.75" outlineLevel="3" thickBot="1" x14ac:dyDescent="0.3">
      <c r="B243" s="65">
        <v>21059716</v>
      </c>
      <c r="C243" s="65" t="s">
        <v>535</v>
      </c>
      <c r="D243" s="67">
        <v>0</v>
      </c>
      <c r="E243" s="67">
        <v>0</v>
      </c>
      <c r="F243" s="67">
        <v>0</v>
      </c>
      <c r="G243" s="67">
        <v>0</v>
      </c>
      <c r="H243" s="67">
        <v>0</v>
      </c>
      <c r="I243" s="67">
        <v>2886858</v>
      </c>
      <c r="J243" s="67">
        <f t="shared" si="23"/>
        <v>2886858</v>
      </c>
      <c r="K243" s="67">
        <v>0</v>
      </c>
      <c r="L243" s="67">
        <v>2886858</v>
      </c>
      <c r="M243" s="67">
        <f t="shared" si="24"/>
        <v>0</v>
      </c>
      <c r="N243" s="67">
        <v>0</v>
      </c>
      <c r="O243" s="67">
        <v>2886858</v>
      </c>
      <c r="P243" s="67">
        <v>0</v>
      </c>
      <c r="Q243" s="67">
        <v>2886858</v>
      </c>
      <c r="R243" s="67">
        <f t="shared" si="25"/>
        <v>0</v>
      </c>
      <c r="S243" s="67">
        <f t="shared" si="26"/>
        <v>0</v>
      </c>
      <c r="T243" s="66">
        <f t="shared" si="27"/>
        <v>2886858</v>
      </c>
      <c r="U243" s="64">
        <f t="shared" si="28"/>
        <v>0</v>
      </c>
      <c r="V243" s="7">
        <f t="shared" si="29"/>
        <v>0</v>
      </c>
    </row>
    <row r="244" spans="1:22" s="81" customFormat="1" ht="15.75" outlineLevel="3" thickBot="1" x14ac:dyDescent="0.3">
      <c r="B244" s="65">
        <v>21059717</v>
      </c>
      <c r="C244" s="65" t="s">
        <v>536</v>
      </c>
      <c r="D244" s="67">
        <v>0</v>
      </c>
      <c r="E244" s="67">
        <v>0</v>
      </c>
      <c r="F244" s="67">
        <v>0</v>
      </c>
      <c r="G244" s="67">
        <v>0</v>
      </c>
      <c r="H244" s="67">
        <v>0</v>
      </c>
      <c r="I244" s="67">
        <v>3714654</v>
      </c>
      <c r="J244" s="67">
        <f t="shared" si="23"/>
        <v>3714654</v>
      </c>
      <c r="K244" s="67">
        <v>0</v>
      </c>
      <c r="L244" s="67">
        <v>3714654</v>
      </c>
      <c r="M244" s="67">
        <f t="shared" si="24"/>
        <v>0</v>
      </c>
      <c r="N244" s="67">
        <v>0</v>
      </c>
      <c r="O244" s="67">
        <v>3714654</v>
      </c>
      <c r="P244" s="67">
        <v>0</v>
      </c>
      <c r="Q244" s="67">
        <v>3714654</v>
      </c>
      <c r="R244" s="67">
        <f t="shared" si="25"/>
        <v>0</v>
      </c>
      <c r="S244" s="67">
        <f t="shared" si="26"/>
        <v>0</v>
      </c>
      <c r="T244" s="66">
        <f t="shared" si="27"/>
        <v>3714654</v>
      </c>
      <c r="U244" s="64">
        <f t="shared" si="28"/>
        <v>0</v>
      </c>
      <c r="V244" s="7">
        <f t="shared" si="29"/>
        <v>0</v>
      </c>
    </row>
    <row r="245" spans="1:22" s="81" customFormat="1" ht="15.75" outlineLevel="3" thickBot="1" x14ac:dyDescent="0.3">
      <c r="B245" s="65">
        <v>21059718</v>
      </c>
      <c r="C245" s="65" t="s">
        <v>537</v>
      </c>
      <c r="D245" s="67">
        <v>0</v>
      </c>
      <c r="E245" s="67">
        <v>0</v>
      </c>
      <c r="F245" s="67">
        <v>0</v>
      </c>
      <c r="G245" s="67">
        <v>0</v>
      </c>
      <c r="H245" s="67">
        <v>0</v>
      </c>
      <c r="I245" s="67">
        <v>3263508</v>
      </c>
      <c r="J245" s="67">
        <f t="shared" si="23"/>
        <v>3263508</v>
      </c>
      <c r="K245" s="67">
        <v>0</v>
      </c>
      <c r="L245" s="67">
        <v>3263508</v>
      </c>
      <c r="M245" s="67">
        <f t="shared" si="24"/>
        <v>0</v>
      </c>
      <c r="N245" s="67">
        <v>0</v>
      </c>
      <c r="O245" s="67">
        <v>3263508</v>
      </c>
      <c r="P245" s="67">
        <v>0</v>
      </c>
      <c r="Q245" s="67">
        <v>3263508</v>
      </c>
      <c r="R245" s="67">
        <f t="shared" si="25"/>
        <v>0</v>
      </c>
      <c r="S245" s="67">
        <f t="shared" si="26"/>
        <v>0</v>
      </c>
      <c r="T245" s="66">
        <f t="shared" si="27"/>
        <v>3263508</v>
      </c>
      <c r="U245" s="64">
        <f t="shared" si="28"/>
        <v>0</v>
      </c>
      <c r="V245" s="7">
        <f t="shared" si="29"/>
        <v>0</v>
      </c>
    </row>
    <row r="246" spans="1:22" s="81" customFormat="1" ht="15.75" outlineLevel="3" thickBot="1" x14ac:dyDescent="0.3">
      <c r="B246" s="65">
        <v>21059719</v>
      </c>
      <c r="C246" s="65" t="s">
        <v>538</v>
      </c>
      <c r="D246" s="67">
        <v>0</v>
      </c>
      <c r="E246" s="67">
        <v>0</v>
      </c>
      <c r="F246" s="67">
        <v>0</v>
      </c>
      <c r="G246" s="67">
        <v>0</v>
      </c>
      <c r="H246" s="67">
        <v>0</v>
      </c>
      <c r="I246" s="67">
        <v>2980110</v>
      </c>
      <c r="J246" s="67">
        <f t="shared" si="23"/>
        <v>2980110</v>
      </c>
      <c r="K246" s="67">
        <v>0</v>
      </c>
      <c r="L246" s="67">
        <v>2980110</v>
      </c>
      <c r="M246" s="67">
        <f t="shared" si="24"/>
        <v>0</v>
      </c>
      <c r="N246" s="67">
        <v>0</v>
      </c>
      <c r="O246" s="67">
        <v>2980110</v>
      </c>
      <c r="P246" s="67">
        <v>0</v>
      </c>
      <c r="Q246" s="67">
        <v>2980110</v>
      </c>
      <c r="R246" s="67">
        <f t="shared" si="25"/>
        <v>0</v>
      </c>
      <c r="S246" s="67">
        <f t="shared" si="26"/>
        <v>0</v>
      </c>
      <c r="T246" s="66">
        <f t="shared" si="27"/>
        <v>2980110</v>
      </c>
      <c r="U246" s="64">
        <f t="shared" si="28"/>
        <v>0</v>
      </c>
      <c r="V246" s="7">
        <f t="shared" si="29"/>
        <v>0</v>
      </c>
    </row>
    <row r="247" spans="1:22" s="80" customFormat="1" ht="15.75" thickBot="1" x14ac:dyDescent="0.3">
      <c r="A247" s="81"/>
      <c r="B247" s="65">
        <v>21059720</v>
      </c>
      <c r="C247" s="65" t="s">
        <v>539</v>
      </c>
      <c r="D247" s="67">
        <v>0</v>
      </c>
      <c r="E247" s="67">
        <v>0</v>
      </c>
      <c r="F247" s="67">
        <v>0</v>
      </c>
      <c r="G247" s="67">
        <v>0</v>
      </c>
      <c r="H247" s="67">
        <v>0</v>
      </c>
      <c r="I247" s="67">
        <v>3113396</v>
      </c>
      <c r="J247" s="67">
        <f t="shared" si="23"/>
        <v>3113396</v>
      </c>
      <c r="K247" s="67">
        <v>0</v>
      </c>
      <c r="L247" s="67">
        <v>3113396</v>
      </c>
      <c r="M247" s="67">
        <f t="shared" si="24"/>
        <v>0</v>
      </c>
      <c r="N247" s="67">
        <v>0</v>
      </c>
      <c r="O247" s="67">
        <v>3113396</v>
      </c>
      <c r="P247" s="67">
        <v>0</v>
      </c>
      <c r="Q247" s="67">
        <v>3113396</v>
      </c>
      <c r="R247" s="67">
        <f t="shared" si="25"/>
        <v>0</v>
      </c>
      <c r="S247" s="67">
        <f t="shared" si="26"/>
        <v>0</v>
      </c>
      <c r="T247" s="66">
        <f t="shared" si="27"/>
        <v>3113396</v>
      </c>
      <c r="U247" s="64">
        <f t="shared" si="28"/>
        <v>0</v>
      </c>
      <c r="V247" s="7">
        <f t="shared" si="29"/>
        <v>0</v>
      </c>
    </row>
    <row r="248" spans="1:22" s="81" customFormat="1" ht="15.75" outlineLevel="1" thickBot="1" x14ac:dyDescent="0.3">
      <c r="B248" s="65">
        <v>21059721</v>
      </c>
      <c r="C248" s="65" t="s">
        <v>540</v>
      </c>
      <c r="D248" s="67">
        <v>0</v>
      </c>
      <c r="E248" s="67">
        <v>0</v>
      </c>
      <c r="F248" s="67">
        <v>0</v>
      </c>
      <c r="G248" s="67">
        <v>0</v>
      </c>
      <c r="H248" s="67">
        <v>0</v>
      </c>
      <c r="I248" s="67">
        <v>3113396</v>
      </c>
      <c r="J248" s="67">
        <f t="shared" si="23"/>
        <v>3113396</v>
      </c>
      <c r="K248" s="67">
        <v>0</v>
      </c>
      <c r="L248" s="67">
        <v>3113396</v>
      </c>
      <c r="M248" s="67">
        <f t="shared" si="24"/>
        <v>0</v>
      </c>
      <c r="N248" s="67">
        <v>0</v>
      </c>
      <c r="O248" s="67">
        <v>3113396</v>
      </c>
      <c r="P248" s="67">
        <v>0</v>
      </c>
      <c r="Q248" s="67">
        <v>3113396</v>
      </c>
      <c r="R248" s="67">
        <f t="shared" si="25"/>
        <v>0</v>
      </c>
      <c r="S248" s="67">
        <f t="shared" si="26"/>
        <v>0</v>
      </c>
      <c r="T248" s="66">
        <f t="shared" si="27"/>
        <v>3113396</v>
      </c>
      <c r="U248" s="64">
        <f t="shared" si="28"/>
        <v>0</v>
      </c>
      <c r="V248" s="7">
        <f t="shared" si="29"/>
        <v>0</v>
      </c>
    </row>
    <row r="249" spans="1:22" s="81" customFormat="1" ht="15.75" outlineLevel="2" thickBot="1" x14ac:dyDescent="0.3">
      <c r="B249" s="65">
        <v>21059722</v>
      </c>
      <c r="C249" s="65" t="s">
        <v>541</v>
      </c>
      <c r="D249" s="67">
        <v>0</v>
      </c>
      <c r="E249" s="67">
        <v>0</v>
      </c>
      <c r="F249" s="67">
        <v>0</v>
      </c>
      <c r="G249" s="67">
        <v>0</v>
      </c>
      <c r="H249" s="67">
        <v>0</v>
      </c>
      <c r="I249" s="67">
        <v>2498979</v>
      </c>
      <c r="J249" s="67">
        <f t="shared" si="23"/>
        <v>2498979</v>
      </c>
      <c r="K249" s="67">
        <v>0</v>
      </c>
      <c r="L249" s="67">
        <v>2498979</v>
      </c>
      <c r="M249" s="67">
        <f t="shared" si="24"/>
        <v>0</v>
      </c>
      <c r="N249" s="67">
        <v>0</v>
      </c>
      <c r="O249" s="67">
        <v>2498979</v>
      </c>
      <c r="P249" s="67">
        <v>0</v>
      </c>
      <c r="Q249" s="67">
        <v>2498979</v>
      </c>
      <c r="R249" s="67">
        <f t="shared" si="25"/>
        <v>0</v>
      </c>
      <c r="S249" s="67">
        <f t="shared" si="26"/>
        <v>0</v>
      </c>
      <c r="T249" s="66">
        <f t="shared" si="27"/>
        <v>2498979</v>
      </c>
      <c r="U249" s="64">
        <f t="shared" si="28"/>
        <v>0</v>
      </c>
      <c r="V249" s="7">
        <f t="shared" si="29"/>
        <v>0</v>
      </c>
    </row>
    <row r="250" spans="1:22" s="81" customFormat="1" ht="15.75" outlineLevel="3" thickBot="1" x14ac:dyDescent="0.3">
      <c r="B250" s="65">
        <v>21059723</v>
      </c>
      <c r="C250" s="65" t="s">
        <v>542</v>
      </c>
      <c r="D250" s="67">
        <v>0</v>
      </c>
      <c r="E250" s="67">
        <v>0</v>
      </c>
      <c r="F250" s="67">
        <v>0</v>
      </c>
      <c r="G250" s="67">
        <v>0</v>
      </c>
      <c r="H250" s="67">
        <v>0</v>
      </c>
      <c r="I250" s="67">
        <v>5597343</v>
      </c>
      <c r="J250" s="67">
        <f t="shared" si="23"/>
        <v>5597343</v>
      </c>
      <c r="K250" s="67">
        <v>0</v>
      </c>
      <c r="L250" s="67">
        <v>5597343</v>
      </c>
      <c r="M250" s="67">
        <f t="shared" si="24"/>
        <v>0</v>
      </c>
      <c r="N250" s="67">
        <v>0</v>
      </c>
      <c r="O250" s="67">
        <v>0</v>
      </c>
      <c r="P250" s="67">
        <v>0</v>
      </c>
      <c r="Q250" s="67">
        <v>5597343</v>
      </c>
      <c r="R250" s="67">
        <f t="shared" si="25"/>
        <v>0</v>
      </c>
      <c r="S250" s="67">
        <f t="shared" si="26"/>
        <v>0</v>
      </c>
      <c r="T250" s="66">
        <f t="shared" si="27"/>
        <v>0</v>
      </c>
      <c r="U250" s="64">
        <f t="shared" si="28"/>
        <v>0</v>
      </c>
      <c r="V250" s="7">
        <f t="shared" si="29"/>
        <v>0</v>
      </c>
    </row>
    <row r="251" spans="1:22" s="81" customFormat="1" ht="15.75" outlineLevel="3" thickBot="1" x14ac:dyDescent="0.3">
      <c r="B251" s="65">
        <v>21059724</v>
      </c>
      <c r="C251" s="65" t="s">
        <v>532</v>
      </c>
      <c r="D251" s="67">
        <v>0</v>
      </c>
      <c r="E251" s="67">
        <v>0</v>
      </c>
      <c r="F251" s="67">
        <v>0</v>
      </c>
      <c r="G251" s="67">
        <v>0</v>
      </c>
      <c r="H251" s="67">
        <v>0</v>
      </c>
      <c r="I251" s="67">
        <v>2745926</v>
      </c>
      <c r="J251" s="67">
        <f t="shared" si="23"/>
        <v>2745926</v>
      </c>
      <c r="K251" s="67">
        <v>0</v>
      </c>
      <c r="L251" s="67">
        <v>2745926</v>
      </c>
      <c r="M251" s="67">
        <f t="shared" si="24"/>
        <v>0</v>
      </c>
      <c r="N251" s="67">
        <v>0</v>
      </c>
      <c r="O251" s="67">
        <v>2745926</v>
      </c>
      <c r="P251" s="67">
        <v>0</v>
      </c>
      <c r="Q251" s="67">
        <v>2745926</v>
      </c>
      <c r="R251" s="67">
        <f t="shared" si="25"/>
        <v>0</v>
      </c>
      <c r="S251" s="67">
        <f t="shared" si="26"/>
        <v>0</v>
      </c>
      <c r="T251" s="66">
        <f t="shared" si="27"/>
        <v>2745926</v>
      </c>
      <c r="U251" s="64">
        <f t="shared" si="28"/>
        <v>0</v>
      </c>
      <c r="V251" s="7">
        <f t="shared" si="29"/>
        <v>0</v>
      </c>
    </row>
    <row r="252" spans="1:22" s="81" customFormat="1" ht="15.75" outlineLevel="3" thickBot="1" x14ac:dyDescent="0.3">
      <c r="B252" s="65">
        <v>21059725</v>
      </c>
      <c r="C252" s="65" t="s">
        <v>543</v>
      </c>
      <c r="D252" s="67">
        <v>0</v>
      </c>
      <c r="E252" s="67">
        <v>0</v>
      </c>
      <c r="F252" s="67">
        <v>0</v>
      </c>
      <c r="G252" s="67">
        <v>0</v>
      </c>
      <c r="H252" s="67">
        <v>0</v>
      </c>
      <c r="I252" s="67">
        <v>1066795</v>
      </c>
      <c r="J252" s="67">
        <f t="shared" si="23"/>
        <v>1066795</v>
      </c>
      <c r="K252" s="67">
        <v>0</v>
      </c>
      <c r="L252" s="67">
        <v>1066795</v>
      </c>
      <c r="M252" s="67">
        <f t="shared" si="24"/>
        <v>0</v>
      </c>
      <c r="N252" s="67">
        <v>0</v>
      </c>
      <c r="O252" s="67">
        <v>1066795</v>
      </c>
      <c r="P252" s="67">
        <v>0</v>
      </c>
      <c r="Q252" s="67">
        <v>1066795</v>
      </c>
      <c r="R252" s="67">
        <f t="shared" si="25"/>
        <v>0</v>
      </c>
      <c r="S252" s="67">
        <f t="shared" si="26"/>
        <v>0</v>
      </c>
      <c r="T252" s="66">
        <f t="shared" si="27"/>
        <v>1066795</v>
      </c>
      <c r="U252" s="64">
        <f t="shared" si="28"/>
        <v>0</v>
      </c>
      <c r="V252" s="7">
        <f t="shared" si="29"/>
        <v>0</v>
      </c>
    </row>
    <row r="253" spans="1:22" s="81" customFormat="1" ht="15.75" outlineLevel="3" thickBot="1" x14ac:dyDescent="0.3">
      <c r="B253" s="65">
        <v>21059726</v>
      </c>
      <c r="C253" s="65" t="s">
        <v>544</v>
      </c>
      <c r="D253" s="67">
        <v>0</v>
      </c>
      <c r="E253" s="67">
        <v>0</v>
      </c>
      <c r="F253" s="67">
        <v>0</v>
      </c>
      <c r="G253" s="67">
        <v>0</v>
      </c>
      <c r="H253" s="67">
        <v>0</v>
      </c>
      <c r="I253" s="67">
        <v>3468825</v>
      </c>
      <c r="J253" s="67">
        <f t="shared" si="23"/>
        <v>3468825</v>
      </c>
      <c r="K253" s="67">
        <v>0</v>
      </c>
      <c r="L253" s="67">
        <v>3468825</v>
      </c>
      <c r="M253" s="67">
        <f t="shared" si="24"/>
        <v>0</v>
      </c>
      <c r="N253" s="67">
        <v>0</v>
      </c>
      <c r="O253" s="67">
        <v>3468825</v>
      </c>
      <c r="P253" s="67">
        <v>0</v>
      </c>
      <c r="Q253" s="67">
        <v>3468825</v>
      </c>
      <c r="R253" s="67">
        <f t="shared" si="25"/>
        <v>0</v>
      </c>
      <c r="S253" s="67">
        <f t="shared" si="26"/>
        <v>0</v>
      </c>
      <c r="T253" s="66">
        <f t="shared" si="27"/>
        <v>3468825</v>
      </c>
      <c r="U253" s="64">
        <f t="shared" si="28"/>
        <v>0</v>
      </c>
      <c r="V253" s="7">
        <f t="shared" si="29"/>
        <v>0</v>
      </c>
    </row>
    <row r="254" spans="1:22" s="81" customFormat="1" ht="15.75" outlineLevel="3" thickBot="1" x14ac:dyDescent="0.3">
      <c r="B254" s="65">
        <v>21059727</v>
      </c>
      <c r="C254" s="65" t="s">
        <v>545</v>
      </c>
      <c r="D254" s="67">
        <v>0</v>
      </c>
      <c r="E254" s="67">
        <v>0</v>
      </c>
      <c r="F254" s="67">
        <v>0</v>
      </c>
      <c r="G254" s="67">
        <v>0</v>
      </c>
      <c r="H254" s="67">
        <v>0</v>
      </c>
      <c r="I254" s="67">
        <v>1012817</v>
      </c>
      <c r="J254" s="67">
        <f t="shared" si="23"/>
        <v>1012817</v>
      </c>
      <c r="K254" s="67">
        <v>0</v>
      </c>
      <c r="L254" s="67">
        <v>1012817</v>
      </c>
      <c r="M254" s="67">
        <f t="shared" si="24"/>
        <v>0</v>
      </c>
      <c r="N254" s="67">
        <v>0</v>
      </c>
      <c r="O254" s="67">
        <v>0</v>
      </c>
      <c r="P254" s="67">
        <v>0</v>
      </c>
      <c r="Q254" s="67">
        <v>1012817</v>
      </c>
      <c r="R254" s="67">
        <f t="shared" si="25"/>
        <v>0</v>
      </c>
      <c r="S254" s="67">
        <f t="shared" si="26"/>
        <v>0</v>
      </c>
      <c r="T254" s="66">
        <f t="shared" si="27"/>
        <v>0</v>
      </c>
      <c r="U254" s="64">
        <f t="shared" si="28"/>
        <v>0</v>
      </c>
      <c r="V254" s="7">
        <f t="shared" si="29"/>
        <v>0</v>
      </c>
    </row>
    <row r="255" spans="1:22" s="81" customFormat="1" ht="15.75" outlineLevel="3" thickBot="1" x14ac:dyDescent="0.3">
      <c r="B255" s="65">
        <v>21059728</v>
      </c>
      <c r="C255" s="65" t="s">
        <v>546</v>
      </c>
      <c r="D255" s="67">
        <v>0</v>
      </c>
      <c r="E255" s="67">
        <v>0</v>
      </c>
      <c r="F255" s="67">
        <v>0</v>
      </c>
      <c r="G255" s="67">
        <v>0</v>
      </c>
      <c r="H255" s="67">
        <v>0</v>
      </c>
      <c r="I255" s="67">
        <v>2290071</v>
      </c>
      <c r="J255" s="67">
        <f t="shared" si="23"/>
        <v>2290071</v>
      </c>
      <c r="K255" s="67">
        <v>0</v>
      </c>
      <c r="L255" s="67">
        <v>2290071</v>
      </c>
      <c r="M255" s="67">
        <f t="shared" si="24"/>
        <v>0</v>
      </c>
      <c r="N255" s="67">
        <v>0</v>
      </c>
      <c r="O255" s="67">
        <v>2290071</v>
      </c>
      <c r="P255" s="67">
        <v>0</v>
      </c>
      <c r="Q255" s="67">
        <v>2290071</v>
      </c>
      <c r="R255" s="67">
        <f t="shared" si="25"/>
        <v>0</v>
      </c>
      <c r="S255" s="67">
        <f t="shared" si="26"/>
        <v>0</v>
      </c>
      <c r="T255" s="66">
        <f t="shared" si="27"/>
        <v>2290071</v>
      </c>
      <c r="U255" s="64">
        <f t="shared" si="28"/>
        <v>0</v>
      </c>
      <c r="V255" s="7">
        <f t="shared" si="29"/>
        <v>0</v>
      </c>
    </row>
    <row r="256" spans="1:22" s="81" customFormat="1" ht="15.75" outlineLevel="3" thickBot="1" x14ac:dyDescent="0.3">
      <c r="B256" s="65">
        <v>21059729</v>
      </c>
      <c r="C256" s="65" t="s">
        <v>547</v>
      </c>
      <c r="D256" s="67">
        <v>0</v>
      </c>
      <c r="E256" s="67">
        <v>0</v>
      </c>
      <c r="F256" s="67">
        <v>0</v>
      </c>
      <c r="G256" s="67">
        <v>0</v>
      </c>
      <c r="H256" s="67">
        <v>0</v>
      </c>
      <c r="I256" s="67">
        <v>2333886</v>
      </c>
      <c r="J256" s="67">
        <f t="shared" si="23"/>
        <v>2333886</v>
      </c>
      <c r="K256" s="67">
        <v>0</v>
      </c>
      <c r="L256" s="67">
        <v>2333886</v>
      </c>
      <c r="M256" s="67">
        <f t="shared" si="24"/>
        <v>0</v>
      </c>
      <c r="N256" s="67">
        <v>0</v>
      </c>
      <c r="O256" s="67">
        <v>2333886</v>
      </c>
      <c r="P256" s="67">
        <v>0</v>
      </c>
      <c r="Q256" s="67">
        <v>2333886</v>
      </c>
      <c r="R256" s="67">
        <f t="shared" si="25"/>
        <v>0</v>
      </c>
      <c r="S256" s="67">
        <f t="shared" si="26"/>
        <v>0</v>
      </c>
      <c r="T256" s="66">
        <f t="shared" si="27"/>
        <v>2333886</v>
      </c>
      <c r="U256" s="64">
        <f t="shared" si="28"/>
        <v>0</v>
      </c>
      <c r="V256" s="7">
        <f t="shared" si="29"/>
        <v>0</v>
      </c>
    </row>
    <row r="257" spans="1:22" s="81" customFormat="1" ht="15.75" outlineLevel="3" thickBot="1" x14ac:dyDescent="0.3">
      <c r="B257" s="65">
        <v>21059730</v>
      </c>
      <c r="C257" s="65" t="s">
        <v>548</v>
      </c>
      <c r="D257" s="67">
        <v>0</v>
      </c>
      <c r="E257" s="67">
        <v>0</v>
      </c>
      <c r="F257" s="67">
        <v>0</v>
      </c>
      <c r="G257" s="67">
        <v>0</v>
      </c>
      <c r="H257" s="67">
        <v>0</v>
      </c>
      <c r="I257" s="67">
        <v>473031</v>
      </c>
      <c r="J257" s="67">
        <f t="shared" si="23"/>
        <v>473031</v>
      </c>
      <c r="K257" s="67">
        <v>0</v>
      </c>
      <c r="L257" s="67">
        <v>0</v>
      </c>
      <c r="M257" s="67">
        <f t="shared" si="24"/>
        <v>473031</v>
      </c>
      <c r="N257" s="67">
        <v>0</v>
      </c>
      <c r="O257" s="67">
        <v>0</v>
      </c>
      <c r="P257" s="67">
        <v>0</v>
      </c>
      <c r="Q257" s="67">
        <v>0</v>
      </c>
      <c r="R257" s="67">
        <f t="shared" si="25"/>
        <v>0</v>
      </c>
      <c r="S257" s="67">
        <f t="shared" si="26"/>
        <v>473031</v>
      </c>
      <c r="T257" s="66">
        <f t="shared" si="27"/>
        <v>0</v>
      </c>
      <c r="U257" s="64">
        <f t="shared" si="28"/>
        <v>0</v>
      </c>
      <c r="V257" s="7">
        <f t="shared" si="29"/>
        <v>0</v>
      </c>
    </row>
    <row r="258" spans="1:22" s="81" customFormat="1" ht="15.75" outlineLevel="3" thickBot="1" x14ac:dyDescent="0.3">
      <c r="B258" s="65">
        <v>21059731</v>
      </c>
      <c r="C258" s="65" t="s">
        <v>549</v>
      </c>
      <c r="D258" s="67">
        <v>0</v>
      </c>
      <c r="E258" s="67">
        <v>0</v>
      </c>
      <c r="F258" s="67">
        <v>0</v>
      </c>
      <c r="G258" s="67">
        <v>0</v>
      </c>
      <c r="H258" s="67">
        <v>0</v>
      </c>
      <c r="I258" s="67">
        <v>3000000</v>
      </c>
      <c r="J258" s="67">
        <f t="shared" si="23"/>
        <v>3000000</v>
      </c>
      <c r="K258" s="67">
        <v>0</v>
      </c>
      <c r="L258" s="67">
        <v>0</v>
      </c>
      <c r="M258" s="67">
        <f t="shared" si="24"/>
        <v>3000000</v>
      </c>
      <c r="N258" s="67">
        <v>0</v>
      </c>
      <c r="O258" s="67">
        <v>0</v>
      </c>
      <c r="P258" s="67">
        <v>0</v>
      </c>
      <c r="Q258" s="67">
        <v>0</v>
      </c>
      <c r="R258" s="67">
        <f t="shared" si="25"/>
        <v>0</v>
      </c>
      <c r="S258" s="67">
        <f t="shared" si="26"/>
        <v>3000000</v>
      </c>
      <c r="T258" s="66">
        <f t="shared" si="27"/>
        <v>0</v>
      </c>
      <c r="U258" s="64">
        <f t="shared" si="28"/>
        <v>0</v>
      </c>
      <c r="V258" s="7">
        <f t="shared" si="29"/>
        <v>0</v>
      </c>
    </row>
    <row r="259" spans="1:22" s="80" customFormat="1" ht="15.75" outlineLevel="2" thickBot="1" x14ac:dyDescent="0.3">
      <c r="A259" s="81"/>
      <c r="B259" s="65">
        <v>21059732</v>
      </c>
      <c r="C259" s="65" t="s">
        <v>550</v>
      </c>
      <c r="D259" s="67">
        <v>0</v>
      </c>
      <c r="E259" s="67">
        <v>0</v>
      </c>
      <c r="F259" s="67">
        <v>0</v>
      </c>
      <c r="G259" s="67">
        <v>0</v>
      </c>
      <c r="H259" s="67">
        <v>0</v>
      </c>
      <c r="I259" s="67">
        <v>36000000</v>
      </c>
      <c r="J259" s="67">
        <f t="shared" si="23"/>
        <v>36000000</v>
      </c>
      <c r="K259" s="67">
        <v>0</v>
      </c>
      <c r="L259" s="67">
        <v>0</v>
      </c>
      <c r="M259" s="67">
        <f t="shared" si="24"/>
        <v>36000000</v>
      </c>
      <c r="N259" s="67">
        <v>0</v>
      </c>
      <c r="O259" s="67">
        <v>0</v>
      </c>
      <c r="P259" s="67">
        <v>0</v>
      </c>
      <c r="Q259" s="67">
        <v>0</v>
      </c>
      <c r="R259" s="67">
        <f t="shared" si="25"/>
        <v>0</v>
      </c>
      <c r="S259" s="67">
        <f t="shared" si="26"/>
        <v>36000000</v>
      </c>
      <c r="T259" s="66">
        <f t="shared" si="27"/>
        <v>0</v>
      </c>
      <c r="U259" s="64">
        <f t="shared" si="28"/>
        <v>0</v>
      </c>
      <c r="V259" s="7">
        <f t="shared" si="29"/>
        <v>0</v>
      </c>
    </row>
    <row r="260" spans="1:22" s="81" customFormat="1" ht="15.75" outlineLevel="3" thickBot="1" x14ac:dyDescent="0.3">
      <c r="B260" s="65">
        <v>21059733</v>
      </c>
      <c r="C260" s="65" t="s">
        <v>551</v>
      </c>
      <c r="D260" s="67">
        <v>0</v>
      </c>
      <c r="E260" s="67">
        <v>0</v>
      </c>
      <c r="F260" s="67">
        <v>0</v>
      </c>
      <c r="G260" s="67">
        <v>0</v>
      </c>
      <c r="H260" s="67">
        <v>0</v>
      </c>
      <c r="I260" s="67">
        <v>16000000</v>
      </c>
      <c r="J260" s="67">
        <f t="shared" si="23"/>
        <v>16000000</v>
      </c>
      <c r="K260" s="67">
        <v>0</v>
      </c>
      <c r="L260" s="67">
        <v>0</v>
      </c>
      <c r="M260" s="67">
        <f t="shared" si="24"/>
        <v>16000000</v>
      </c>
      <c r="N260" s="67">
        <v>0</v>
      </c>
      <c r="O260" s="67">
        <v>0</v>
      </c>
      <c r="P260" s="67">
        <v>0</v>
      </c>
      <c r="Q260" s="67">
        <v>0</v>
      </c>
      <c r="R260" s="67">
        <f t="shared" si="25"/>
        <v>0</v>
      </c>
      <c r="S260" s="67">
        <f t="shared" si="26"/>
        <v>16000000</v>
      </c>
      <c r="T260" s="66">
        <f t="shared" si="27"/>
        <v>0</v>
      </c>
      <c r="U260" s="64">
        <f t="shared" si="28"/>
        <v>0</v>
      </c>
      <c r="V260" s="7">
        <f t="shared" si="29"/>
        <v>0</v>
      </c>
    </row>
    <row r="261" spans="1:22" s="81" customFormat="1" ht="15.75" outlineLevel="3" thickBot="1" x14ac:dyDescent="0.3">
      <c r="B261" s="65">
        <v>21059734</v>
      </c>
      <c r="C261" s="65" t="s">
        <v>552</v>
      </c>
      <c r="D261" s="67">
        <v>0</v>
      </c>
      <c r="E261" s="67">
        <v>0</v>
      </c>
      <c r="F261" s="67">
        <v>0</v>
      </c>
      <c r="G261" s="67">
        <v>0</v>
      </c>
      <c r="H261" s="67">
        <v>0</v>
      </c>
      <c r="I261" s="67">
        <v>31600000</v>
      </c>
      <c r="J261" s="67">
        <f t="shared" si="23"/>
        <v>31600000</v>
      </c>
      <c r="K261" s="67">
        <v>0</v>
      </c>
      <c r="L261" s="67">
        <v>0</v>
      </c>
      <c r="M261" s="67">
        <f t="shared" si="24"/>
        <v>31600000</v>
      </c>
      <c r="N261" s="67">
        <v>0</v>
      </c>
      <c r="O261" s="67">
        <v>0</v>
      </c>
      <c r="P261" s="67">
        <v>0</v>
      </c>
      <c r="Q261" s="67">
        <v>0</v>
      </c>
      <c r="R261" s="67">
        <f t="shared" si="25"/>
        <v>0</v>
      </c>
      <c r="S261" s="67">
        <f t="shared" si="26"/>
        <v>31600000</v>
      </c>
      <c r="T261" s="66">
        <f t="shared" si="27"/>
        <v>0</v>
      </c>
      <c r="U261" s="64">
        <f t="shared" si="28"/>
        <v>0</v>
      </c>
      <c r="V261" s="7">
        <f t="shared" si="29"/>
        <v>0</v>
      </c>
    </row>
    <row r="262" spans="1:22" s="81" customFormat="1" ht="15.75" outlineLevel="3" thickBot="1" x14ac:dyDescent="0.3">
      <c r="B262" s="65">
        <v>21059735</v>
      </c>
      <c r="C262" s="65" t="s">
        <v>553</v>
      </c>
      <c r="D262" s="67">
        <v>0</v>
      </c>
      <c r="E262" s="67">
        <v>0</v>
      </c>
      <c r="F262" s="67">
        <v>0</v>
      </c>
      <c r="G262" s="67">
        <v>0</v>
      </c>
      <c r="H262" s="67">
        <v>0</v>
      </c>
      <c r="I262" s="67">
        <v>50400000</v>
      </c>
      <c r="J262" s="67">
        <f t="shared" ref="J262:J325" si="30">+D262+E262-F262+I262</f>
        <v>50400000</v>
      </c>
      <c r="K262" s="67">
        <v>0</v>
      </c>
      <c r="L262" s="67">
        <v>0</v>
      </c>
      <c r="M262" s="67">
        <f t="shared" ref="M262:M325" si="31">+J262-L262</f>
        <v>50400000</v>
      </c>
      <c r="N262" s="67">
        <v>0</v>
      </c>
      <c r="O262" s="67">
        <v>0</v>
      </c>
      <c r="P262" s="67">
        <v>0</v>
      </c>
      <c r="Q262" s="67">
        <v>0</v>
      </c>
      <c r="R262" s="67">
        <f t="shared" ref="R262:R325" si="32">+Q262-L262</f>
        <v>0</v>
      </c>
      <c r="S262" s="67">
        <f t="shared" ref="S262:S325" si="33">+J262-Q262</f>
        <v>50400000</v>
      </c>
      <c r="T262" s="66">
        <f t="shared" ref="T262:T325" si="34">+O262</f>
        <v>0</v>
      </c>
      <c r="U262" s="64">
        <f t="shared" si="28"/>
        <v>0</v>
      </c>
      <c r="V262" s="7">
        <f t="shared" si="29"/>
        <v>0</v>
      </c>
    </row>
    <row r="263" spans="1:22" s="80" customFormat="1" ht="15.75" outlineLevel="3" collapsed="1" thickBot="1" x14ac:dyDescent="0.3">
      <c r="A263" s="81"/>
      <c r="B263" s="65">
        <v>21059736</v>
      </c>
      <c r="C263" s="65" t="s">
        <v>554</v>
      </c>
      <c r="D263" s="67">
        <v>0</v>
      </c>
      <c r="E263" s="67">
        <v>0</v>
      </c>
      <c r="F263" s="67">
        <v>0</v>
      </c>
      <c r="G263" s="67">
        <v>0</v>
      </c>
      <c r="H263" s="67">
        <v>0</v>
      </c>
      <c r="I263" s="67">
        <v>9163000</v>
      </c>
      <c r="J263" s="67">
        <f t="shared" si="30"/>
        <v>9163000</v>
      </c>
      <c r="K263" s="67">
        <v>7203000</v>
      </c>
      <c r="L263" s="67">
        <v>7203000</v>
      </c>
      <c r="M263" s="67">
        <f t="shared" si="31"/>
        <v>1960000</v>
      </c>
      <c r="N263" s="67">
        <v>0</v>
      </c>
      <c r="O263" s="67">
        <v>0</v>
      </c>
      <c r="P263" s="67">
        <v>7203000</v>
      </c>
      <c r="Q263" s="67">
        <v>7203000</v>
      </c>
      <c r="R263" s="67">
        <f t="shared" si="32"/>
        <v>0</v>
      </c>
      <c r="S263" s="67">
        <f t="shared" si="33"/>
        <v>1960000</v>
      </c>
      <c r="T263" s="66">
        <f t="shared" si="34"/>
        <v>0</v>
      </c>
      <c r="U263" s="64">
        <f t="shared" si="28"/>
        <v>0</v>
      </c>
      <c r="V263" s="7">
        <f t="shared" si="29"/>
        <v>0</v>
      </c>
    </row>
    <row r="264" spans="1:22" s="81" customFormat="1" ht="15.75" outlineLevel="3" thickBot="1" x14ac:dyDescent="0.3">
      <c r="B264" s="65">
        <v>21059737</v>
      </c>
      <c r="C264" s="65" t="s">
        <v>555</v>
      </c>
      <c r="D264" s="67">
        <v>0</v>
      </c>
      <c r="E264" s="67">
        <v>0</v>
      </c>
      <c r="F264" s="67">
        <v>0</v>
      </c>
      <c r="G264" s="67">
        <v>0</v>
      </c>
      <c r="H264" s="67">
        <v>0</v>
      </c>
      <c r="I264" s="67">
        <v>55976000</v>
      </c>
      <c r="J264" s="67">
        <f t="shared" si="30"/>
        <v>55976000</v>
      </c>
      <c r="K264" s="67">
        <v>0</v>
      </c>
      <c r="L264" s="67">
        <v>0</v>
      </c>
      <c r="M264" s="67">
        <f t="shared" si="31"/>
        <v>55976000</v>
      </c>
      <c r="N264" s="67">
        <v>0</v>
      </c>
      <c r="O264" s="67">
        <v>0</v>
      </c>
      <c r="P264" s="67">
        <v>0</v>
      </c>
      <c r="Q264" s="67">
        <v>0</v>
      </c>
      <c r="R264" s="67">
        <f t="shared" si="32"/>
        <v>0</v>
      </c>
      <c r="S264" s="67">
        <f t="shared" si="33"/>
        <v>55976000</v>
      </c>
      <c r="T264" s="66">
        <f t="shared" si="34"/>
        <v>0</v>
      </c>
      <c r="U264" s="64">
        <f t="shared" ref="U264:U343" si="35">+D264+E264-F264-H264+I264-J264</f>
        <v>0</v>
      </c>
      <c r="V264" s="7">
        <f t="shared" ref="V264:V343" si="36">+J264-M264-L264</f>
        <v>0</v>
      </c>
    </row>
    <row r="265" spans="1:22" s="81" customFormat="1" ht="15.75" outlineLevel="2" thickBot="1" x14ac:dyDescent="0.3">
      <c r="B265" s="65">
        <v>21059738</v>
      </c>
      <c r="C265" s="65" t="s">
        <v>556</v>
      </c>
      <c r="D265" s="67">
        <v>0</v>
      </c>
      <c r="E265" s="67">
        <v>243000</v>
      </c>
      <c r="F265" s="67">
        <v>0</v>
      </c>
      <c r="G265" s="67">
        <v>0</v>
      </c>
      <c r="H265" s="67">
        <v>0</v>
      </c>
      <c r="I265" s="67">
        <v>0</v>
      </c>
      <c r="J265" s="67">
        <f t="shared" si="30"/>
        <v>243000</v>
      </c>
      <c r="K265" s="67">
        <v>0</v>
      </c>
      <c r="L265" s="67">
        <v>243000</v>
      </c>
      <c r="M265" s="67">
        <f t="shared" si="31"/>
        <v>0</v>
      </c>
      <c r="N265" s="67">
        <v>0</v>
      </c>
      <c r="O265" s="67">
        <v>243000</v>
      </c>
      <c r="P265" s="67">
        <v>0</v>
      </c>
      <c r="Q265" s="67">
        <v>243000</v>
      </c>
      <c r="R265" s="67">
        <f t="shared" si="32"/>
        <v>0</v>
      </c>
      <c r="S265" s="67">
        <f t="shared" si="33"/>
        <v>0</v>
      </c>
      <c r="T265" s="66">
        <f t="shared" si="34"/>
        <v>243000</v>
      </c>
      <c r="U265" s="64">
        <f t="shared" si="35"/>
        <v>0</v>
      </c>
      <c r="V265" s="7">
        <f t="shared" si="36"/>
        <v>0</v>
      </c>
    </row>
    <row r="266" spans="1:22" s="81" customFormat="1" ht="15.75" outlineLevel="3" thickBot="1" x14ac:dyDescent="0.3">
      <c r="B266" s="65">
        <v>21059739</v>
      </c>
      <c r="C266" s="65" t="s">
        <v>707</v>
      </c>
      <c r="D266" s="67"/>
      <c r="E266" s="67">
        <v>440326</v>
      </c>
      <c r="F266" s="67">
        <v>0</v>
      </c>
      <c r="G266" s="67">
        <v>0</v>
      </c>
      <c r="H266" s="67">
        <v>0</v>
      </c>
      <c r="I266" s="67">
        <v>0</v>
      </c>
      <c r="J266" s="67">
        <f t="shared" si="30"/>
        <v>440326</v>
      </c>
      <c r="K266" s="67">
        <v>440326</v>
      </c>
      <c r="L266" s="67">
        <v>440326</v>
      </c>
      <c r="M266" s="67">
        <f t="shared" si="31"/>
        <v>0</v>
      </c>
      <c r="N266" s="67">
        <v>440326</v>
      </c>
      <c r="O266" s="67">
        <v>440326</v>
      </c>
      <c r="P266" s="67">
        <v>440326</v>
      </c>
      <c r="Q266" s="67">
        <v>440326</v>
      </c>
      <c r="R266" s="67">
        <f t="shared" si="32"/>
        <v>0</v>
      </c>
      <c r="S266" s="67">
        <f t="shared" si="33"/>
        <v>0</v>
      </c>
      <c r="T266" s="66">
        <f t="shared" si="34"/>
        <v>440326</v>
      </c>
      <c r="U266" s="64"/>
      <c r="V266" s="7"/>
    </row>
    <row r="267" spans="1:22" s="81" customFormat="1" ht="15.75" outlineLevel="3" thickBot="1" x14ac:dyDescent="0.3">
      <c r="B267" s="65">
        <v>21059740</v>
      </c>
      <c r="C267" s="65" t="s">
        <v>708</v>
      </c>
      <c r="D267" s="67"/>
      <c r="E267" s="67">
        <v>3675662</v>
      </c>
      <c r="F267" s="67">
        <v>0</v>
      </c>
      <c r="G267" s="67">
        <v>0</v>
      </c>
      <c r="H267" s="67">
        <v>0</v>
      </c>
      <c r="I267" s="67">
        <v>0</v>
      </c>
      <c r="J267" s="67">
        <f t="shared" si="30"/>
        <v>3675662</v>
      </c>
      <c r="K267" s="67">
        <v>3675662</v>
      </c>
      <c r="L267" s="67">
        <v>3675662</v>
      </c>
      <c r="M267" s="67">
        <f t="shared" si="31"/>
        <v>0</v>
      </c>
      <c r="N267" s="67">
        <v>3675662</v>
      </c>
      <c r="O267" s="67">
        <v>3675662</v>
      </c>
      <c r="P267" s="67">
        <v>3675662</v>
      </c>
      <c r="Q267" s="67">
        <v>3675662</v>
      </c>
      <c r="R267" s="67">
        <f t="shared" si="32"/>
        <v>0</v>
      </c>
      <c r="S267" s="67">
        <f t="shared" si="33"/>
        <v>0</v>
      </c>
      <c r="T267" s="66">
        <f t="shared" si="34"/>
        <v>3675662</v>
      </c>
      <c r="U267" s="64"/>
      <c r="V267" s="7"/>
    </row>
    <row r="268" spans="1:22" s="81" customFormat="1" ht="15.75" outlineLevel="3" thickBot="1" x14ac:dyDescent="0.3">
      <c r="B268" s="65">
        <v>21059741</v>
      </c>
      <c r="C268" s="65" t="s">
        <v>709</v>
      </c>
      <c r="D268" s="67"/>
      <c r="E268" s="67">
        <v>8917805</v>
      </c>
      <c r="F268" s="67">
        <v>0</v>
      </c>
      <c r="G268" s="67">
        <v>0</v>
      </c>
      <c r="H268" s="67">
        <v>0</v>
      </c>
      <c r="I268" s="67">
        <v>0</v>
      </c>
      <c r="J268" s="67">
        <f t="shared" si="30"/>
        <v>8917805</v>
      </c>
      <c r="K268" s="67">
        <v>8917805</v>
      </c>
      <c r="L268" s="67">
        <v>8917805</v>
      </c>
      <c r="M268" s="67">
        <f t="shared" si="31"/>
        <v>0</v>
      </c>
      <c r="N268" s="67">
        <v>8917805</v>
      </c>
      <c r="O268" s="67">
        <v>8917805</v>
      </c>
      <c r="P268" s="67">
        <v>8917805</v>
      </c>
      <c r="Q268" s="67">
        <v>8917805</v>
      </c>
      <c r="R268" s="67">
        <f t="shared" si="32"/>
        <v>0</v>
      </c>
      <c r="S268" s="67">
        <f t="shared" si="33"/>
        <v>0</v>
      </c>
      <c r="T268" s="66">
        <f t="shared" si="34"/>
        <v>8917805</v>
      </c>
      <c r="U268" s="64"/>
      <c r="V268" s="7"/>
    </row>
    <row r="269" spans="1:22" s="81" customFormat="1" ht="15.75" outlineLevel="3" thickBot="1" x14ac:dyDescent="0.3">
      <c r="B269" s="65">
        <v>21059742</v>
      </c>
      <c r="C269" s="65" t="s">
        <v>710</v>
      </c>
      <c r="D269" s="67"/>
      <c r="E269" s="67">
        <v>5773718</v>
      </c>
      <c r="F269" s="67">
        <v>0</v>
      </c>
      <c r="G269" s="67">
        <v>0</v>
      </c>
      <c r="H269" s="67">
        <v>0</v>
      </c>
      <c r="I269" s="67">
        <v>0</v>
      </c>
      <c r="J269" s="67">
        <f t="shared" si="30"/>
        <v>5773718</v>
      </c>
      <c r="K269" s="67">
        <v>5773718</v>
      </c>
      <c r="L269" s="67">
        <v>5773718</v>
      </c>
      <c r="M269" s="67">
        <f t="shared" si="31"/>
        <v>0</v>
      </c>
      <c r="N269" s="67">
        <v>5773718</v>
      </c>
      <c r="O269" s="67">
        <v>5773718</v>
      </c>
      <c r="P269" s="67">
        <v>5773718</v>
      </c>
      <c r="Q269" s="67">
        <v>5773718</v>
      </c>
      <c r="R269" s="67">
        <f t="shared" si="32"/>
        <v>0</v>
      </c>
      <c r="S269" s="67">
        <f t="shared" si="33"/>
        <v>0</v>
      </c>
      <c r="T269" s="66">
        <f t="shared" si="34"/>
        <v>5773718</v>
      </c>
      <c r="U269" s="64"/>
      <c r="V269" s="7"/>
    </row>
    <row r="270" spans="1:22" s="81" customFormat="1" ht="15.75" outlineLevel="3" thickBot="1" x14ac:dyDescent="0.3">
      <c r="B270" s="65">
        <v>21059743</v>
      </c>
      <c r="C270" s="65" t="s">
        <v>711</v>
      </c>
      <c r="D270" s="67"/>
      <c r="E270" s="67">
        <v>9622863</v>
      </c>
      <c r="F270" s="67">
        <v>0</v>
      </c>
      <c r="G270" s="67">
        <v>0</v>
      </c>
      <c r="H270" s="67">
        <v>0</v>
      </c>
      <c r="I270" s="67">
        <v>0</v>
      </c>
      <c r="J270" s="67">
        <f t="shared" si="30"/>
        <v>9622863</v>
      </c>
      <c r="K270" s="67">
        <v>9622863</v>
      </c>
      <c r="L270" s="67">
        <v>9622863</v>
      </c>
      <c r="M270" s="67">
        <f t="shared" si="31"/>
        <v>0</v>
      </c>
      <c r="N270" s="67">
        <v>9622863</v>
      </c>
      <c r="O270" s="67">
        <v>9622863</v>
      </c>
      <c r="P270" s="67">
        <v>9622863</v>
      </c>
      <c r="Q270" s="67">
        <v>9622863</v>
      </c>
      <c r="R270" s="67">
        <f t="shared" si="32"/>
        <v>0</v>
      </c>
      <c r="S270" s="67">
        <f t="shared" si="33"/>
        <v>0</v>
      </c>
      <c r="T270" s="66">
        <f t="shared" si="34"/>
        <v>9622863</v>
      </c>
      <c r="U270" s="64"/>
      <c r="V270" s="7"/>
    </row>
    <row r="271" spans="1:22" s="81" customFormat="1" ht="15.75" outlineLevel="3" thickBot="1" x14ac:dyDescent="0.3">
      <c r="B271" s="65">
        <v>21059744</v>
      </c>
      <c r="C271" s="65" t="s">
        <v>712</v>
      </c>
      <c r="D271" s="67"/>
      <c r="E271" s="67">
        <v>1661512</v>
      </c>
      <c r="F271" s="67">
        <v>0</v>
      </c>
      <c r="G271" s="67">
        <v>0</v>
      </c>
      <c r="H271" s="67">
        <v>0</v>
      </c>
      <c r="I271" s="67">
        <v>0</v>
      </c>
      <c r="J271" s="67">
        <f t="shared" si="30"/>
        <v>1661512</v>
      </c>
      <c r="K271" s="67">
        <v>1661512</v>
      </c>
      <c r="L271" s="67">
        <v>1661512</v>
      </c>
      <c r="M271" s="67">
        <f t="shared" si="31"/>
        <v>0</v>
      </c>
      <c r="N271" s="67">
        <v>1661512</v>
      </c>
      <c r="O271" s="67">
        <v>1661512</v>
      </c>
      <c r="P271" s="67">
        <v>1661512</v>
      </c>
      <c r="Q271" s="67">
        <v>1661512</v>
      </c>
      <c r="R271" s="67">
        <f t="shared" si="32"/>
        <v>0</v>
      </c>
      <c r="S271" s="67">
        <f t="shared" si="33"/>
        <v>0</v>
      </c>
      <c r="T271" s="66">
        <f t="shared" si="34"/>
        <v>1661512</v>
      </c>
      <c r="U271" s="64"/>
      <c r="V271" s="7"/>
    </row>
    <row r="272" spans="1:22" s="81" customFormat="1" ht="15.75" outlineLevel="3" thickBot="1" x14ac:dyDescent="0.3">
      <c r="B272" s="65">
        <v>21059745</v>
      </c>
      <c r="C272" s="65" t="s">
        <v>713</v>
      </c>
      <c r="D272" s="67"/>
      <c r="E272" s="67">
        <v>2745926</v>
      </c>
      <c r="F272" s="67">
        <v>0</v>
      </c>
      <c r="G272" s="67">
        <v>0</v>
      </c>
      <c r="H272" s="67">
        <v>0</v>
      </c>
      <c r="I272" s="67">
        <v>0</v>
      </c>
      <c r="J272" s="67">
        <f t="shared" si="30"/>
        <v>2745926</v>
      </c>
      <c r="K272" s="67">
        <v>2745926</v>
      </c>
      <c r="L272" s="67">
        <v>2745926</v>
      </c>
      <c r="M272" s="67">
        <f t="shared" si="31"/>
        <v>0</v>
      </c>
      <c r="N272" s="67">
        <v>2745926</v>
      </c>
      <c r="O272" s="67">
        <v>2745926</v>
      </c>
      <c r="P272" s="67">
        <v>2745926</v>
      </c>
      <c r="Q272" s="67">
        <v>2745926</v>
      </c>
      <c r="R272" s="67">
        <f t="shared" si="32"/>
        <v>0</v>
      </c>
      <c r="S272" s="67">
        <f t="shared" si="33"/>
        <v>0</v>
      </c>
      <c r="T272" s="66">
        <f t="shared" si="34"/>
        <v>2745926</v>
      </c>
      <c r="U272" s="64"/>
      <c r="V272" s="7"/>
    </row>
    <row r="273" spans="1:22" s="81" customFormat="1" ht="15.75" outlineLevel="3" collapsed="1" thickBot="1" x14ac:dyDescent="0.3">
      <c r="B273" s="65">
        <v>21059746</v>
      </c>
      <c r="C273" s="65" t="s">
        <v>714</v>
      </c>
      <c r="D273" s="67"/>
      <c r="E273" s="67">
        <v>3113396</v>
      </c>
      <c r="F273" s="67">
        <v>0</v>
      </c>
      <c r="G273" s="67">
        <v>0</v>
      </c>
      <c r="H273" s="67">
        <v>0</v>
      </c>
      <c r="I273" s="67">
        <v>0</v>
      </c>
      <c r="J273" s="67">
        <f t="shared" si="30"/>
        <v>3113396</v>
      </c>
      <c r="K273" s="67">
        <v>3113396</v>
      </c>
      <c r="L273" s="67">
        <v>3113396</v>
      </c>
      <c r="M273" s="67">
        <f t="shared" si="31"/>
        <v>0</v>
      </c>
      <c r="N273" s="67">
        <v>3113396</v>
      </c>
      <c r="O273" s="67">
        <v>3113396</v>
      </c>
      <c r="P273" s="67">
        <v>3113396</v>
      </c>
      <c r="Q273" s="67">
        <v>3113396</v>
      </c>
      <c r="R273" s="67">
        <f t="shared" si="32"/>
        <v>0</v>
      </c>
      <c r="S273" s="67">
        <f t="shared" si="33"/>
        <v>0</v>
      </c>
      <c r="T273" s="66">
        <f t="shared" si="34"/>
        <v>3113396</v>
      </c>
      <c r="U273" s="64"/>
      <c r="V273" s="7"/>
    </row>
    <row r="274" spans="1:22" s="81" customFormat="1" ht="15.75" outlineLevel="1" thickBot="1" x14ac:dyDescent="0.3">
      <c r="B274" s="65">
        <v>21059747</v>
      </c>
      <c r="C274" s="65" t="s">
        <v>715</v>
      </c>
      <c r="D274" s="67"/>
      <c r="E274" s="67">
        <v>2745926</v>
      </c>
      <c r="F274" s="67">
        <v>0</v>
      </c>
      <c r="G274" s="67">
        <v>0</v>
      </c>
      <c r="H274" s="67">
        <v>0</v>
      </c>
      <c r="I274" s="67">
        <v>0</v>
      </c>
      <c r="J274" s="67">
        <f t="shared" si="30"/>
        <v>2745926</v>
      </c>
      <c r="K274" s="67">
        <v>2745926</v>
      </c>
      <c r="L274" s="67">
        <v>2745926</v>
      </c>
      <c r="M274" s="67">
        <f t="shared" si="31"/>
        <v>0</v>
      </c>
      <c r="N274" s="67">
        <v>2745926</v>
      </c>
      <c r="O274" s="67">
        <v>2745926</v>
      </c>
      <c r="P274" s="67">
        <v>2745926</v>
      </c>
      <c r="Q274" s="67">
        <v>2745926</v>
      </c>
      <c r="R274" s="67">
        <f t="shared" si="32"/>
        <v>0</v>
      </c>
      <c r="S274" s="67">
        <f t="shared" si="33"/>
        <v>0</v>
      </c>
      <c r="T274" s="66">
        <f t="shared" si="34"/>
        <v>2745926</v>
      </c>
      <c r="U274" s="64"/>
      <c r="V274" s="7"/>
    </row>
    <row r="275" spans="1:22" s="81" customFormat="1" ht="15.75" outlineLevel="1" thickBot="1" x14ac:dyDescent="0.3">
      <c r="B275" s="65">
        <v>21059748</v>
      </c>
      <c r="C275" s="65" t="s">
        <v>716</v>
      </c>
      <c r="D275" s="67"/>
      <c r="E275" s="67">
        <v>1665987</v>
      </c>
      <c r="F275" s="67">
        <v>0</v>
      </c>
      <c r="G275" s="67">
        <v>0</v>
      </c>
      <c r="H275" s="67">
        <v>0</v>
      </c>
      <c r="I275" s="67">
        <v>0</v>
      </c>
      <c r="J275" s="67">
        <f t="shared" si="30"/>
        <v>1665987</v>
      </c>
      <c r="K275" s="67">
        <v>1665987</v>
      </c>
      <c r="L275" s="67">
        <v>1665987</v>
      </c>
      <c r="M275" s="67">
        <f t="shared" si="31"/>
        <v>0</v>
      </c>
      <c r="N275" s="67">
        <v>1665987</v>
      </c>
      <c r="O275" s="67">
        <v>1665987</v>
      </c>
      <c r="P275" s="67">
        <v>1665987</v>
      </c>
      <c r="Q275" s="67">
        <v>1665987</v>
      </c>
      <c r="R275" s="67">
        <f t="shared" si="32"/>
        <v>0</v>
      </c>
      <c r="S275" s="67">
        <f t="shared" si="33"/>
        <v>0</v>
      </c>
      <c r="T275" s="66">
        <f t="shared" si="34"/>
        <v>1665987</v>
      </c>
      <c r="U275" s="64"/>
      <c r="V275" s="7"/>
    </row>
    <row r="276" spans="1:22" s="81" customFormat="1" ht="15.75" outlineLevel="1" thickBot="1" x14ac:dyDescent="0.3">
      <c r="B276" s="65">
        <v>21059749</v>
      </c>
      <c r="C276" s="65" t="s">
        <v>717</v>
      </c>
      <c r="D276" s="67"/>
      <c r="E276" s="67">
        <v>602824546</v>
      </c>
      <c r="F276" s="67">
        <v>0</v>
      </c>
      <c r="G276" s="67">
        <v>0</v>
      </c>
      <c r="H276" s="67">
        <v>0</v>
      </c>
      <c r="I276" s="67">
        <v>0</v>
      </c>
      <c r="J276" s="67">
        <f t="shared" si="30"/>
        <v>602824546</v>
      </c>
      <c r="K276" s="67">
        <v>0</v>
      </c>
      <c r="L276" s="67">
        <v>0</v>
      </c>
      <c r="M276" s="67">
        <f t="shared" si="31"/>
        <v>602824546</v>
      </c>
      <c r="N276" s="67">
        <v>0</v>
      </c>
      <c r="O276" s="67">
        <v>0</v>
      </c>
      <c r="P276" s="67">
        <v>0</v>
      </c>
      <c r="Q276" s="67">
        <v>0</v>
      </c>
      <c r="R276" s="67">
        <f t="shared" si="32"/>
        <v>0</v>
      </c>
      <c r="S276" s="67">
        <f t="shared" si="33"/>
        <v>602824546</v>
      </c>
      <c r="T276" s="66">
        <f t="shared" si="34"/>
        <v>0</v>
      </c>
      <c r="U276" s="64"/>
      <c r="V276" s="7"/>
    </row>
    <row r="277" spans="1:22" s="81" customFormat="1" ht="15.75" outlineLevel="1" thickBot="1" x14ac:dyDescent="0.3">
      <c r="B277" s="65">
        <v>21059750</v>
      </c>
      <c r="C277" s="65" t="s">
        <v>718</v>
      </c>
      <c r="D277" s="67"/>
      <c r="E277" s="67">
        <v>205547475</v>
      </c>
      <c r="F277" s="67">
        <v>0</v>
      </c>
      <c r="G277" s="67">
        <v>0</v>
      </c>
      <c r="H277" s="67">
        <v>0</v>
      </c>
      <c r="I277" s="67">
        <v>0</v>
      </c>
      <c r="J277" s="67">
        <f t="shared" si="30"/>
        <v>205547475</v>
      </c>
      <c r="K277" s="67">
        <v>0</v>
      </c>
      <c r="L277" s="67">
        <v>0</v>
      </c>
      <c r="M277" s="67">
        <f t="shared" si="31"/>
        <v>205547475</v>
      </c>
      <c r="N277" s="67">
        <v>0</v>
      </c>
      <c r="O277" s="67">
        <v>0</v>
      </c>
      <c r="P277" s="67">
        <v>0</v>
      </c>
      <c r="Q277" s="67">
        <v>0</v>
      </c>
      <c r="R277" s="67">
        <f t="shared" si="32"/>
        <v>0</v>
      </c>
      <c r="S277" s="67">
        <f t="shared" si="33"/>
        <v>205547475</v>
      </c>
      <c r="T277" s="66">
        <f t="shared" si="34"/>
        <v>0</v>
      </c>
      <c r="U277" s="64"/>
      <c r="V277" s="7"/>
    </row>
    <row r="278" spans="1:22" s="81" customFormat="1" ht="15.75" outlineLevel="2" thickBot="1" x14ac:dyDescent="0.3">
      <c r="B278" s="65">
        <v>21059751</v>
      </c>
      <c r="C278" s="65" t="s">
        <v>719</v>
      </c>
      <c r="D278" s="67"/>
      <c r="E278" s="67">
        <v>4034232</v>
      </c>
      <c r="F278" s="67">
        <v>0</v>
      </c>
      <c r="G278" s="67">
        <v>0</v>
      </c>
      <c r="H278" s="67">
        <v>0</v>
      </c>
      <c r="I278" s="67">
        <v>0</v>
      </c>
      <c r="J278" s="67">
        <f t="shared" si="30"/>
        <v>4034232</v>
      </c>
      <c r="K278" s="67">
        <v>4034232</v>
      </c>
      <c r="L278" s="67">
        <v>4034232</v>
      </c>
      <c r="M278" s="67">
        <f t="shared" si="31"/>
        <v>0</v>
      </c>
      <c r="N278" s="67">
        <v>4034232</v>
      </c>
      <c r="O278" s="67">
        <v>4034232</v>
      </c>
      <c r="P278" s="67">
        <v>4034232</v>
      </c>
      <c r="Q278" s="67">
        <v>4034232</v>
      </c>
      <c r="R278" s="67">
        <f t="shared" si="32"/>
        <v>0</v>
      </c>
      <c r="S278" s="67">
        <f t="shared" si="33"/>
        <v>0</v>
      </c>
      <c r="T278" s="66">
        <f t="shared" si="34"/>
        <v>4034232</v>
      </c>
      <c r="U278" s="64"/>
      <c r="V278" s="7"/>
    </row>
    <row r="279" spans="1:22" s="81" customFormat="1" ht="15.75" outlineLevel="2" thickBot="1" x14ac:dyDescent="0.3">
      <c r="B279" s="62">
        <v>2106</v>
      </c>
      <c r="C279" s="62" t="s">
        <v>557</v>
      </c>
      <c r="D279" s="63">
        <f>+D280</f>
        <v>0</v>
      </c>
      <c r="E279" s="63">
        <v>0</v>
      </c>
      <c r="F279" s="63">
        <v>0</v>
      </c>
      <c r="G279" s="63">
        <v>0</v>
      </c>
      <c r="H279" s="63">
        <v>0</v>
      </c>
      <c r="I279" s="63">
        <v>27803007210</v>
      </c>
      <c r="J279" s="63">
        <f t="shared" si="30"/>
        <v>27803007210</v>
      </c>
      <c r="K279" s="63">
        <v>268195149</v>
      </c>
      <c r="L279" s="63">
        <v>273946089</v>
      </c>
      <c r="M279" s="63">
        <f t="shared" si="31"/>
        <v>27529061121</v>
      </c>
      <c r="N279" s="63">
        <v>14548600</v>
      </c>
      <c r="O279" s="63">
        <v>19773600</v>
      </c>
      <c r="P279" s="63">
        <v>5262554053</v>
      </c>
      <c r="Q279" s="63">
        <v>5641628173</v>
      </c>
      <c r="R279" s="63">
        <f t="shared" si="32"/>
        <v>5367682084</v>
      </c>
      <c r="S279" s="63">
        <f t="shared" si="33"/>
        <v>22161379037</v>
      </c>
      <c r="T279" s="63">
        <f t="shared" si="34"/>
        <v>19773600</v>
      </c>
      <c r="U279" s="64">
        <f t="shared" si="35"/>
        <v>0</v>
      </c>
      <c r="V279" s="7">
        <f t="shared" si="36"/>
        <v>0</v>
      </c>
    </row>
    <row r="280" spans="1:22" s="81" customFormat="1" ht="15.75" outlineLevel="2" thickBot="1" x14ac:dyDescent="0.3">
      <c r="B280" s="70">
        <v>210601</v>
      </c>
      <c r="C280" s="70" t="s">
        <v>558</v>
      </c>
      <c r="D280" s="72">
        <f t="shared" ref="D280" si="37">+D284</f>
        <v>0</v>
      </c>
      <c r="E280" s="72">
        <v>0</v>
      </c>
      <c r="F280" s="72">
        <v>0</v>
      </c>
      <c r="G280" s="72">
        <v>0</v>
      </c>
      <c r="H280" s="72">
        <v>0</v>
      </c>
      <c r="I280" s="72">
        <v>27803007210</v>
      </c>
      <c r="J280" s="72">
        <f t="shared" si="30"/>
        <v>27803007210</v>
      </c>
      <c r="K280" s="72">
        <v>268195149</v>
      </c>
      <c r="L280" s="72">
        <v>273946089</v>
      </c>
      <c r="M280" s="72">
        <f t="shared" si="31"/>
        <v>27529061121</v>
      </c>
      <c r="N280" s="72">
        <v>14548600</v>
      </c>
      <c r="O280" s="72">
        <v>19773600</v>
      </c>
      <c r="P280" s="72">
        <v>5262554053</v>
      </c>
      <c r="Q280" s="72">
        <v>5641628173</v>
      </c>
      <c r="R280" s="72">
        <f t="shared" si="32"/>
        <v>5367682084</v>
      </c>
      <c r="S280" s="72">
        <f t="shared" si="33"/>
        <v>22161379037</v>
      </c>
      <c r="T280" s="72">
        <f t="shared" si="34"/>
        <v>19773600</v>
      </c>
      <c r="U280" s="64">
        <f t="shared" si="35"/>
        <v>0</v>
      </c>
      <c r="V280" s="7">
        <f t="shared" si="36"/>
        <v>0</v>
      </c>
    </row>
    <row r="281" spans="1:22" s="81" customFormat="1" ht="15.75" thickBot="1" x14ac:dyDescent="0.3">
      <c r="B281" s="70">
        <v>21060101</v>
      </c>
      <c r="C281" s="70" t="s">
        <v>226</v>
      </c>
      <c r="D281" s="72"/>
      <c r="E281" s="72">
        <v>0</v>
      </c>
      <c r="F281" s="72">
        <v>0</v>
      </c>
      <c r="G281" s="72">
        <v>0</v>
      </c>
      <c r="H281" s="72">
        <v>0</v>
      </c>
      <c r="I281" s="72">
        <v>2289132985</v>
      </c>
      <c r="J281" s="72">
        <f t="shared" si="30"/>
        <v>2289132985</v>
      </c>
      <c r="K281" s="72">
        <v>4344600</v>
      </c>
      <c r="L281" s="72">
        <v>4344600</v>
      </c>
      <c r="M281" s="72">
        <f t="shared" si="31"/>
        <v>2284788385</v>
      </c>
      <c r="N281" s="72">
        <v>344600</v>
      </c>
      <c r="O281" s="72">
        <v>344600</v>
      </c>
      <c r="P281" s="72">
        <v>218084900</v>
      </c>
      <c r="Q281" s="72">
        <v>218084900</v>
      </c>
      <c r="R281" s="72">
        <f t="shared" si="32"/>
        <v>213740300</v>
      </c>
      <c r="S281" s="72">
        <f t="shared" si="33"/>
        <v>2071048085</v>
      </c>
      <c r="T281" s="72">
        <f t="shared" si="34"/>
        <v>344600</v>
      </c>
      <c r="U281" s="64"/>
      <c r="V281" s="7"/>
    </row>
    <row r="282" spans="1:22" s="81" customFormat="1" ht="15.75" outlineLevel="1" thickBot="1" x14ac:dyDescent="0.3">
      <c r="B282" s="70">
        <v>2106010101</v>
      </c>
      <c r="C282" s="70" t="s">
        <v>720</v>
      </c>
      <c r="D282" s="72"/>
      <c r="E282" s="72">
        <v>0</v>
      </c>
      <c r="F282" s="72">
        <v>0</v>
      </c>
      <c r="G282" s="72">
        <v>0</v>
      </c>
      <c r="H282" s="72">
        <v>0</v>
      </c>
      <c r="I282" s="72">
        <v>1047909123</v>
      </c>
      <c r="J282" s="72">
        <f t="shared" si="30"/>
        <v>1047909123</v>
      </c>
      <c r="K282" s="72">
        <v>4000000</v>
      </c>
      <c r="L282" s="72">
        <v>4000000</v>
      </c>
      <c r="M282" s="72">
        <f t="shared" si="31"/>
        <v>1043909123</v>
      </c>
      <c r="N282" s="72">
        <v>0</v>
      </c>
      <c r="O282" s="72">
        <v>0</v>
      </c>
      <c r="P282" s="72">
        <v>85640300</v>
      </c>
      <c r="Q282" s="72">
        <v>85640300</v>
      </c>
      <c r="R282" s="72">
        <f t="shared" si="32"/>
        <v>81640300</v>
      </c>
      <c r="S282" s="72">
        <f t="shared" si="33"/>
        <v>962268823</v>
      </c>
      <c r="T282" s="72">
        <f t="shared" si="34"/>
        <v>0</v>
      </c>
      <c r="U282" s="64"/>
      <c r="V282" s="7"/>
    </row>
    <row r="283" spans="1:22" s="81" customFormat="1" ht="15.75" outlineLevel="1" thickBot="1" x14ac:dyDescent="0.3">
      <c r="B283" s="70">
        <v>2106010103</v>
      </c>
      <c r="C283" s="70" t="s">
        <v>721</v>
      </c>
      <c r="D283" s="72"/>
      <c r="E283" s="72">
        <v>0</v>
      </c>
      <c r="F283" s="72">
        <v>0</v>
      </c>
      <c r="G283" s="72">
        <v>0</v>
      </c>
      <c r="H283" s="72">
        <v>0</v>
      </c>
      <c r="I283" s="72">
        <v>1241223862</v>
      </c>
      <c r="J283" s="72">
        <f t="shared" si="30"/>
        <v>1241223862</v>
      </c>
      <c r="K283" s="72">
        <v>344600</v>
      </c>
      <c r="L283" s="72">
        <v>344600</v>
      </c>
      <c r="M283" s="72">
        <f t="shared" si="31"/>
        <v>1240879262</v>
      </c>
      <c r="N283" s="72">
        <v>344600</v>
      </c>
      <c r="O283" s="72">
        <v>344600</v>
      </c>
      <c r="P283" s="72">
        <v>132444600</v>
      </c>
      <c r="Q283" s="72">
        <v>132444600</v>
      </c>
      <c r="R283" s="72">
        <f t="shared" si="32"/>
        <v>132100000</v>
      </c>
      <c r="S283" s="72">
        <f t="shared" si="33"/>
        <v>1108779262</v>
      </c>
      <c r="T283" s="72">
        <f t="shared" si="34"/>
        <v>344600</v>
      </c>
      <c r="U283" s="64"/>
      <c r="V283" s="7"/>
    </row>
    <row r="284" spans="1:22" s="81" customFormat="1" ht="15.75" outlineLevel="1" thickBot="1" x14ac:dyDescent="0.3">
      <c r="A284" s="80"/>
      <c r="B284" s="65">
        <v>21060103</v>
      </c>
      <c r="C284" s="65" t="s">
        <v>559</v>
      </c>
      <c r="D284" s="67">
        <f>SUM(D285:D293)</f>
        <v>0</v>
      </c>
      <c r="E284" s="67">
        <v>0</v>
      </c>
      <c r="F284" s="67">
        <v>0</v>
      </c>
      <c r="G284" s="67">
        <v>0</v>
      </c>
      <c r="H284" s="67">
        <v>0</v>
      </c>
      <c r="I284" s="67">
        <v>25513874225</v>
      </c>
      <c r="J284" s="67">
        <f t="shared" si="30"/>
        <v>25513874225</v>
      </c>
      <c r="K284" s="67">
        <v>263850549</v>
      </c>
      <c r="L284" s="67">
        <v>269601489</v>
      </c>
      <c r="M284" s="67">
        <f t="shared" si="31"/>
        <v>25244272736</v>
      </c>
      <c r="N284" s="67">
        <v>14204000</v>
      </c>
      <c r="O284" s="67">
        <v>19429000</v>
      </c>
      <c r="P284" s="67">
        <v>5044469153</v>
      </c>
      <c r="Q284" s="67">
        <v>5423543273</v>
      </c>
      <c r="R284" s="67">
        <f t="shared" si="32"/>
        <v>5153941784</v>
      </c>
      <c r="S284" s="67">
        <f t="shared" si="33"/>
        <v>20090330952</v>
      </c>
      <c r="T284" s="67">
        <f t="shared" si="34"/>
        <v>19429000</v>
      </c>
      <c r="U284" s="64">
        <f t="shared" si="35"/>
        <v>0</v>
      </c>
      <c r="V284" s="7">
        <f t="shared" si="36"/>
        <v>0</v>
      </c>
    </row>
    <row r="285" spans="1:22" s="81" customFormat="1" ht="15.75" outlineLevel="1" thickBot="1" x14ac:dyDescent="0.3">
      <c r="B285" s="74">
        <v>2106010301</v>
      </c>
      <c r="C285" s="74" t="s">
        <v>560</v>
      </c>
      <c r="D285" s="75">
        <v>0</v>
      </c>
      <c r="E285" s="75">
        <v>0</v>
      </c>
      <c r="F285" s="75">
        <v>0</v>
      </c>
      <c r="G285" s="75">
        <v>0</v>
      </c>
      <c r="H285" s="75">
        <v>0</v>
      </c>
      <c r="I285" s="76">
        <v>1348559290</v>
      </c>
      <c r="J285" s="76">
        <f t="shared" si="30"/>
        <v>1348559290</v>
      </c>
      <c r="K285" s="76">
        <v>87509856</v>
      </c>
      <c r="L285" s="76">
        <v>87329856</v>
      </c>
      <c r="M285" s="76">
        <f t="shared" si="31"/>
        <v>1261229434</v>
      </c>
      <c r="N285" s="76">
        <v>2889000</v>
      </c>
      <c r="O285" s="77">
        <v>3789000</v>
      </c>
      <c r="P285" s="77">
        <v>296982503</v>
      </c>
      <c r="Q285" s="75">
        <v>467395683</v>
      </c>
      <c r="R285" s="75">
        <f t="shared" si="32"/>
        <v>380065827</v>
      </c>
      <c r="S285" s="76">
        <f t="shared" si="33"/>
        <v>881163607</v>
      </c>
      <c r="T285" s="75">
        <f t="shared" si="34"/>
        <v>3789000</v>
      </c>
      <c r="U285" s="64">
        <f t="shared" si="35"/>
        <v>0</v>
      </c>
      <c r="V285" s="7">
        <f t="shared" si="36"/>
        <v>0</v>
      </c>
    </row>
    <row r="286" spans="1:22" s="81" customFormat="1" ht="15.75" outlineLevel="1" thickBot="1" x14ac:dyDescent="0.3">
      <c r="B286" s="74">
        <v>2106010302</v>
      </c>
      <c r="C286" s="74" t="s">
        <v>561</v>
      </c>
      <c r="D286" s="75">
        <v>0</v>
      </c>
      <c r="E286" s="75">
        <v>0</v>
      </c>
      <c r="F286" s="75">
        <v>0</v>
      </c>
      <c r="G286" s="75">
        <v>0</v>
      </c>
      <c r="H286" s="75">
        <v>0</v>
      </c>
      <c r="I286" s="76">
        <v>5093541787</v>
      </c>
      <c r="J286" s="76">
        <f t="shared" si="30"/>
        <v>5093541787</v>
      </c>
      <c r="K286" s="76">
        <v>83800000</v>
      </c>
      <c r="L286" s="76">
        <v>83800000</v>
      </c>
      <c r="M286" s="76">
        <f t="shared" si="31"/>
        <v>5009741787</v>
      </c>
      <c r="N286" s="76">
        <v>0</v>
      </c>
      <c r="O286" s="77">
        <v>0</v>
      </c>
      <c r="P286" s="77">
        <v>4435233469</v>
      </c>
      <c r="Q286" s="75">
        <v>4525413469</v>
      </c>
      <c r="R286" s="75">
        <f t="shared" si="32"/>
        <v>4441613469</v>
      </c>
      <c r="S286" s="76">
        <f t="shared" si="33"/>
        <v>568128318</v>
      </c>
      <c r="T286" s="75">
        <f t="shared" si="34"/>
        <v>0</v>
      </c>
      <c r="U286" s="64">
        <f t="shared" si="35"/>
        <v>0</v>
      </c>
      <c r="V286" s="7">
        <f t="shared" si="36"/>
        <v>0</v>
      </c>
    </row>
    <row r="287" spans="1:22" s="81" customFormat="1" ht="15.75" outlineLevel="1" thickBot="1" x14ac:dyDescent="0.3">
      <c r="B287" s="74">
        <v>2106010303</v>
      </c>
      <c r="C287" s="74" t="s">
        <v>562</v>
      </c>
      <c r="D287" s="75">
        <v>0</v>
      </c>
      <c r="E287" s="75">
        <v>0</v>
      </c>
      <c r="F287" s="75">
        <v>0</v>
      </c>
      <c r="G287" s="75">
        <v>0</v>
      </c>
      <c r="H287" s="75">
        <v>0</v>
      </c>
      <c r="I287" s="76">
        <v>824373850</v>
      </c>
      <c r="J287" s="76">
        <f t="shared" si="30"/>
        <v>824373850</v>
      </c>
      <c r="K287" s="76">
        <v>18320000</v>
      </c>
      <c r="L287" s="76">
        <v>22105000</v>
      </c>
      <c r="M287" s="76">
        <f t="shared" si="31"/>
        <v>802268850</v>
      </c>
      <c r="N287" s="76">
        <v>2730000</v>
      </c>
      <c r="O287" s="77">
        <v>7055000</v>
      </c>
      <c r="P287" s="77">
        <v>215770000</v>
      </c>
      <c r="Q287" s="75">
        <v>266655000</v>
      </c>
      <c r="R287" s="75">
        <f t="shared" si="32"/>
        <v>244550000</v>
      </c>
      <c r="S287" s="76">
        <f t="shared" si="33"/>
        <v>557718850</v>
      </c>
      <c r="T287" s="75">
        <f t="shared" si="34"/>
        <v>7055000</v>
      </c>
      <c r="U287" s="64">
        <f t="shared" si="35"/>
        <v>0</v>
      </c>
      <c r="V287" s="7">
        <f t="shared" si="36"/>
        <v>0</v>
      </c>
    </row>
    <row r="288" spans="1:22" s="81" customFormat="1" ht="15.75" outlineLevel="1" thickBot="1" x14ac:dyDescent="0.3">
      <c r="B288" s="74">
        <v>2106010304</v>
      </c>
      <c r="C288" s="74" t="s">
        <v>563</v>
      </c>
      <c r="D288" s="75">
        <v>0</v>
      </c>
      <c r="E288" s="75">
        <v>0</v>
      </c>
      <c r="F288" s="75">
        <v>0</v>
      </c>
      <c r="G288" s="75">
        <v>0</v>
      </c>
      <c r="H288" s="75">
        <v>0</v>
      </c>
      <c r="I288" s="76">
        <v>3013826913</v>
      </c>
      <c r="J288" s="76">
        <f t="shared" si="30"/>
        <v>3013826913</v>
      </c>
      <c r="K288" s="76">
        <v>8198693</v>
      </c>
      <c r="L288" s="76">
        <v>10344633</v>
      </c>
      <c r="M288" s="76">
        <f t="shared" si="31"/>
        <v>3003482280</v>
      </c>
      <c r="N288" s="76">
        <v>2110000</v>
      </c>
      <c r="O288" s="77">
        <v>2110000</v>
      </c>
      <c r="P288" s="77">
        <v>8198693</v>
      </c>
      <c r="Q288" s="75">
        <v>10344633</v>
      </c>
      <c r="R288" s="75">
        <f t="shared" si="32"/>
        <v>0</v>
      </c>
      <c r="S288" s="76">
        <f t="shared" si="33"/>
        <v>3003482280</v>
      </c>
      <c r="T288" s="75">
        <f t="shared" si="34"/>
        <v>2110000</v>
      </c>
      <c r="U288" s="64">
        <f t="shared" si="35"/>
        <v>0</v>
      </c>
      <c r="V288" s="7">
        <f t="shared" si="36"/>
        <v>0</v>
      </c>
    </row>
    <row r="289" spans="2:22" s="81" customFormat="1" ht="15.75" outlineLevel="1" thickBot="1" x14ac:dyDescent="0.3">
      <c r="B289" s="74">
        <v>2106010305</v>
      </c>
      <c r="C289" s="74" t="s">
        <v>564</v>
      </c>
      <c r="D289" s="75">
        <v>0</v>
      </c>
      <c r="E289" s="75">
        <v>0</v>
      </c>
      <c r="F289" s="75">
        <v>0</v>
      </c>
      <c r="G289" s="75">
        <v>0</v>
      </c>
      <c r="H289" s="75">
        <v>0</v>
      </c>
      <c r="I289" s="76">
        <v>12250738232</v>
      </c>
      <c r="J289" s="76">
        <f t="shared" si="30"/>
        <v>12250738232</v>
      </c>
      <c r="K289" s="76">
        <v>0</v>
      </c>
      <c r="L289" s="76">
        <v>0</v>
      </c>
      <c r="M289" s="76">
        <f t="shared" si="31"/>
        <v>12250738232</v>
      </c>
      <c r="N289" s="76">
        <v>0</v>
      </c>
      <c r="O289" s="77">
        <v>0</v>
      </c>
      <c r="P289" s="77">
        <v>0</v>
      </c>
      <c r="Q289" s="75">
        <v>0</v>
      </c>
      <c r="R289" s="75">
        <f t="shared" si="32"/>
        <v>0</v>
      </c>
      <c r="S289" s="76">
        <f t="shared" si="33"/>
        <v>12250738232</v>
      </c>
      <c r="T289" s="75">
        <f t="shared" si="34"/>
        <v>0</v>
      </c>
      <c r="U289" s="64">
        <f t="shared" si="35"/>
        <v>0</v>
      </c>
      <c r="V289" s="7">
        <f t="shared" si="36"/>
        <v>0</v>
      </c>
    </row>
    <row r="290" spans="2:22" s="81" customFormat="1" ht="15.75" outlineLevel="1" thickBot="1" x14ac:dyDescent="0.3">
      <c r="B290" s="74">
        <v>2106010306</v>
      </c>
      <c r="C290" s="74" t="s">
        <v>565</v>
      </c>
      <c r="D290" s="75">
        <v>0</v>
      </c>
      <c r="E290" s="75">
        <v>0</v>
      </c>
      <c r="F290" s="75">
        <v>0</v>
      </c>
      <c r="G290" s="75">
        <v>0</v>
      </c>
      <c r="H290" s="75">
        <v>0</v>
      </c>
      <c r="I290" s="76">
        <v>194359547</v>
      </c>
      <c r="J290" s="76">
        <f t="shared" si="30"/>
        <v>194359547</v>
      </c>
      <c r="K290" s="76">
        <v>29137000</v>
      </c>
      <c r="L290" s="76">
        <v>29137000</v>
      </c>
      <c r="M290" s="76">
        <f t="shared" si="31"/>
        <v>165222547</v>
      </c>
      <c r="N290" s="76">
        <v>75000</v>
      </c>
      <c r="O290" s="77">
        <v>75000</v>
      </c>
      <c r="P290" s="77">
        <v>53202488</v>
      </c>
      <c r="Q290" s="75">
        <v>80402488</v>
      </c>
      <c r="R290" s="75">
        <f t="shared" si="32"/>
        <v>51265488</v>
      </c>
      <c r="S290" s="76">
        <f t="shared" si="33"/>
        <v>113957059</v>
      </c>
      <c r="T290" s="75">
        <f t="shared" si="34"/>
        <v>75000</v>
      </c>
      <c r="U290" s="64">
        <f t="shared" si="35"/>
        <v>0</v>
      </c>
      <c r="V290" s="7">
        <f t="shared" si="36"/>
        <v>0</v>
      </c>
    </row>
    <row r="291" spans="2:22" s="81" customFormat="1" ht="15.75" outlineLevel="1" thickBot="1" x14ac:dyDescent="0.3">
      <c r="B291" s="74">
        <v>2106010307</v>
      </c>
      <c r="C291" s="74" t="s">
        <v>566</v>
      </c>
      <c r="D291" s="75">
        <v>0</v>
      </c>
      <c r="E291" s="75">
        <v>0</v>
      </c>
      <c r="F291" s="75">
        <v>0</v>
      </c>
      <c r="G291" s="75">
        <v>0</v>
      </c>
      <c r="H291" s="75">
        <v>0</v>
      </c>
      <c r="I291" s="76">
        <v>283283192</v>
      </c>
      <c r="J291" s="76">
        <f t="shared" si="30"/>
        <v>283283192</v>
      </c>
      <c r="K291" s="76">
        <v>36885000</v>
      </c>
      <c r="L291" s="76">
        <v>36885000</v>
      </c>
      <c r="M291" s="76">
        <f t="shared" si="31"/>
        <v>246398192</v>
      </c>
      <c r="N291" s="76">
        <v>6400000</v>
      </c>
      <c r="O291" s="77">
        <v>6400000</v>
      </c>
      <c r="P291" s="77">
        <v>35082000</v>
      </c>
      <c r="Q291" s="75">
        <v>73332000</v>
      </c>
      <c r="R291" s="75">
        <f t="shared" si="32"/>
        <v>36447000</v>
      </c>
      <c r="S291" s="76">
        <f t="shared" si="33"/>
        <v>209951192</v>
      </c>
      <c r="T291" s="75">
        <f t="shared" si="34"/>
        <v>6400000</v>
      </c>
      <c r="U291" s="64">
        <f t="shared" si="35"/>
        <v>0</v>
      </c>
      <c r="V291" s="7">
        <f t="shared" si="36"/>
        <v>0</v>
      </c>
    </row>
    <row r="292" spans="2:22" s="81" customFormat="1" ht="15.75" outlineLevel="1" thickBot="1" x14ac:dyDescent="0.3">
      <c r="B292" s="74">
        <v>2106010308</v>
      </c>
      <c r="C292" s="74" t="s">
        <v>567</v>
      </c>
      <c r="D292" s="75">
        <v>0</v>
      </c>
      <c r="E292" s="75">
        <v>0</v>
      </c>
      <c r="F292" s="75">
        <v>0</v>
      </c>
      <c r="G292" s="75">
        <v>0</v>
      </c>
      <c r="H292" s="75">
        <v>0</v>
      </c>
      <c r="I292" s="76">
        <v>150000000</v>
      </c>
      <c r="J292" s="76">
        <f t="shared" si="30"/>
        <v>150000000</v>
      </c>
      <c r="K292" s="76">
        <v>0</v>
      </c>
      <c r="L292" s="76">
        <v>0</v>
      </c>
      <c r="M292" s="76">
        <f t="shared" si="31"/>
        <v>150000000</v>
      </c>
      <c r="N292" s="76">
        <v>0</v>
      </c>
      <c r="O292" s="77">
        <v>0</v>
      </c>
      <c r="P292" s="77">
        <v>0</v>
      </c>
      <c r="Q292" s="75">
        <v>0</v>
      </c>
      <c r="R292" s="75">
        <f t="shared" si="32"/>
        <v>0</v>
      </c>
      <c r="S292" s="76">
        <f t="shared" si="33"/>
        <v>150000000</v>
      </c>
      <c r="T292" s="75">
        <f t="shared" si="34"/>
        <v>0</v>
      </c>
      <c r="U292" s="64">
        <f t="shared" si="35"/>
        <v>0</v>
      </c>
      <c r="V292" s="7">
        <f t="shared" si="36"/>
        <v>0</v>
      </c>
    </row>
    <row r="293" spans="2:22" s="81" customFormat="1" ht="15.75" outlineLevel="1" thickBot="1" x14ac:dyDescent="0.3">
      <c r="B293" s="74">
        <v>2106010309</v>
      </c>
      <c r="C293" s="74" t="s">
        <v>568</v>
      </c>
      <c r="D293" s="75">
        <v>0</v>
      </c>
      <c r="E293" s="75">
        <v>0</v>
      </c>
      <c r="F293" s="75">
        <v>0</v>
      </c>
      <c r="G293" s="75">
        <v>0</v>
      </c>
      <c r="H293" s="75">
        <v>0</v>
      </c>
      <c r="I293" s="76">
        <v>2355191414</v>
      </c>
      <c r="J293" s="76">
        <f t="shared" si="30"/>
        <v>2355191414</v>
      </c>
      <c r="K293" s="76">
        <v>0</v>
      </c>
      <c r="L293" s="76">
        <v>0</v>
      </c>
      <c r="M293" s="76">
        <f t="shared" si="31"/>
        <v>2355191414</v>
      </c>
      <c r="N293" s="76">
        <v>0</v>
      </c>
      <c r="O293" s="77">
        <v>0</v>
      </c>
      <c r="P293" s="77">
        <v>0</v>
      </c>
      <c r="Q293" s="75">
        <v>0</v>
      </c>
      <c r="R293" s="75">
        <f t="shared" si="32"/>
        <v>0</v>
      </c>
      <c r="S293" s="76">
        <f t="shared" si="33"/>
        <v>2355191414</v>
      </c>
      <c r="T293" s="75">
        <f t="shared" si="34"/>
        <v>0</v>
      </c>
      <c r="U293" s="64">
        <f t="shared" si="35"/>
        <v>0</v>
      </c>
      <c r="V293" s="7">
        <f t="shared" si="36"/>
        <v>0</v>
      </c>
    </row>
    <row r="294" spans="2:22" s="81" customFormat="1" ht="15.75" outlineLevel="1" thickBot="1" x14ac:dyDescent="0.3">
      <c r="B294" s="62">
        <v>2107</v>
      </c>
      <c r="C294" s="62" t="s">
        <v>569</v>
      </c>
      <c r="D294" s="63">
        <f>SUM(D295:D383)</f>
        <v>0</v>
      </c>
      <c r="E294" s="63">
        <v>22940291</v>
      </c>
      <c r="F294" s="63">
        <v>22940291</v>
      </c>
      <c r="G294" s="63">
        <v>0</v>
      </c>
      <c r="H294" s="63">
        <v>0</v>
      </c>
      <c r="I294" s="63">
        <v>21843039237</v>
      </c>
      <c r="J294" s="63">
        <f t="shared" si="30"/>
        <v>21843039237</v>
      </c>
      <c r="K294" s="63">
        <v>877346591</v>
      </c>
      <c r="L294" s="63">
        <v>1661153592</v>
      </c>
      <c r="M294" s="63">
        <f t="shared" si="31"/>
        <v>20181885645</v>
      </c>
      <c r="N294" s="63">
        <v>261288108</v>
      </c>
      <c r="O294" s="63">
        <v>429910678</v>
      </c>
      <c r="P294" s="63">
        <v>3096477418</v>
      </c>
      <c r="Q294" s="63">
        <v>3807452181</v>
      </c>
      <c r="R294" s="63">
        <f t="shared" si="32"/>
        <v>2146298589</v>
      </c>
      <c r="S294" s="63">
        <f t="shared" si="33"/>
        <v>18035587056</v>
      </c>
      <c r="T294" s="63">
        <f t="shared" si="34"/>
        <v>429910678</v>
      </c>
      <c r="U294" s="64">
        <f t="shared" si="35"/>
        <v>0</v>
      </c>
      <c r="V294" s="7">
        <f t="shared" si="36"/>
        <v>0</v>
      </c>
    </row>
    <row r="295" spans="2:22" s="81" customFormat="1" ht="15.75" outlineLevel="1" thickBot="1" x14ac:dyDescent="0.3">
      <c r="B295" s="65">
        <v>210701</v>
      </c>
      <c r="C295" s="65" t="s">
        <v>570</v>
      </c>
      <c r="D295" s="67">
        <v>0</v>
      </c>
      <c r="E295" s="67">
        <v>0</v>
      </c>
      <c r="F295" s="67">
        <v>0</v>
      </c>
      <c r="G295" s="67">
        <v>0</v>
      </c>
      <c r="H295" s="67">
        <v>0</v>
      </c>
      <c r="I295" s="67">
        <v>1195293937</v>
      </c>
      <c r="J295" s="67">
        <f t="shared" si="30"/>
        <v>1195293937</v>
      </c>
      <c r="K295" s="67">
        <v>0</v>
      </c>
      <c r="L295" s="67">
        <v>0</v>
      </c>
      <c r="M295" s="67">
        <f t="shared" si="31"/>
        <v>1195293937</v>
      </c>
      <c r="N295" s="67">
        <v>0</v>
      </c>
      <c r="O295" s="67">
        <v>0</v>
      </c>
      <c r="P295" s="67">
        <v>0</v>
      </c>
      <c r="Q295" s="67">
        <v>0</v>
      </c>
      <c r="R295" s="67">
        <f t="shared" si="32"/>
        <v>0</v>
      </c>
      <c r="S295" s="67">
        <f t="shared" si="33"/>
        <v>1195293937</v>
      </c>
      <c r="T295" s="66">
        <f t="shared" si="34"/>
        <v>0</v>
      </c>
      <c r="U295" s="64">
        <f t="shared" si="35"/>
        <v>0</v>
      </c>
      <c r="V295" s="7">
        <f t="shared" si="36"/>
        <v>0</v>
      </c>
    </row>
    <row r="296" spans="2:22" s="81" customFormat="1" ht="15.75" outlineLevel="1" thickBot="1" x14ac:dyDescent="0.3">
      <c r="B296" s="65">
        <v>210702</v>
      </c>
      <c r="C296" s="65" t="s">
        <v>571</v>
      </c>
      <c r="D296" s="67">
        <v>0</v>
      </c>
      <c r="E296" s="67">
        <v>0</v>
      </c>
      <c r="F296" s="67">
        <v>0</v>
      </c>
      <c r="G296" s="67">
        <v>0</v>
      </c>
      <c r="H296" s="67">
        <v>0</v>
      </c>
      <c r="I296" s="67">
        <v>1210207646</v>
      </c>
      <c r="J296" s="67">
        <f t="shared" si="30"/>
        <v>1210207646</v>
      </c>
      <c r="K296" s="67">
        <v>5000000</v>
      </c>
      <c r="L296" s="67">
        <v>5000000</v>
      </c>
      <c r="M296" s="67">
        <f t="shared" si="31"/>
        <v>1205207646</v>
      </c>
      <c r="N296" s="67">
        <v>0</v>
      </c>
      <c r="O296" s="67">
        <v>0</v>
      </c>
      <c r="P296" s="67">
        <v>5000000</v>
      </c>
      <c r="Q296" s="67">
        <v>5000000</v>
      </c>
      <c r="R296" s="67">
        <f t="shared" si="32"/>
        <v>0</v>
      </c>
      <c r="S296" s="67">
        <f t="shared" si="33"/>
        <v>1205207646</v>
      </c>
      <c r="T296" s="66">
        <f t="shared" si="34"/>
        <v>0</v>
      </c>
      <c r="U296" s="64">
        <f t="shared" si="35"/>
        <v>0</v>
      </c>
      <c r="V296" s="7">
        <f t="shared" si="36"/>
        <v>0</v>
      </c>
    </row>
    <row r="297" spans="2:22" s="81" customFormat="1" ht="15.75" outlineLevel="1" thickBot="1" x14ac:dyDescent="0.3">
      <c r="B297" s="65">
        <v>210703</v>
      </c>
      <c r="C297" s="65" t="s">
        <v>572</v>
      </c>
      <c r="D297" s="67">
        <v>0</v>
      </c>
      <c r="E297" s="67">
        <v>0</v>
      </c>
      <c r="F297" s="67">
        <v>0</v>
      </c>
      <c r="G297" s="67">
        <v>0</v>
      </c>
      <c r="H297" s="67">
        <v>0</v>
      </c>
      <c r="I297" s="67">
        <v>4662746880</v>
      </c>
      <c r="J297" s="67">
        <f t="shared" si="30"/>
        <v>4662746880</v>
      </c>
      <c r="K297" s="67">
        <v>0</v>
      </c>
      <c r="L297" s="67">
        <v>0</v>
      </c>
      <c r="M297" s="67">
        <f t="shared" si="31"/>
        <v>4662746880</v>
      </c>
      <c r="N297" s="67">
        <v>0</v>
      </c>
      <c r="O297" s="67">
        <v>0</v>
      </c>
      <c r="P297" s="67">
        <v>0</v>
      </c>
      <c r="Q297" s="67">
        <v>0</v>
      </c>
      <c r="R297" s="67">
        <f t="shared" si="32"/>
        <v>0</v>
      </c>
      <c r="S297" s="67">
        <f t="shared" si="33"/>
        <v>4662746880</v>
      </c>
      <c r="T297" s="66">
        <f t="shared" si="34"/>
        <v>0</v>
      </c>
      <c r="U297" s="64">
        <f t="shared" si="35"/>
        <v>0</v>
      </c>
      <c r="V297" s="7">
        <f t="shared" si="36"/>
        <v>0</v>
      </c>
    </row>
    <row r="298" spans="2:22" s="81" customFormat="1" ht="15.75" outlineLevel="1" thickBot="1" x14ac:dyDescent="0.3">
      <c r="B298" s="65">
        <v>210704</v>
      </c>
      <c r="C298" s="65" t="s">
        <v>573</v>
      </c>
      <c r="D298" s="67">
        <v>0</v>
      </c>
      <c r="E298" s="67">
        <v>0</v>
      </c>
      <c r="F298" s="67">
        <v>0</v>
      </c>
      <c r="G298" s="67">
        <v>0</v>
      </c>
      <c r="H298" s="67">
        <v>0</v>
      </c>
      <c r="I298" s="67">
        <v>15909652</v>
      </c>
      <c r="J298" s="67">
        <f t="shared" si="30"/>
        <v>15909652</v>
      </c>
      <c r="K298" s="67">
        <v>0</v>
      </c>
      <c r="L298" s="67">
        <v>0</v>
      </c>
      <c r="M298" s="67">
        <f t="shared" si="31"/>
        <v>15909652</v>
      </c>
      <c r="N298" s="67">
        <v>0</v>
      </c>
      <c r="O298" s="67">
        <v>0</v>
      </c>
      <c r="P298" s="67">
        <v>0</v>
      </c>
      <c r="Q298" s="67">
        <v>0</v>
      </c>
      <c r="R298" s="67">
        <f t="shared" si="32"/>
        <v>0</v>
      </c>
      <c r="S298" s="67">
        <f t="shared" si="33"/>
        <v>15909652</v>
      </c>
      <c r="T298" s="66">
        <f t="shared" si="34"/>
        <v>0</v>
      </c>
      <c r="U298" s="64">
        <f t="shared" si="35"/>
        <v>0</v>
      </c>
      <c r="V298" s="7">
        <f t="shared" si="36"/>
        <v>0</v>
      </c>
    </row>
    <row r="299" spans="2:22" s="81" customFormat="1" ht="15.75" outlineLevel="1" thickBot="1" x14ac:dyDescent="0.3">
      <c r="B299" s="65">
        <v>210705</v>
      </c>
      <c r="C299" s="65" t="s">
        <v>574</v>
      </c>
      <c r="D299" s="67">
        <v>0</v>
      </c>
      <c r="E299" s="67">
        <v>0</v>
      </c>
      <c r="F299" s="67">
        <v>0</v>
      </c>
      <c r="G299" s="67">
        <v>0</v>
      </c>
      <c r="H299" s="67">
        <v>0</v>
      </c>
      <c r="I299" s="67">
        <v>173001</v>
      </c>
      <c r="J299" s="67">
        <f t="shared" si="30"/>
        <v>173001</v>
      </c>
      <c r="K299" s="67">
        <v>0</v>
      </c>
      <c r="L299" s="67">
        <v>0</v>
      </c>
      <c r="M299" s="67">
        <f t="shared" si="31"/>
        <v>173001</v>
      </c>
      <c r="N299" s="67">
        <v>0</v>
      </c>
      <c r="O299" s="67">
        <v>0</v>
      </c>
      <c r="P299" s="67">
        <v>0</v>
      </c>
      <c r="Q299" s="67">
        <v>0</v>
      </c>
      <c r="R299" s="67">
        <f t="shared" si="32"/>
        <v>0</v>
      </c>
      <c r="S299" s="67">
        <f t="shared" si="33"/>
        <v>173001</v>
      </c>
      <c r="T299" s="66">
        <f t="shared" si="34"/>
        <v>0</v>
      </c>
      <c r="U299" s="64">
        <f t="shared" si="35"/>
        <v>0</v>
      </c>
      <c r="V299" s="7">
        <f t="shared" si="36"/>
        <v>0</v>
      </c>
    </row>
    <row r="300" spans="2:22" s="81" customFormat="1" ht="15.75" outlineLevel="1" thickBot="1" x14ac:dyDescent="0.3">
      <c r="B300" s="65">
        <v>210706</v>
      </c>
      <c r="C300" s="65" t="s">
        <v>575</v>
      </c>
      <c r="D300" s="67">
        <v>0</v>
      </c>
      <c r="E300" s="67">
        <v>0</v>
      </c>
      <c r="F300" s="67">
        <v>0</v>
      </c>
      <c r="G300" s="67">
        <v>0</v>
      </c>
      <c r="H300" s="67">
        <v>0</v>
      </c>
      <c r="I300" s="67">
        <v>9532269</v>
      </c>
      <c r="J300" s="67">
        <f t="shared" si="30"/>
        <v>9532269</v>
      </c>
      <c r="K300" s="67">
        <v>0</v>
      </c>
      <c r="L300" s="67">
        <v>0</v>
      </c>
      <c r="M300" s="67">
        <f t="shared" si="31"/>
        <v>9532269</v>
      </c>
      <c r="N300" s="67">
        <v>0</v>
      </c>
      <c r="O300" s="67">
        <v>0</v>
      </c>
      <c r="P300" s="67">
        <v>0</v>
      </c>
      <c r="Q300" s="67">
        <v>0</v>
      </c>
      <c r="R300" s="67">
        <f t="shared" si="32"/>
        <v>0</v>
      </c>
      <c r="S300" s="67">
        <f t="shared" si="33"/>
        <v>9532269</v>
      </c>
      <c r="T300" s="66">
        <f t="shared" si="34"/>
        <v>0</v>
      </c>
      <c r="U300" s="64">
        <f t="shared" si="35"/>
        <v>0</v>
      </c>
      <c r="V300" s="7">
        <f t="shared" si="36"/>
        <v>0</v>
      </c>
    </row>
    <row r="301" spans="2:22" s="81" customFormat="1" ht="15.75" outlineLevel="1" thickBot="1" x14ac:dyDescent="0.3">
      <c r="B301" s="65">
        <v>210707</v>
      </c>
      <c r="C301" s="65" t="s">
        <v>576</v>
      </c>
      <c r="D301" s="66">
        <v>0</v>
      </c>
      <c r="E301" s="66">
        <v>0</v>
      </c>
      <c r="F301" s="66">
        <v>0</v>
      </c>
      <c r="G301" s="66">
        <v>0</v>
      </c>
      <c r="H301" s="66">
        <v>0</v>
      </c>
      <c r="I301" s="67">
        <v>36277140</v>
      </c>
      <c r="J301" s="67">
        <f t="shared" si="30"/>
        <v>36277140</v>
      </c>
      <c r="K301" s="67">
        <v>0</v>
      </c>
      <c r="L301" s="67">
        <v>0</v>
      </c>
      <c r="M301" s="67">
        <f t="shared" si="31"/>
        <v>36277140</v>
      </c>
      <c r="N301" s="67">
        <v>0</v>
      </c>
      <c r="O301" s="68">
        <v>0</v>
      </c>
      <c r="P301" s="68">
        <v>0</v>
      </c>
      <c r="Q301" s="66">
        <v>0</v>
      </c>
      <c r="R301" s="66">
        <f t="shared" si="32"/>
        <v>0</v>
      </c>
      <c r="S301" s="67">
        <f t="shared" si="33"/>
        <v>36277140</v>
      </c>
      <c r="T301" s="66">
        <f t="shared" si="34"/>
        <v>0</v>
      </c>
      <c r="U301" s="64">
        <f t="shared" si="35"/>
        <v>0</v>
      </c>
      <c r="V301" s="7">
        <f t="shared" si="36"/>
        <v>0</v>
      </c>
    </row>
    <row r="302" spans="2:22" s="81" customFormat="1" ht="15.75" outlineLevel="1" thickBot="1" x14ac:dyDescent="0.3">
      <c r="B302" s="65">
        <v>210708</v>
      </c>
      <c r="C302" s="65" t="s">
        <v>577</v>
      </c>
      <c r="D302" s="66">
        <v>0</v>
      </c>
      <c r="E302" s="66">
        <v>0</v>
      </c>
      <c r="F302" s="66">
        <v>0</v>
      </c>
      <c r="G302" s="66">
        <v>0</v>
      </c>
      <c r="H302" s="66">
        <v>0</v>
      </c>
      <c r="I302" s="67">
        <v>509393</v>
      </c>
      <c r="J302" s="67">
        <f t="shared" si="30"/>
        <v>509393</v>
      </c>
      <c r="K302" s="67">
        <v>0</v>
      </c>
      <c r="L302" s="67">
        <v>0</v>
      </c>
      <c r="M302" s="67">
        <f t="shared" si="31"/>
        <v>509393</v>
      </c>
      <c r="N302" s="67">
        <v>0</v>
      </c>
      <c r="O302" s="68">
        <v>0</v>
      </c>
      <c r="P302" s="68">
        <v>0</v>
      </c>
      <c r="Q302" s="66">
        <v>0</v>
      </c>
      <c r="R302" s="66">
        <f t="shared" si="32"/>
        <v>0</v>
      </c>
      <c r="S302" s="67">
        <f t="shared" si="33"/>
        <v>509393</v>
      </c>
      <c r="T302" s="66">
        <f t="shared" si="34"/>
        <v>0</v>
      </c>
      <c r="U302" s="64">
        <f t="shared" si="35"/>
        <v>0</v>
      </c>
      <c r="V302" s="7">
        <f t="shared" si="36"/>
        <v>0</v>
      </c>
    </row>
    <row r="303" spans="2:22" s="81" customFormat="1" ht="15.75" outlineLevel="1" thickBot="1" x14ac:dyDescent="0.3">
      <c r="B303" s="65">
        <v>210709</v>
      </c>
      <c r="C303" s="65" t="s">
        <v>578</v>
      </c>
      <c r="D303" s="66">
        <v>0</v>
      </c>
      <c r="E303" s="66">
        <v>0</v>
      </c>
      <c r="F303" s="66">
        <v>0</v>
      </c>
      <c r="G303" s="66">
        <v>0</v>
      </c>
      <c r="H303" s="66">
        <v>0</v>
      </c>
      <c r="I303" s="67">
        <v>8471</v>
      </c>
      <c r="J303" s="67">
        <f t="shared" si="30"/>
        <v>8471</v>
      </c>
      <c r="K303" s="67">
        <v>0</v>
      </c>
      <c r="L303" s="67">
        <v>0</v>
      </c>
      <c r="M303" s="67">
        <f t="shared" si="31"/>
        <v>8471</v>
      </c>
      <c r="N303" s="67">
        <v>0</v>
      </c>
      <c r="O303" s="68">
        <v>0</v>
      </c>
      <c r="P303" s="68">
        <v>0</v>
      </c>
      <c r="Q303" s="66">
        <v>0</v>
      </c>
      <c r="R303" s="66">
        <f t="shared" si="32"/>
        <v>0</v>
      </c>
      <c r="S303" s="67">
        <f t="shared" si="33"/>
        <v>8471</v>
      </c>
      <c r="T303" s="66">
        <f t="shared" si="34"/>
        <v>0</v>
      </c>
      <c r="U303" s="64">
        <f t="shared" si="35"/>
        <v>0</v>
      </c>
      <c r="V303" s="7">
        <f t="shared" si="36"/>
        <v>0</v>
      </c>
    </row>
    <row r="304" spans="2:22" s="81" customFormat="1" ht="15.75" outlineLevel="1" thickBot="1" x14ac:dyDescent="0.3">
      <c r="B304" s="65">
        <v>210710</v>
      </c>
      <c r="C304" s="65" t="s">
        <v>579</v>
      </c>
      <c r="D304" s="66">
        <v>0</v>
      </c>
      <c r="E304" s="66">
        <v>0</v>
      </c>
      <c r="F304" s="66">
        <v>0</v>
      </c>
      <c r="G304" s="66">
        <v>0</v>
      </c>
      <c r="H304" s="66">
        <v>0</v>
      </c>
      <c r="I304" s="67">
        <v>1417288</v>
      </c>
      <c r="J304" s="67">
        <f t="shared" si="30"/>
        <v>1417288</v>
      </c>
      <c r="K304" s="67">
        <v>0</v>
      </c>
      <c r="L304" s="67">
        <v>0</v>
      </c>
      <c r="M304" s="67">
        <f t="shared" si="31"/>
        <v>1417288</v>
      </c>
      <c r="N304" s="67">
        <v>0</v>
      </c>
      <c r="O304" s="68">
        <v>0</v>
      </c>
      <c r="P304" s="68">
        <v>0</v>
      </c>
      <c r="Q304" s="66">
        <v>0</v>
      </c>
      <c r="R304" s="66">
        <f t="shared" si="32"/>
        <v>0</v>
      </c>
      <c r="S304" s="67">
        <f t="shared" si="33"/>
        <v>1417288</v>
      </c>
      <c r="T304" s="66">
        <f t="shared" si="34"/>
        <v>0</v>
      </c>
      <c r="U304" s="64">
        <f t="shared" si="35"/>
        <v>0</v>
      </c>
      <c r="V304" s="7">
        <f t="shared" si="36"/>
        <v>0</v>
      </c>
    </row>
    <row r="305" spans="2:22" s="81" customFormat="1" ht="15.75" outlineLevel="1" thickBot="1" x14ac:dyDescent="0.3">
      <c r="B305" s="65">
        <v>210711</v>
      </c>
      <c r="C305" s="65" t="s">
        <v>580</v>
      </c>
      <c r="D305" s="66">
        <v>0</v>
      </c>
      <c r="E305" s="66">
        <v>0</v>
      </c>
      <c r="F305" s="66">
        <v>0</v>
      </c>
      <c r="G305" s="66">
        <v>0</v>
      </c>
      <c r="H305" s="66">
        <v>0</v>
      </c>
      <c r="I305" s="67">
        <v>180000000</v>
      </c>
      <c r="J305" s="67">
        <f t="shared" si="30"/>
        <v>180000000</v>
      </c>
      <c r="K305" s="67">
        <v>0</v>
      </c>
      <c r="L305" s="67">
        <v>0</v>
      </c>
      <c r="M305" s="67">
        <f t="shared" si="31"/>
        <v>180000000</v>
      </c>
      <c r="N305" s="67">
        <v>0</v>
      </c>
      <c r="O305" s="68">
        <v>0</v>
      </c>
      <c r="P305" s="68">
        <v>0</v>
      </c>
      <c r="Q305" s="66">
        <v>0</v>
      </c>
      <c r="R305" s="66">
        <f t="shared" si="32"/>
        <v>0</v>
      </c>
      <c r="S305" s="67">
        <f t="shared" si="33"/>
        <v>180000000</v>
      </c>
      <c r="T305" s="66">
        <f t="shared" si="34"/>
        <v>0</v>
      </c>
      <c r="U305" s="64">
        <f t="shared" si="35"/>
        <v>0</v>
      </c>
      <c r="V305" s="7">
        <f t="shared" si="36"/>
        <v>0</v>
      </c>
    </row>
    <row r="306" spans="2:22" s="81" customFormat="1" ht="15.75" outlineLevel="1" thickBot="1" x14ac:dyDescent="0.3">
      <c r="B306" s="65">
        <v>210712</v>
      </c>
      <c r="C306" s="65" t="s">
        <v>581</v>
      </c>
      <c r="D306" s="66">
        <v>0</v>
      </c>
      <c r="E306" s="66">
        <v>0</v>
      </c>
      <c r="F306" s="66">
        <v>0</v>
      </c>
      <c r="G306" s="66">
        <v>0</v>
      </c>
      <c r="H306" s="66">
        <v>0</v>
      </c>
      <c r="I306" s="67">
        <v>10169453</v>
      </c>
      <c r="J306" s="67">
        <f t="shared" si="30"/>
        <v>10169453</v>
      </c>
      <c r="K306" s="67">
        <v>0</v>
      </c>
      <c r="L306" s="67">
        <v>0</v>
      </c>
      <c r="M306" s="67">
        <f t="shared" si="31"/>
        <v>10169453</v>
      </c>
      <c r="N306" s="67">
        <v>0</v>
      </c>
      <c r="O306" s="68">
        <v>0</v>
      </c>
      <c r="P306" s="68">
        <v>4000000</v>
      </c>
      <c r="Q306" s="66">
        <v>4000000</v>
      </c>
      <c r="R306" s="66">
        <f t="shared" si="32"/>
        <v>4000000</v>
      </c>
      <c r="S306" s="67">
        <f t="shared" si="33"/>
        <v>6169453</v>
      </c>
      <c r="T306" s="66">
        <f t="shared" si="34"/>
        <v>0</v>
      </c>
      <c r="U306" s="64">
        <f t="shared" si="35"/>
        <v>0</v>
      </c>
      <c r="V306" s="7">
        <f t="shared" si="36"/>
        <v>0</v>
      </c>
    </row>
    <row r="307" spans="2:22" s="81" customFormat="1" ht="15.75" outlineLevel="1" thickBot="1" x14ac:dyDescent="0.3">
      <c r="B307" s="65">
        <v>210713</v>
      </c>
      <c r="C307" s="65" t="s">
        <v>582</v>
      </c>
      <c r="D307" s="66">
        <v>0</v>
      </c>
      <c r="E307" s="66">
        <v>0</v>
      </c>
      <c r="F307" s="66">
        <v>0</v>
      </c>
      <c r="G307" s="66">
        <v>0</v>
      </c>
      <c r="H307" s="66">
        <v>0</v>
      </c>
      <c r="I307" s="67">
        <v>41184640</v>
      </c>
      <c r="J307" s="67">
        <f t="shared" si="30"/>
        <v>41184640</v>
      </c>
      <c r="K307" s="67">
        <v>36860966</v>
      </c>
      <c r="L307" s="67">
        <v>36860966</v>
      </c>
      <c r="M307" s="67">
        <f t="shared" si="31"/>
        <v>4323674</v>
      </c>
      <c r="N307" s="67">
        <v>5979080</v>
      </c>
      <c r="O307" s="68">
        <v>5979080</v>
      </c>
      <c r="P307" s="68">
        <v>36860966</v>
      </c>
      <c r="Q307" s="66">
        <v>36860966</v>
      </c>
      <c r="R307" s="66">
        <f t="shared" si="32"/>
        <v>0</v>
      </c>
      <c r="S307" s="67">
        <f t="shared" si="33"/>
        <v>4323674</v>
      </c>
      <c r="T307" s="66">
        <f t="shared" si="34"/>
        <v>5979080</v>
      </c>
      <c r="U307" s="64">
        <f t="shared" si="35"/>
        <v>0</v>
      </c>
      <c r="V307" s="7">
        <f t="shared" si="36"/>
        <v>0</v>
      </c>
    </row>
    <row r="308" spans="2:22" s="81" customFormat="1" ht="15.75" outlineLevel="1" thickBot="1" x14ac:dyDescent="0.3">
      <c r="B308" s="65">
        <v>210714</v>
      </c>
      <c r="C308" s="65" t="s">
        <v>583</v>
      </c>
      <c r="D308" s="66">
        <v>0</v>
      </c>
      <c r="E308" s="66">
        <v>0</v>
      </c>
      <c r="F308" s="66">
        <v>0</v>
      </c>
      <c r="G308" s="66">
        <v>0</v>
      </c>
      <c r="H308" s="66">
        <v>0</v>
      </c>
      <c r="I308" s="67">
        <v>9880750</v>
      </c>
      <c r="J308" s="67">
        <f t="shared" si="30"/>
        <v>9880750</v>
      </c>
      <c r="K308" s="67">
        <v>9880750</v>
      </c>
      <c r="L308" s="67">
        <v>9880750</v>
      </c>
      <c r="M308" s="67">
        <f t="shared" si="31"/>
        <v>0</v>
      </c>
      <c r="N308" s="67">
        <v>0</v>
      </c>
      <c r="O308" s="68">
        <v>0</v>
      </c>
      <c r="P308" s="68">
        <v>0</v>
      </c>
      <c r="Q308" s="66">
        <v>9880750</v>
      </c>
      <c r="R308" s="66">
        <f t="shared" si="32"/>
        <v>0</v>
      </c>
      <c r="S308" s="67">
        <f t="shared" si="33"/>
        <v>0</v>
      </c>
      <c r="T308" s="66">
        <f t="shared" si="34"/>
        <v>0</v>
      </c>
      <c r="U308" s="64">
        <f t="shared" si="35"/>
        <v>0</v>
      </c>
      <c r="V308" s="7">
        <f t="shared" si="36"/>
        <v>0</v>
      </c>
    </row>
    <row r="309" spans="2:22" s="81" customFormat="1" ht="15.75" outlineLevel="1" thickBot="1" x14ac:dyDescent="0.3">
      <c r="B309" s="65">
        <v>210715</v>
      </c>
      <c r="C309" s="65" t="s">
        <v>584</v>
      </c>
      <c r="D309" s="66">
        <v>0</v>
      </c>
      <c r="E309" s="66">
        <v>0</v>
      </c>
      <c r="F309" s="66">
        <v>0</v>
      </c>
      <c r="G309" s="66">
        <v>0</v>
      </c>
      <c r="H309" s="66">
        <v>0</v>
      </c>
      <c r="I309" s="67">
        <v>307277193</v>
      </c>
      <c r="J309" s="67">
        <f t="shared" si="30"/>
        <v>307277193</v>
      </c>
      <c r="K309" s="67">
        <v>0</v>
      </c>
      <c r="L309" s="67">
        <v>0</v>
      </c>
      <c r="M309" s="67">
        <f t="shared" si="31"/>
        <v>307277193</v>
      </c>
      <c r="N309" s="67">
        <v>0</v>
      </c>
      <c r="O309" s="68">
        <v>0</v>
      </c>
      <c r="P309" s="68">
        <v>0</v>
      </c>
      <c r="Q309" s="66">
        <v>0</v>
      </c>
      <c r="R309" s="66">
        <f t="shared" si="32"/>
        <v>0</v>
      </c>
      <c r="S309" s="67">
        <f t="shared" si="33"/>
        <v>307277193</v>
      </c>
      <c r="T309" s="66">
        <f t="shared" si="34"/>
        <v>0</v>
      </c>
      <c r="U309" s="64">
        <f t="shared" si="35"/>
        <v>0</v>
      </c>
      <c r="V309" s="7">
        <f t="shared" si="36"/>
        <v>0</v>
      </c>
    </row>
    <row r="310" spans="2:22" s="81" customFormat="1" ht="15.75" outlineLevel="1" thickBot="1" x14ac:dyDescent="0.3">
      <c r="B310" s="65">
        <v>210716</v>
      </c>
      <c r="C310" s="65" t="s">
        <v>585</v>
      </c>
      <c r="D310" s="66">
        <v>0</v>
      </c>
      <c r="E310" s="66">
        <v>0</v>
      </c>
      <c r="F310" s="66">
        <v>0</v>
      </c>
      <c r="G310" s="66">
        <v>0</v>
      </c>
      <c r="H310" s="66">
        <v>0</v>
      </c>
      <c r="I310" s="67">
        <v>275000000</v>
      </c>
      <c r="J310" s="67">
        <f t="shared" si="30"/>
        <v>275000000</v>
      </c>
      <c r="K310" s="67">
        <v>0</v>
      </c>
      <c r="L310" s="67">
        <v>0</v>
      </c>
      <c r="M310" s="67">
        <f t="shared" si="31"/>
        <v>275000000</v>
      </c>
      <c r="N310" s="67">
        <v>0</v>
      </c>
      <c r="O310" s="68">
        <v>0</v>
      </c>
      <c r="P310" s="68">
        <v>275000000</v>
      </c>
      <c r="Q310" s="66">
        <v>275000000</v>
      </c>
      <c r="R310" s="66">
        <f t="shared" si="32"/>
        <v>275000000</v>
      </c>
      <c r="S310" s="67">
        <f t="shared" si="33"/>
        <v>0</v>
      </c>
      <c r="T310" s="66">
        <f t="shared" si="34"/>
        <v>0</v>
      </c>
      <c r="U310" s="64">
        <f t="shared" si="35"/>
        <v>0</v>
      </c>
      <c r="V310" s="7">
        <f t="shared" si="36"/>
        <v>0</v>
      </c>
    </row>
    <row r="311" spans="2:22" s="81" customFormat="1" ht="15.75" outlineLevel="1" thickBot="1" x14ac:dyDescent="0.3">
      <c r="B311" s="65">
        <v>210717</v>
      </c>
      <c r="C311" s="65" t="s">
        <v>586</v>
      </c>
      <c r="D311" s="66">
        <v>0</v>
      </c>
      <c r="E311" s="66">
        <v>0</v>
      </c>
      <c r="F311" s="66">
        <v>0</v>
      </c>
      <c r="G311" s="66">
        <v>0</v>
      </c>
      <c r="H311" s="66">
        <v>0</v>
      </c>
      <c r="I311" s="67">
        <v>490721</v>
      </c>
      <c r="J311" s="67">
        <f t="shared" si="30"/>
        <v>490721</v>
      </c>
      <c r="K311" s="67">
        <v>0</v>
      </c>
      <c r="L311" s="67">
        <v>0</v>
      </c>
      <c r="M311" s="67">
        <f t="shared" si="31"/>
        <v>490721</v>
      </c>
      <c r="N311" s="67">
        <v>0</v>
      </c>
      <c r="O311" s="68">
        <v>0</v>
      </c>
      <c r="P311" s="68">
        <v>0</v>
      </c>
      <c r="Q311" s="66">
        <v>0</v>
      </c>
      <c r="R311" s="66">
        <f t="shared" si="32"/>
        <v>0</v>
      </c>
      <c r="S311" s="67">
        <f t="shared" si="33"/>
        <v>490721</v>
      </c>
      <c r="T311" s="66">
        <f t="shared" si="34"/>
        <v>0</v>
      </c>
      <c r="U311" s="64">
        <f t="shared" si="35"/>
        <v>0</v>
      </c>
      <c r="V311" s="7">
        <f t="shared" si="36"/>
        <v>0</v>
      </c>
    </row>
    <row r="312" spans="2:22" s="81" customFormat="1" ht="15.75" outlineLevel="1" thickBot="1" x14ac:dyDescent="0.3">
      <c r="B312" s="65">
        <v>210718</v>
      </c>
      <c r="C312" s="65" t="s">
        <v>587</v>
      </c>
      <c r="D312" s="66">
        <v>0</v>
      </c>
      <c r="E312" s="66">
        <v>0</v>
      </c>
      <c r="F312" s="66">
        <v>0</v>
      </c>
      <c r="G312" s="66">
        <v>0</v>
      </c>
      <c r="H312" s="66">
        <v>0</v>
      </c>
      <c r="I312" s="67">
        <v>603942995</v>
      </c>
      <c r="J312" s="67">
        <f t="shared" si="30"/>
        <v>603942995</v>
      </c>
      <c r="K312" s="67">
        <v>42388112</v>
      </c>
      <c r="L312" s="67">
        <v>42388112</v>
      </c>
      <c r="M312" s="67">
        <f t="shared" si="31"/>
        <v>561554883</v>
      </c>
      <c r="N312" s="67">
        <v>26788112</v>
      </c>
      <c r="O312" s="68">
        <v>26788112</v>
      </c>
      <c r="P312" s="68">
        <v>531799264</v>
      </c>
      <c r="Q312" s="66">
        <v>531799264</v>
      </c>
      <c r="R312" s="66">
        <f t="shared" si="32"/>
        <v>489411152</v>
      </c>
      <c r="S312" s="67">
        <f t="shared" si="33"/>
        <v>72143731</v>
      </c>
      <c r="T312" s="66">
        <f t="shared" si="34"/>
        <v>26788112</v>
      </c>
      <c r="U312" s="64">
        <f t="shared" si="35"/>
        <v>0</v>
      </c>
      <c r="V312" s="7">
        <f t="shared" si="36"/>
        <v>0</v>
      </c>
    </row>
    <row r="313" spans="2:22" s="81" customFormat="1" ht="15.75" outlineLevel="1" thickBot="1" x14ac:dyDescent="0.3">
      <c r="B313" s="65">
        <v>210719</v>
      </c>
      <c r="C313" s="65" t="s">
        <v>588</v>
      </c>
      <c r="D313" s="66">
        <v>0</v>
      </c>
      <c r="E313" s="66">
        <v>0</v>
      </c>
      <c r="F313" s="66">
        <v>0</v>
      </c>
      <c r="G313" s="66">
        <v>0</v>
      </c>
      <c r="H313" s="66">
        <v>0</v>
      </c>
      <c r="I313" s="67">
        <v>800000000</v>
      </c>
      <c r="J313" s="67">
        <f t="shared" si="30"/>
        <v>800000000</v>
      </c>
      <c r="K313" s="67">
        <v>0</v>
      </c>
      <c r="L313" s="67">
        <v>550000000</v>
      </c>
      <c r="M313" s="67">
        <f t="shared" si="31"/>
        <v>250000000</v>
      </c>
      <c r="N313" s="67">
        <v>41375351</v>
      </c>
      <c r="O313" s="68">
        <v>57546332</v>
      </c>
      <c r="P313" s="68">
        <v>242312700</v>
      </c>
      <c r="Q313" s="66">
        <v>550000000</v>
      </c>
      <c r="R313" s="66">
        <f t="shared" si="32"/>
        <v>0</v>
      </c>
      <c r="S313" s="67">
        <f t="shared" si="33"/>
        <v>250000000</v>
      </c>
      <c r="T313" s="66">
        <f t="shared" si="34"/>
        <v>57546332</v>
      </c>
      <c r="U313" s="64">
        <f t="shared" si="35"/>
        <v>0</v>
      </c>
      <c r="V313" s="7">
        <f t="shared" si="36"/>
        <v>0</v>
      </c>
    </row>
    <row r="314" spans="2:22" s="81" customFormat="1" ht="15.75" outlineLevel="1" thickBot="1" x14ac:dyDescent="0.3">
      <c r="B314" s="65">
        <v>210720</v>
      </c>
      <c r="C314" s="65" t="s">
        <v>589</v>
      </c>
      <c r="D314" s="66">
        <v>0</v>
      </c>
      <c r="E314" s="66">
        <v>0</v>
      </c>
      <c r="F314" s="66">
        <v>0</v>
      </c>
      <c r="G314" s="66">
        <v>0</v>
      </c>
      <c r="H314" s="66">
        <v>0</v>
      </c>
      <c r="I314" s="67">
        <v>150000000</v>
      </c>
      <c r="J314" s="67">
        <f t="shared" si="30"/>
        <v>150000000</v>
      </c>
      <c r="K314" s="67">
        <v>7173786</v>
      </c>
      <c r="L314" s="67">
        <v>91674295</v>
      </c>
      <c r="M314" s="67">
        <f t="shared" si="31"/>
        <v>58325705</v>
      </c>
      <c r="N314" s="67">
        <v>0</v>
      </c>
      <c r="O314" s="68">
        <v>0</v>
      </c>
      <c r="P314" s="68">
        <v>3727867</v>
      </c>
      <c r="Q314" s="66">
        <v>103727867</v>
      </c>
      <c r="R314" s="66">
        <f t="shared" si="32"/>
        <v>12053572</v>
      </c>
      <c r="S314" s="67">
        <f t="shared" si="33"/>
        <v>46272133</v>
      </c>
      <c r="T314" s="66">
        <f t="shared" si="34"/>
        <v>0</v>
      </c>
      <c r="U314" s="64">
        <f t="shared" si="35"/>
        <v>0</v>
      </c>
      <c r="V314" s="7">
        <f t="shared" si="36"/>
        <v>0</v>
      </c>
    </row>
    <row r="315" spans="2:22" s="81" customFormat="1" ht="15.75" outlineLevel="1" thickBot="1" x14ac:dyDescent="0.3">
      <c r="B315" s="65">
        <v>210721</v>
      </c>
      <c r="C315" s="65" t="s">
        <v>590</v>
      </c>
      <c r="D315" s="66">
        <v>0</v>
      </c>
      <c r="E315" s="66">
        <v>0</v>
      </c>
      <c r="F315" s="66">
        <v>0</v>
      </c>
      <c r="G315" s="66">
        <v>0</v>
      </c>
      <c r="H315" s="66">
        <v>0</v>
      </c>
      <c r="I315" s="67">
        <v>100000000</v>
      </c>
      <c r="J315" s="67">
        <f t="shared" si="30"/>
        <v>100000000</v>
      </c>
      <c r="K315" s="67">
        <v>0</v>
      </c>
      <c r="L315" s="67">
        <v>0</v>
      </c>
      <c r="M315" s="67">
        <f t="shared" si="31"/>
        <v>100000000</v>
      </c>
      <c r="N315" s="67">
        <v>0</v>
      </c>
      <c r="O315" s="68">
        <v>0</v>
      </c>
      <c r="P315" s="68">
        <v>0</v>
      </c>
      <c r="Q315" s="66">
        <v>0</v>
      </c>
      <c r="R315" s="66">
        <f t="shared" si="32"/>
        <v>0</v>
      </c>
      <c r="S315" s="67">
        <f t="shared" si="33"/>
        <v>100000000</v>
      </c>
      <c r="T315" s="66">
        <f t="shared" si="34"/>
        <v>0</v>
      </c>
      <c r="U315" s="64">
        <f t="shared" si="35"/>
        <v>0</v>
      </c>
      <c r="V315" s="7">
        <f t="shared" si="36"/>
        <v>0</v>
      </c>
    </row>
    <row r="316" spans="2:22" s="81" customFormat="1" ht="15.75" outlineLevel="1" thickBot="1" x14ac:dyDescent="0.3">
      <c r="B316" s="65">
        <v>210722</v>
      </c>
      <c r="C316" s="65" t="s">
        <v>591</v>
      </c>
      <c r="D316" s="66">
        <v>0</v>
      </c>
      <c r="E316" s="66">
        <v>0</v>
      </c>
      <c r="F316" s="66">
        <v>0</v>
      </c>
      <c r="G316" s="66">
        <v>0</v>
      </c>
      <c r="H316" s="66">
        <v>0</v>
      </c>
      <c r="I316" s="67">
        <v>180000000</v>
      </c>
      <c r="J316" s="67">
        <f t="shared" si="30"/>
        <v>180000000</v>
      </c>
      <c r="K316" s="67">
        <v>180000000</v>
      </c>
      <c r="L316" s="67">
        <v>180000000</v>
      </c>
      <c r="M316" s="67">
        <f t="shared" si="31"/>
        <v>0</v>
      </c>
      <c r="N316" s="67">
        <v>20560896</v>
      </c>
      <c r="O316" s="68">
        <v>20560896</v>
      </c>
      <c r="P316" s="68">
        <v>159015479</v>
      </c>
      <c r="Q316" s="66">
        <v>180000000</v>
      </c>
      <c r="R316" s="66">
        <f t="shared" si="32"/>
        <v>0</v>
      </c>
      <c r="S316" s="67">
        <f t="shared" si="33"/>
        <v>0</v>
      </c>
      <c r="T316" s="66">
        <f t="shared" si="34"/>
        <v>20560896</v>
      </c>
      <c r="U316" s="64">
        <f t="shared" si="35"/>
        <v>0</v>
      </c>
      <c r="V316" s="7">
        <f t="shared" si="36"/>
        <v>0</v>
      </c>
    </row>
    <row r="317" spans="2:22" s="81" customFormat="1" ht="15.75" outlineLevel="1" thickBot="1" x14ac:dyDescent="0.3">
      <c r="B317" s="65">
        <v>210723</v>
      </c>
      <c r="C317" s="65" t="s">
        <v>592</v>
      </c>
      <c r="D317" s="66">
        <v>0</v>
      </c>
      <c r="E317" s="66">
        <v>0</v>
      </c>
      <c r="F317" s="66">
        <v>0</v>
      </c>
      <c r="G317" s="66">
        <v>0</v>
      </c>
      <c r="H317" s="66">
        <v>0</v>
      </c>
      <c r="I317" s="67">
        <v>50000000</v>
      </c>
      <c r="J317" s="67">
        <f t="shared" si="30"/>
        <v>50000000</v>
      </c>
      <c r="K317" s="67">
        <v>0</v>
      </c>
      <c r="L317" s="67">
        <v>16900017</v>
      </c>
      <c r="M317" s="67">
        <f t="shared" si="31"/>
        <v>33099983</v>
      </c>
      <c r="N317" s="67">
        <v>8450011</v>
      </c>
      <c r="O317" s="68">
        <v>8450011</v>
      </c>
      <c r="P317" s="68">
        <v>5</v>
      </c>
      <c r="Q317" s="66">
        <v>16900022</v>
      </c>
      <c r="R317" s="66">
        <f t="shared" si="32"/>
        <v>5</v>
      </c>
      <c r="S317" s="67">
        <f t="shared" si="33"/>
        <v>33099978</v>
      </c>
      <c r="T317" s="66">
        <f t="shared" si="34"/>
        <v>8450011</v>
      </c>
      <c r="U317" s="64">
        <f t="shared" si="35"/>
        <v>0</v>
      </c>
      <c r="V317" s="7">
        <f t="shared" si="36"/>
        <v>0</v>
      </c>
    </row>
    <row r="318" spans="2:22" s="81" customFormat="1" ht="15.75" outlineLevel="1" thickBot="1" x14ac:dyDescent="0.3">
      <c r="B318" s="65">
        <v>210724</v>
      </c>
      <c r="C318" s="65" t="s">
        <v>593</v>
      </c>
      <c r="D318" s="66">
        <v>0</v>
      </c>
      <c r="E318" s="66">
        <v>0</v>
      </c>
      <c r="F318" s="66">
        <v>0</v>
      </c>
      <c r="G318" s="66">
        <v>0</v>
      </c>
      <c r="H318" s="66">
        <v>0</v>
      </c>
      <c r="I318" s="67">
        <v>408551922</v>
      </c>
      <c r="J318" s="67">
        <f t="shared" si="30"/>
        <v>408551922</v>
      </c>
      <c r="K318" s="67">
        <v>6666736</v>
      </c>
      <c r="L318" s="67">
        <v>6666736</v>
      </c>
      <c r="M318" s="67">
        <f t="shared" si="31"/>
        <v>401885186</v>
      </c>
      <c r="N318" s="67">
        <v>5186207</v>
      </c>
      <c r="O318" s="68">
        <v>5186207</v>
      </c>
      <c r="P318" s="68">
        <v>6666736</v>
      </c>
      <c r="Q318" s="66">
        <v>6666736</v>
      </c>
      <c r="R318" s="66">
        <f t="shared" si="32"/>
        <v>0</v>
      </c>
      <c r="S318" s="67">
        <f t="shared" si="33"/>
        <v>401885186</v>
      </c>
      <c r="T318" s="66">
        <f t="shared" si="34"/>
        <v>5186207</v>
      </c>
      <c r="U318" s="64">
        <f t="shared" si="35"/>
        <v>0</v>
      </c>
      <c r="V318" s="7">
        <f t="shared" si="36"/>
        <v>0</v>
      </c>
    </row>
    <row r="319" spans="2:22" s="81" customFormat="1" ht="15.75" outlineLevel="1" thickBot="1" x14ac:dyDescent="0.3">
      <c r="B319" s="65">
        <v>210725</v>
      </c>
      <c r="C319" s="65" t="s">
        <v>594</v>
      </c>
      <c r="D319" s="66">
        <v>0</v>
      </c>
      <c r="E319" s="66">
        <v>0</v>
      </c>
      <c r="F319" s="66">
        <v>0</v>
      </c>
      <c r="G319" s="66">
        <v>0</v>
      </c>
      <c r="H319" s="66">
        <v>0</v>
      </c>
      <c r="I319" s="67">
        <v>40000000</v>
      </c>
      <c r="J319" s="67">
        <f t="shared" si="30"/>
        <v>40000000</v>
      </c>
      <c r="K319" s="67">
        <v>0</v>
      </c>
      <c r="L319" s="67">
        <v>0</v>
      </c>
      <c r="M319" s="67">
        <f t="shared" si="31"/>
        <v>40000000</v>
      </c>
      <c r="N319" s="67">
        <v>0</v>
      </c>
      <c r="O319" s="68">
        <v>0</v>
      </c>
      <c r="P319" s="68">
        <v>0</v>
      </c>
      <c r="Q319" s="66">
        <v>0</v>
      </c>
      <c r="R319" s="66">
        <f t="shared" si="32"/>
        <v>0</v>
      </c>
      <c r="S319" s="67">
        <f t="shared" si="33"/>
        <v>40000000</v>
      </c>
      <c r="T319" s="66">
        <f t="shared" si="34"/>
        <v>0</v>
      </c>
      <c r="U319" s="64">
        <f t="shared" si="35"/>
        <v>0</v>
      </c>
      <c r="V319" s="7">
        <f t="shared" si="36"/>
        <v>0</v>
      </c>
    </row>
    <row r="320" spans="2:22" s="81" customFormat="1" ht="15.75" outlineLevel="1" thickBot="1" x14ac:dyDescent="0.3">
      <c r="B320" s="65">
        <v>210726</v>
      </c>
      <c r="C320" s="65" t="s">
        <v>595</v>
      </c>
      <c r="D320" s="66">
        <v>0</v>
      </c>
      <c r="E320" s="66">
        <v>0</v>
      </c>
      <c r="F320" s="66">
        <v>0</v>
      </c>
      <c r="G320" s="66">
        <v>0</v>
      </c>
      <c r="H320" s="66">
        <v>0</v>
      </c>
      <c r="I320" s="67">
        <v>40000000</v>
      </c>
      <c r="J320" s="67">
        <f t="shared" si="30"/>
        <v>40000000</v>
      </c>
      <c r="K320" s="67">
        <v>0</v>
      </c>
      <c r="L320" s="67">
        <v>0</v>
      </c>
      <c r="M320" s="67">
        <f t="shared" si="31"/>
        <v>40000000</v>
      </c>
      <c r="N320" s="67">
        <v>0</v>
      </c>
      <c r="O320" s="68">
        <v>0</v>
      </c>
      <c r="P320" s="68">
        <v>0</v>
      </c>
      <c r="Q320" s="66">
        <v>0</v>
      </c>
      <c r="R320" s="66">
        <f t="shared" si="32"/>
        <v>0</v>
      </c>
      <c r="S320" s="67">
        <f t="shared" si="33"/>
        <v>40000000</v>
      </c>
      <c r="T320" s="66">
        <f t="shared" si="34"/>
        <v>0</v>
      </c>
      <c r="U320" s="64">
        <f t="shared" si="35"/>
        <v>0</v>
      </c>
      <c r="V320" s="7">
        <f t="shared" si="36"/>
        <v>0</v>
      </c>
    </row>
    <row r="321" spans="1:22" s="81" customFormat="1" ht="15.75" outlineLevel="1" thickBot="1" x14ac:dyDescent="0.3">
      <c r="B321" s="65">
        <v>210727</v>
      </c>
      <c r="C321" s="65" t="s">
        <v>596</v>
      </c>
      <c r="D321" s="66">
        <v>0</v>
      </c>
      <c r="E321" s="66">
        <v>0</v>
      </c>
      <c r="F321" s="66">
        <v>0</v>
      </c>
      <c r="G321" s="66">
        <v>0</v>
      </c>
      <c r="H321" s="66">
        <v>0</v>
      </c>
      <c r="I321" s="67">
        <v>50000000</v>
      </c>
      <c r="J321" s="67">
        <f t="shared" si="30"/>
        <v>50000000</v>
      </c>
      <c r="K321" s="67">
        <v>4000000</v>
      </c>
      <c r="L321" s="67">
        <v>7500000</v>
      </c>
      <c r="M321" s="67">
        <f t="shared" si="31"/>
        <v>42500000</v>
      </c>
      <c r="N321" s="67">
        <v>7500000</v>
      </c>
      <c r="O321" s="68">
        <v>7500000</v>
      </c>
      <c r="P321" s="68">
        <v>10000000</v>
      </c>
      <c r="Q321" s="66">
        <v>13500000</v>
      </c>
      <c r="R321" s="66">
        <f t="shared" si="32"/>
        <v>6000000</v>
      </c>
      <c r="S321" s="67">
        <f t="shared" si="33"/>
        <v>36500000</v>
      </c>
      <c r="T321" s="66">
        <f t="shared" si="34"/>
        <v>7500000</v>
      </c>
      <c r="U321" s="64">
        <f t="shared" si="35"/>
        <v>0</v>
      </c>
      <c r="V321" s="7">
        <f t="shared" si="36"/>
        <v>0</v>
      </c>
    </row>
    <row r="322" spans="1:22" s="81" customFormat="1" ht="15.75" outlineLevel="1" thickBot="1" x14ac:dyDescent="0.3">
      <c r="B322" s="65">
        <v>210728</v>
      </c>
      <c r="C322" s="65" t="s">
        <v>597</v>
      </c>
      <c r="D322" s="66">
        <v>0</v>
      </c>
      <c r="E322" s="66">
        <v>0</v>
      </c>
      <c r="F322" s="66">
        <v>0</v>
      </c>
      <c r="G322" s="66">
        <v>0</v>
      </c>
      <c r="H322" s="66">
        <v>0</v>
      </c>
      <c r="I322" s="67">
        <v>129621352</v>
      </c>
      <c r="J322" s="67">
        <f t="shared" si="30"/>
        <v>129621352</v>
      </c>
      <c r="K322" s="67">
        <v>129621352</v>
      </c>
      <c r="L322" s="67">
        <v>129621352</v>
      </c>
      <c r="M322" s="67">
        <f t="shared" si="31"/>
        <v>0</v>
      </c>
      <c r="N322" s="67">
        <v>129621352</v>
      </c>
      <c r="O322" s="68">
        <v>129621352</v>
      </c>
      <c r="P322" s="68">
        <v>129621352</v>
      </c>
      <c r="Q322" s="66">
        <v>129621352</v>
      </c>
      <c r="R322" s="66">
        <f t="shared" si="32"/>
        <v>0</v>
      </c>
      <c r="S322" s="67">
        <f t="shared" si="33"/>
        <v>0</v>
      </c>
      <c r="T322" s="66">
        <f t="shared" si="34"/>
        <v>129621352</v>
      </c>
      <c r="U322" s="64">
        <f t="shared" si="35"/>
        <v>0</v>
      </c>
      <c r="V322" s="7">
        <f t="shared" si="36"/>
        <v>0</v>
      </c>
    </row>
    <row r="323" spans="1:22" s="81" customFormat="1" ht="15.75" outlineLevel="1" thickBot="1" x14ac:dyDescent="0.3">
      <c r="B323" s="65">
        <v>210729</v>
      </c>
      <c r="C323" s="65" t="s">
        <v>598</v>
      </c>
      <c r="D323" s="66">
        <v>0</v>
      </c>
      <c r="E323" s="66">
        <v>0</v>
      </c>
      <c r="F323" s="66">
        <v>0</v>
      </c>
      <c r="G323" s="66">
        <v>0</v>
      </c>
      <c r="H323" s="66">
        <v>0</v>
      </c>
      <c r="I323" s="67">
        <v>50000000</v>
      </c>
      <c r="J323" s="67">
        <f t="shared" si="30"/>
        <v>50000000</v>
      </c>
      <c r="K323" s="67">
        <v>50000000</v>
      </c>
      <c r="L323" s="67">
        <v>50000000</v>
      </c>
      <c r="M323" s="67">
        <f t="shared" si="31"/>
        <v>0</v>
      </c>
      <c r="N323" s="67">
        <v>0</v>
      </c>
      <c r="O323" s="68">
        <v>0</v>
      </c>
      <c r="P323" s="68">
        <v>50000000</v>
      </c>
      <c r="Q323" s="66">
        <v>50000000</v>
      </c>
      <c r="R323" s="66">
        <f t="shared" si="32"/>
        <v>0</v>
      </c>
      <c r="S323" s="67">
        <f t="shared" si="33"/>
        <v>0</v>
      </c>
      <c r="T323" s="66">
        <f t="shared" si="34"/>
        <v>0</v>
      </c>
      <c r="U323" s="64">
        <f t="shared" si="35"/>
        <v>0</v>
      </c>
      <c r="V323" s="7">
        <f t="shared" si="36"/>
        <v>0</v>
      </c>
    </row>
    <row r="324" spans="1:22" s="81" customFormat="1" ht="15.75" outlineLevel="1" thickBot="1" x14ac:dyDescent="0.3">
      <c r="B324" s="65">
        <v>210730</v>
      </c>
      <c r="C324" s="65" t="s">
        <v>599</v>
      </c>
      <c r="D324" s="66">
        <v>0</v>
      </c>
      <c r="E324" s="66">
        <v>0</v>
      </c>
      <c r="F324" s="66">
        <v>0</v>
      </c>
      <c r="G324" s="66">
        <v>0</v>
      </c>
      <c r="H324" s="66">
        <v>0</v>
      </c>
      <c r="I324" s="67">
        <v>150000000</v>
      </c>
      <c r="J324" s="67">
        <f t="shared" si="30"/>
        <v>150000000</v>
      </c>
      <c r="K324" s="67">
        <v>0</v>
      </c>
      <c r="L324" s="67">
        <v>0</v>
      </c>
      <c r="M324" s="67">
        <f t="shared" si="31"/>
        <v>150000000</v>
      </c>
      <c r="N324" s="67">
        <v>0</v>
      </c>
      <c r="O324" s="68">
        <v>0</v>
      </c>
      <c r="P324" s="68">
        <v>0</v>
      </c>
      <c r="Q324" s="66">
        <v>0</v>
      </c>
      <c r="R324" s="66">
        <f t="shared" si="32"/>
        <v>0</v>
      </c>
      <c r="S324" s="67">
        <f t="shared" si="33"/>
        <v>150000000</v>
      </c>
      <c r="T324" s="66">
        <f t="shared" si="34"/>
        <v>0</v>
      </c>
      <c r="U324" s="64">
        <f t="shared" si="35"/>
        <v>0</v>
      </c>
      <c r="V324" s="7">
        <f t="shared" si="36"/>
        <v>0</v>
      </c>
    </row>
    <row r="325" spans="1:22" s="81" customFormat="1" ht="15.75" outlineLevel="1" thickBot="1" x14ac:dyDescent="0.3">
      <c r="B325" s="65">
        <v>210731</v>
      </c>
      <c r="C325" s="65" t="s">
        <v>600</v>
      </c>
      <c r="D325" s="66">
        <v>0</v>
      </c>
      <c r="E325" s="66">
        <v>0</v>
      </c>
      <c r="F325" s="66">
        <v>0</v>
      </c>
      <c r="G325" s="66">
        <v>0</v>
      </c>
      <c r="H325" s="66">
        <v>0</v>
      </c>
      <c r="I325" s="67">
        <v>200000000</v>
      </c>
      <c r="J325" s="67">
        <f t="shared" si="30"/>
        <v>200000000</v>
      </c>
      <c r="K325" s="67">
        <v>150000000</v>
      </c>
      <c r="L325" s="67">
        <v>150000000</v>
      </c>
      <c r="M325" s="67">
        <f t="shared" si="31"/>
        <v>50000000</v>
      </c>
      <c r="N325" s="67">
        <v>0</v>
      </c>
      <c r="O325" s="68">
        <v>0</v>
      </c>
      <c r="P325" s="68">
        <v>150000000</v>
      </c>
      <c r="Q325" s="66">
        <v>150000000</v>
      </c>
      <c r="R325" s="66">
        <f t="shared" si="32"/>
        <v>0</v>
      </c>
      <c r="S325" s="67">
        <f t="shared" si="33"/>
        <v>50000000</v>
      </c>
      <c r="T325" s="66">
        <f t="shared" si="34"/>
        <v>0</v>
      </c>
      <c r="U325" s="64">
        <f t="shared" si="35"/>
        <v>0</v>
      </c>
      <c r="V325" s="7">
        <f t="shared" si="36"/>
        <v>0</v>
      </c>
    </row>
    <row r="326" spans="1:22" s="81" customFormat="1" ht="15.75" outlineLevel="1" thickBot="1" x14ac:dyDescent="0.3">
      <c r="B326" s="65">
        <v>210732</v>
      </c>
      <c r="C326" s="65" t="s">
        <v>601</v>
      </c>
      <c r="D326" s="66">
        <v>0</v>
      </c>
      <c r="E326" s="66">
        <v>0</v>
      </c>
      <c r="F326" s="66">
        <v>0</v>
      </c>
      <c r="G326" s="66">
        <v>0</v>
      </c>
      <c r="H326" s="66">
        <v>0</v>
      </c>
      <c r="I326" s="67">
        <v>38884789</v>
      </c>
      <c r="J326" s="67">
        <f t="shared" ref="J326:J389" si="38">+D326+E326-F326+I326</f>
        <v>38884789</v>
      </c>
      <c r="K326" s="67">
        <v>0</v>
      </c>
      <c r="L326" s="67">
        <v>0</v>
      </c>
      <c r="M326" s="67">
        <f t="shared" ref="M326:M389" si="39">+J326-L326</f>
        <v>38884789</v>
      </c>
      <c r="N326" s="67">
        <v>0</v>
      </c>
      <c r="O326" s="68">
        <v>0</v>
      </c>
      <c r="P326" s="68">
        <v>0</v>
      </c>
      <c r="Q326" s="66">
        <v>0</v>
      </c>
      <c r="R326" s="66">
        <f t="shared" ref="R326:R389" si="40">+Q326-L326</f>
        <v>0</v>
      </c>
      <c r="S326" s="67">
        <f t="shared" ref="S326:S389" si="41">+J326-Q326</f>
        <v>38884789</v>
      </c>
      <c r="T326" s="66">
        <f t="shared" ref="T326:T389" si="42">+O326</f>
        <v>0</v>
      </c>
      <c r="U326" s="64">
        <f t="shared" si="35"/>
        <v>0</v>
      </c>
      <c r="V326" s="7">
        <f t="shared" si="36"/>
        <v>0</v>
      </c>
    </row>
    <row r="327" spans="1:22" s="81" customFormat="1" ht="15.75" outlineLevel="1" thickBot="1" x14ac:dyDescent="0.3">
      <c r="B327" s="65">
        <v>210733</v>
      </c>
      <c r="C327" s="65" t="s">
        <v>602</v>
      </c>
      <c r="D327" s="66">
        <v>0</v>
      </c>
      <c r="E327" s="66">
        <v>0</v>
      </c>
      <c r="F327" s="66">
        <v>0</v>
      </c>
      <c r="G327" s="66">
        <v>0</v>
      </c>
      <c r="H327" s="66">
        <v>0</v>
      </c>
      <c r="I327" s="67">
        <v>600000</v>
      </c>
      <c r="J327" s="67">
        <f t="shared" si="38"/>
        <v>600000</v>
      </c>
      <c r="K327" s="67">
        <v>0</v>
      </c>
      <c r="L327" s="67">
        <v>0</v>
      </c>
      <c r="M327" s="67">
        <f t="shared" si="39"/>
        <v>600000</v>
      </c>
      <c r="N327" s="67">
        <v>0</v>
      </c>
      <c r="O327" s="68">
        <v>0</v>
      </c>
      <c r="P327" s="68">
        <v>0</v>
      </c>
      <c r="Q327" s="66">
        <v>0</v>
      </c>
      <c r="R327" s="66">
        <f t="shared" si="40"/>
        <v>0</v>
      </c>
      <c r="S327" s="67">
        <f t="shared" si="41"/>
        <v>600000</v>
      </c>
      <c r="T327" s="66">
        <f t="shared" si="42"/>
        <v>0</v>
      </c>
      <c r="U327" s="64">
        <f t="shared" si="35"/>
        <v>0</v>
      </c>
      <c r="V327" s="7">
        <f t="shared" si="36"/>
        <v>0</v>
      </c>
    </row>
    <row r="328" spans="1:22" s="81" customFormat="1" ht="15.75" outlineLevel="1" thickBot="1" x14ac:dyDescent="0.3">
      <c r="B328" s="65">
        <v>210734</v>
      </c>
      <c r="C328" s="65" t="s">
        <v>603</v>
      </c>
      <c r="D328" s="66">
        <v>0</v>
      </c>
      <c r="E328" s="66">
        <v>0</v>
      </c>
      <c r="F328" s="66">
        <v>0</v>
      </c>
      <c r="G328" s="66">
        <v>0</v>
      </c>
      <c r="H328" s="66">
        <v>0</v>
      </c>
      <c r="I328" s="67">
        <v>84567</v>
      </c>
      <c r="J328" s="67">
        <f t="shared" si="38"/>
        <v>84567</v>
      </c>
      <c r="K328" s="67">
        <v>0</v>
      </c>
      <c r="L328" s="67">
        <v>0</v>
      </c>
      <c r="M328" s="67">
        <f t="shared" si="39"/>
        <v>84567</v>
      </c>
      <c r="N328" s="67">
        <v>0</v>
      </c>
      <c r="O328" s="68">
        <v>0</v>
      </c>
      <c r="P328" s="68">
        <v>0</v>
      </c>
      <c r="Q328" s="66">
        <v>0</v>
      </c>
      <c r="R328" s="66">
        <f t="shared" si="40"/>
        <v>0</v>
      </c>
      <c r="S328" s="67">
        <f t="shared" si="41"/>
        <v>84567</v>
      </c>
      <c r="T328" s="66">
        <f t="shared" si="42"/>
        <v>0</v>
      </c>
      <c r="U328" s="64">
        <f t="shared" si="35"/>
        <v>0</v>
      </c>
      <c r="V328" s="7">
        <f t="shared" si="36"/>
        <v>0</v>
      </c>
    </row>
    <row r="329" spans="1:22" s="81" customFormat="1" ht="15.75" outlineLevel="1" thickBot="1" x14ac:dyDescent="0.3">
      <c r="B329" s="65">
        <v>210735</v>
      </c>
      <c r="C329" s="65" t="s">
        <v>604</v>
      </c>
      <c r="D329" s="66">
        <v>0</v>
      </c>
      <c r="E329" s="66">
        <v>0</v>
      </c>
      <c r="F329" s="66">
        <v>0</v>
      </c>
      <c r="G329" s="66">
        <v>0</v>
      </c>
      <c r="H329" s="66">
        <v>0</v>
      </c>
      <c r="I329" s="67">
        <v>10925154</v>
      </c>
      <c r="J329" s="67">
        <f t="shared" si="38"/>
        <v>10925154</v>
      </c>
      <c r="K329" s="67">
        <v>10837855</v>
      </c>
      <c r="L329" s="67">
        <v>10837855</v>
      </c>
      <c r="M329" s="67">
        <f t="shared" si="39"/>
        <v>87299</v>
      </c>
      <c r="N329" s="67">
        <v>0</v>
      </c>
      <c r="O329" s="68">
        <v>0</v>
      </c>
      <c r="P329" s="68">
        <v>10924738</v>
      </c>
      <c r="Q329" s="66">
        <v>10924738</v>
      </c>
      <c r="R329" s="66">
        <f t="shared" si="40"/>
        <v>86883</v>
      </c>
      <c r="S329" s="67">
        <f t="shared" si="41"/>
        <v>416</v>
      </c>
      <c r="T329" s="66">
        <f t="shared" si="42"/>
        <v>0</v>
      </c>
      <c r="U329" s="64">
        <f t="shared" si="35"/>
        <v>0</v>
      </c>
      <c r="V329" s="7">
        <f t="shared" si="36"/>
        <v>0</v>
      </c>
    </row>
    <row r="330" spans="1:22" s="81" customFormat="1" ht="15.75" outlineLevel="1" thickBot="1" x14ac:dyDescent="0.3">
      <c r="B330" s="65">
        <v>210736</v>
      </c>
      <c r="C330" s="65" t="s">
        <v>605</v>
      </c>
      <c r="D330" s="66">
        <v>0</v>
      </c>
      <c r="E330" s="66">
        <v>0</v>
      </c>
      <c r="F330" s="66">
        <v>0</v>
      </c>
      <c r="G330" s="66">
        <v>0</v>
      </c>
      <c r="H330" s="66">
        <v>0</v>
      </c>
      <c r="I330" s="67">
        <v>20282791</v>
      </c>
      <c r="J330" s="67">
        <f t="shared" si="38"/>
        <v>20282791</v>
      </c>
      <c r="K330" s="67">
        <v>0</v>
      </c>
      <c r="L330" s="67">
        <v>0</v>
      </c>
      <c r="M330" s="67">
        <f t="shared" si="39"/>
        <v>20282791</v>
      </c>
      <c r="N330" s="67">
        <v>0</v>
      </c>
      <c r="O330" s="68">
        <v>0</v>
      </c>
      <c r="P330" s="68">
        <v>20282791</v>
      </c>
      <c r="Q330" s="66">
        <v>20282791</v>
      </c>
      <c r="R330" s="66">
        <f t="shared" si="40"/>
        <v>20282791</v>
      </c>
      <c r="S330" s="67">
        <f t="shared" si="41"/>
        <v>0</v>
      </c>
      <c r="T330" s="66">
        <f t="shared" si="42"/>
        <v>0</v>
      </c>
      <c r="U330" s="64">
        <f t="shared" si="35"/>
        <v>0</v>
      </c>
      <c r="V330" s="7">
        <f t="shared" si="36"/>
        <v>0</v>
      </c>
    </row>
    <row r="331" spans="1:22" s="81" customFormat="1" ht="15.75" outlineLevel="1" thickBot="1" x14ac:dyDescent="0.3">
      <c r="B331" s="65">
        <v>210737</v>
      </c>
      <c r="C331" s="65" t="s">
        <v>606</v>
      </c>
      <c r="D331" s="66">
        <v>0</v>
      </c>
      <c r="E331" s="66">
        <v>0</v>
      </c>
      <c r="F331" s="66">
        <v>0</v>
      </c>
      <c r="G331" s="66">
        <v>0</v>
      </c>
      <c r="H331" s="66">
        <v>0</v>
      </c>
      <c r="I331" s="67">
        <v>2341642</v>
      </c>
      <c r="J331" s="67">
        <f t="shared" si="38"/>
        <v>2341642</v>
      </c>
      <c r="K331" s="67">
        <v>0</v>
      </c>
      <c r="L331" s="67">
        <v>0</v>
      </c>
      <c r="M331" s="67">
        <f t="shared" si="39"/>
        <v>2341642</v>
      </c>
      <c r="N331" s="67">
        <v>0</v>
      </c>
      <c r="O331" s="68">
        <v>0</v>
      </c>
      <c r="P331" s="68">
        <v>2341642</v>
      </c>
      <c r="Q331" s="66">
        <v>2341642</v>
      </c>
      <c r="R331" s="66">
        <f t="shared" si="40"/>
        <v>2341642</v>
      </c>
      <c r="S331" s="67">
        <f t="shared" si="41"/>
        <v>0</v>
      </c>
      <c r="T331" s="66">
        <f t="shared" si="42"/>
        <v>0</v>
      </c>
      <c r="U331" s="64">
        <f t="shared" si="35"/>
        <v>0</v>
      </c>
      <c r="V331" s="7">
        <f t="shared" si="36"/>
        <v>0</v>
      </c>
    </row>
    <row r="332" spans="1:22" s="81" customFormat="1" ht="15.75" outlineLevel="1" thickBot="1" x14ac:dyDescent="0.3">
      <c r="B332" s="65">
        <v>210738</v>
      </c>
      <c r="C332" s="65" t="s">
        <v>607</v>
      </c>
      <c r="D332" s="66">
        <v>0</v>
      </c>
      <c r="E332" s="66">
        <v>0</v>
      </c>
      <c r="F332" s="66">
        <v>0</v>
      </c>
      <c r="G332" s="66">
        <v>0</v>
      </c>
      <c r="H332" s="66">
        <v>0</v>
      </c>
      <c r="I332" s="67">
        <v>961063</v>
      </c>
      <c r="J332" s="67">
        <f t="shared" si="38"/>
        <v>961063</v>
      </c>
      <c r="K332" s="67">
        <v>0</v>
      </c>
      <c r="L332" s="67">
        <v>0</v>
      </c>
      <c r="M332" s="67">
        <f t="shared" si="39"/>
        <v>961063</v>
      </c>
      <c r="N332" s="67">
        <v>0</v>
      </c>
      <c r="O332" s="68">
        <v>0</v>
      </c>
      <c r="P332" s="68">
        <v>0</v>
      </c>
      <c r="Q332" s="66">
        <v>0</v>
      </c>
      <c r="R332" s="66">
        <f t="shared" si="40"/>
        <v>0</v>
      </c>
      <c r="S332" s="67">
        <f t="shared" si="41"/>
        <v>961063</v>
      </c>
      <c r="T332" s="66">
        <f t="shared" si="42"/>
        <v>0</v>
      </c>
      <c r="U332" s="64">
        <f t="shared" si="35"/>
        <v>0</v>
      </c>
      <c r="V332" s="7">
        <f t="shared" si="36"/>
        <v>0</v>
      </c>
    </row>
    <row r="333" spans="1:22" s="81" customFormat="1" ht="15.75" outlineLevel="1" thickBot="1" x14ac:dyDescent="0.3">
      <c r="B333" s="65">
        <v>210739</v>
      </c>
      <c r="C333" s="65" t="s">
        <v>608</v>
      </c>
      <c r="D333" s="66">
        <v>0</v>
      </c>
      <c r="E333" s="66">
        <v>0</v>
      </c>
      <c r="F333" s="66">
        <v>0</v>
      </c>
      <c r="G333" s="66">
        <v>0</v>
      </c>
      <c r="H333" s="66">
        <v>0</v>
      </c>
      <c r="I333" s="67">
        <v>13622144</v>
      </c>
      <c r="J333" s="67">
        <f t="shared" si="38"/>
        <v>13622144</v>
      </c>
      <c r="K333" s="67">
        <v>0</v>
      </c>
      <c r="L333" s="67">
        <v>0</v>
      </c>
      <c r="M333" s="67">
        <f t="shared" si="39"/>
        <v>13622144</v>
      </c>
      <c r="N333" s="67">
        <v>0</v>
      </c>
      <c r="O333" s="68">
        <v>0</v>
      </c>
      <c r="P333" s="68">
        <v>0</v>
      </c>
      <c r="Q333" s="66">
        <v>0</v>
      </c>
      <c r="R333" s="66">
        <f t="shared" si="40"/>
        <v>0</v>
      </c>
      <c r="S333" s="67">
        <f t="shared" si="41"/>
        <v>13622144</v>
      </c>
      <c r="T333" s="66">
        <f t="shared" si="42"/>
        <v>0</v>
      </c>
      <c r="U333" s="64">
        <f t="shared" si="35"/>
        <v>0</v>
      </c>
      <c r="V333" s="7">
        <f t="shared" si="36"/>
        <v>0</v>
      </c>
    </row>
    <row r="334" spans="1:22" s="81" customFormat="1" ht="15.75" outlineLevel="1" thickBot="1" x14ac:dyDescent="0.3">
      <c r="B334" s="65">
        <v>210740</v>
      </c>
      <c r="C334" s="65" t="s">
        <v>609</v>
      </c>
      <c r="D334" s="66">
        <v>0</v>
      </c>
      <c r="E334" s="66">
        <v>0</v>
      </c>
      <c r="F334" s="66">
        <v>19935314</v>
      </c>
      <c r="G334" s="66">
        <v>0</v>
      </c>
      <c r="H334" s="66">
        <v>0</v>
      </c>
      <c r="I334" s="67">
        <v>19935314</v>
      </c>
      <c r="J334" s="67">
        <f t="shared" si="38"/>
        <v>0</v>
      </c>
      <c r="K334" s="67">
        <v>0</v>
      </c>
      <c r="L334" s="67">
        <v>0</v>
      </c>
      <c r="M334" s="67">
        <f t="shared" si="39"/>
        <v>0</v>
      </c>
      <c r="N334" s="67">
        <v>0</v>
      </c>
      <c r="O334" s="68">
        <v>0</v>
      </c>
      <c r="P334" s="68">
        <v>0</v>
      </c>
      <c r="Q334" s="66">
        <v>0</v>
      </c>
      <c r="R334" s="66">
        <f t="shared" si="40"/>
        <v>0</v>
      </c>
      <c r="S334" s="67">
        <f t="shared" si="41"/>
        <v>0</v>
      </c>
      <c r="T334" s="66">
        <f t="shared" si="42"/>
        <v>0</v>
      </c>
      <c r="U334" s="64">
        <f t="shared" si="35"/>
        <v>0</v>
      </c>
      <c r="V334" s="7">
        <f t="shared" si="36"/>
        <v>0</v>
      </c>
    </row>
    <row r="335" spans="1:22" s="81" customFormat="1" ht="15.75" outlineLevel="1" thickBot="1" x14ac:dyDescent="0.3">
      <c r="B335" s="65">
        <v>210741</v>
      </c>
      <c r="C335" s="65" t="s">
        <v>610</v>
      </c>
      <c r="D335" s="66">
        <v>0</v>
      </c>
      <c r="E335" s="66">
        <v>22940291</v>
      </c>
      <c r="F335" s="66">
        <v>0</v>
      </c>
      <c r="G335" s="66">
        <v>0</v>
      </c>
      <c r="H335" s="66">
        <v>0</v>
      </c>
      <c r="I335" s="67">
        <v>107</v>
      </c>
      <c r="J335" s="67">
        <f t="shared" si="38"/>
        <v>22940398</v>
      </c>
      <c r="K335" s="67">
        <v>35040398</v>
      </c>
      <c r="L335" s="67">
        <v>12100000</v>
      </c>
      <c r="M335" s="67">
        <f t="shared" si="39"/>
        <v>10840398</v>
      </c>
      <c r="N335" s="67">
        <v>0</v>
      </c>
      <c r="O335" s="68">
        <v>22940398</v>
      </c>
      <c r="P335" s="68">
        <v>22940398</v>
      </c>
      <c r="Q335" s="66">
        <v>22940398</v>
      </c>
      <c r="R335" s="66">
        <f t="shared" si="40"/>
        <v>10840398</v>
      </c>
      <c r="S335" s="67">
        <f t="shared" si="41"/>
        <v>0</v>
      </c>
      <c r="T335" s="66">
        <f t="shared" si="42"/>
        <v>22940398</v>
      </c>
      <c r="U335" s="64">
        <f t="shared" si="35"/>
        <v>0</v>
      </c>
      <c r="V335" s="7">
        <f t="shared" si="36"/>
        <v>0</v>
      </c>
    </row>
    <row r="336" spans="1:22" s="80" customFormat="1" ht="15.75" outlineLevel="1" thickBot="1" x14ac:dyDescent="0.3">
      <c r="A336" s="81"/>
      <c r="B336" s="65">
        <v>210742</v>
      </c>
      <c r="C336" s="65" t="s">
        <v>611</v>
      </c>
      <c r="D336" s="66">
        <v>0</v>
      </c>
      <c r="E336" s="66">
        <v>0</v>
      </c>
      <c r="F336" s="66">
        <v>0</v>
      </c>
      <c r="G336" s="66">
        <v>0</v>
      </c>
      <c r="H336" s="66">
        <v>0</v>
      </c>
      <c r="I336" s="67">
        <v>60020515</v>
      </c>
      <c r="J336" s="67">
        <f t="shared" si="38"/>
        <v>60020515</v>
      </c>
      <c r="K336" s="67">
        <v>0</v>
      </c>
      <c r="L336" s="67">
        <v>0</v>
      </c>
      <c r="M336" s="67">
        <f t="shared" si="39"/>
        <v>60020515</v>
      </c>
      <c r="N336" s="67">
        <v>0</v>
      </c>
      <c r="O336" s="68">
        <v>0</v>
      </c>
      <c r="P336" s="68">
        <v>0</v>
      </c>
      <c r="Q336" s="66">
        <v>0</v>
      </c>
      <c r="R336" s="66">
        <f t="shared" si="40"/>
        <v>0</v>
      </c>
      <c r="S336" s="67">
        <f t="shared" si="41"/>
        <v>60020515</v>
      </c>
      <c r="T336" s="66">
        <f t="shared" si="42"/>
        <v>0</v>
      </c>
      <c r="U336" s="64">
        <f t="shared" si="35"/>
        <v>0</v>
      </c>
      <c r="V336" s="7">
        <f t="shared" si="36"/>
        <v>0</v>
      </c>
    </row>
    <row r="337" spans="1:22" s="81" customFormat="1" ht="15.75" outlineLevel="1" thickBot="1" x14ac:dyDescent="0.3">
      <c r="B337" s="65">
        <v>210743</v>
      </c>
      <c r="C337" s="65" t="s">
        <v>612</v>
      </c>
      <c r="D337" s="66">
        <v>0</v>
      </c>
      <c r="E337" s="66">
        <v>0</v>
      </c>
      <c r="F337" s="66">
        <v>0</v>
      </c>
      <c r="G337" s="66">
        <v>0</v>
      </c>
      <c r="H337" s="66">
        <v>0</v>
      </c>
      <c r="I337" s="67">
        <v>185130</v>
      </c>
      <c r="J337" s="67">
        <f t="shared" si="38"/>
        <v>185130</v>
      </c>
      <c r="K337" s="67">
        <v>0</v>
      </c>
      <c r="L337" s="67">
        <v>0</v>
      </c>
      <c r="M337" s="67">
        <f t="shared" si="39"/>
        <v>185130</v>
      </c>
      <c r="N337" s="67">
        <v>0</v>
      </c>
      <c r="O337" s="68">
        <v>0</v>
      </c>
      <c r="P337" s="68">
        <v>0</v>
      </c>
      <c r="Q337" s="66">
        <v>0</v>
      </c>
      <c r="R337" s="66">
        <f t="shared" si="40"/>
        <v>0</v>
      </c>
      <c r="S337" s="67">
        <f t="shared" si="41"/>
        <v>185130</v>
      </c>
      <c r="T337" s="66">
        <f t="shared" si="42"/>
        <v>0</v>
      </c>
      <c r="U337" s="64">
        <f t="shared" si="35"/>
        <v>0</v>
      </c>
      <c r="V337" s="7">
        <f t="shared" si="36"/>
        <v>0</v>
      </c>
    </row>
    <row r="338" spans="1:22" s="81" customFormat="1" ht="15.75" outlineLevel="1" thickBot="1" x14ac:dyDescent="0.3">
      <c r="B338" s="65">
        <v>210744</v>
      </c>
      <c r="C338" s="65" t="s">
        <v>613</v>
      </c>
      <c r="D338" s="66">
        <v>0</v>
      </c>
      <c r="E338" s="66">
        <v>0</v>
      </c>
      <c r="F338" s="66">
        <v>0</v>
      </c>
      <c r="G338" s="66">
        <v>0</v>
      </c>
      <c r="H338" s="66">
        <v>0</v>
      </c>
      <c r="I338" s="67">
        <v>5150220</v>
      </c>
      <c r="J338" s="67">
        <f t="shared" si="38"/>
        <v>5150220</v>
      </c>
      <c r="K338" s="67">
        <v>0</v>
      </c>
      <c r="L338" s="67">
        <v>0</v>
      </c>
      <c r="M338" s="67">
        <f t="shared" si="39"/>
        <v>5150220</v>
      </c>
      <c r="N338" s="67">
        <v>0</v>
      </c>
      <c r="O338" s="68">
        <v>0</v>
      </c>
      <c r="P338" s="68">
        <v>0</v>
      </c>
      <c r="Q338" s="66">
        <v>0</v>
      </c>
      <c r="R338" s="66">
        <f t="shared" si="40"/>
        <v>0</v>
      </c>
      <c r="S338" s="67">
        <f t="shared" si="41"/>
        <v>5150220</v>
      </c>
      <c r="T338" s="66">
        <f t="shared" si="42"/>
        <v>0</v>
      </c>
      <c r="U338" s="64">
        <f t="shared" si="35"/>
        <v>0</v>
      </c>
      <c r="V338" s="7">
        <f t="shared" si="36"/>
        <v>0</v>
      </c>
    </row>
    <row r="339" spans="1:22" s="81" customFormat="1" ht="15.75" outlineLevel="1" thickBot="1" x14ac:dyDescent="0.3">
      <c r="B339" s="65">
        <v>210745</v>
      </c>
      <c r="C339" s="65" t="s">
        <v>614</v>
      </c>
      <c r="D339" s="66">
        <v>0</v>
      </c>
      <c r="E339" s="66">
        <v>0</v>
      </c>
      <c r="F339" s="66">
        <v>0</v>
      </c>
      <c r="G339" s="66">
        <v>0</v>
      </c>
      <c r="H339" s="66">
        <v>0</v>
      </c>
      <c r="I339" s="67">
        <v>5964706</v>
      </c>
      <c r="J339" s="67">
        <f t="shared" si="38"/>
        <v>5964706</v>
      </c>
      <c r="K339" s="67">
        <v>0</v>
      </c>
      <c r="L339" s="67">
        <v>0</v>
      </c>
      <c r="M339" s="67">
        <f t="shared" si="39"/>
        <v>5964706</v>
      </c>
      <c r="N339" s="67">
        <v>0</v>
      </c>
      <c r="O339" s="68">
        <v>0</v>
      </c>
      <c r="P339" s="68">
        <v>0</v>
      </c>
      <c r="Q339" s="66">
        <v>0</v>
      </c>
      <c r="R339" s="66">
        <f t="shared" si="40"/>
        <v>0</v>
      </c>
      <c r="S339" s="67">
        <f t="shared" si="41"/>
        <v>5964706</v>
      </c>
      <c r="T339" s="66">
        <f t="shared" si="42"/>
        <v>0</v>
      </c>
      <c r="U339" s="64">
        <f t="shared" si="35"/>
        <v>0</v>
      </c>
      <c r="V339" s="7">
        <f t="shared" si="36"/>
        <v>0</v>
      </c>
    </row>
    <row r="340" spans="1:22" s="81" customFormat="1" ht="15.75" outlineLevel="1" thickBot="1" x14ac:dyDescent="0.3">
      <c r="B340" s="65">
        <v>210746</v>
      </c>
      <c r="C340" s="65" t="s">
        <v>615</v>
      </c>
      <c r="D340" s="66">
        <v>0</v>
      </c>
      <c r="E340" s="66">
        <v>0</v>
      </c>
      <c r="F340" s="66">
        <v>0</v>
      </c>
      <c r="G340" s="66">
        <v>0</v>
      </c>
      <c r="H340" s="66">
        <v>0</v>
      </c>
      <c r="I340" s="67">
        <v>8644875</v>
      </c>
      <c r="J340" s="67">
        <f t="shared" si="38"/>
        <v>8644875</v>
      </c>
      <c r="K340" s="67">
        <v>0</v>
      </c>
      <c r="L340" s="67">
        <v>0</v>
      </c>
      <c r="M340" s="67">
        <f t="shared" si="39"/>
        <v>8644875</v>
      </c>
      <c r="N340" s="67">
        <v>0</v>
      </c>
      <c r="O340" s="68">
        <v>0</v>
      </c>
      <c r="P340" s="68">
        <v>0</v>
      </c>
      <c r="Q340" s="66">
        <v>0</v>
      </c>
      <c r="R340" s="66">
        <f t="shared" si="40"/>
        <v>0</v>
      </c>
      <c r="S340" s="67">
        <f t="shared" si="41"/>
        <v>8644875</v>
      </c>
      <c r="T340" s="66">
        <f t="shared" si="42"/>
        <v>0</v>
      </c>
      <c r="U340" s="64">
        <f t="shared" si="35"/>
        <v>0</v>
      </c>
      <c r="V340" s="7">
        <f t="shared" si="36"/>
        <v>0</v>
      </c>
    </row>
    <row r="341" spans="1:22" s="81" customFormat="1" ht="15.75" outlineLevel="1" thickBot="1" x14ac:dyDescent="0.3">
      <c r="B341" s="65">
        <v>210747</v>
      </c>
      <c r="C341" s="65" t="s">
        <v>616</v>
      </c>
      <c r="D341" s="66">
        <v>0</v>
      </c>
      <c r="E341" s="66">
        <v>0</v>
      </c>
      <c r="F341" s="66">
        <v>0</v>
      </c>
      <c r="G341" s="66">
        <v>0</v>
      </c>
      <c r="H341" s="66">
        <v>0</v>
      </c>
      <c r="I341" s="67">
        <v>16505733</v>
      </c>
      <c r="J341" s="67">
        <f t="shared" si="38"/>
        <v>16505733</v>
      </c>
      <c r="K341" s="67">
        <v>0</v>
      </c>
      <c r="L341" s="67">
        <v>0</v>
      </c>
      <c r="M341" s="67">
        <f t="shared" si="39"/>
        <v>16505733</v>
      </c>
      <c r="N341" s="67">
        <v>0</v>
      </c>
      <c r="O341" s="68">
        <v>0</v>
      </c>
      <c r="P341" s="68">
        <v>0</v>
      </c>
      <c r="Q341" s="66">
        <v>0</v>
      </c>
      <c r="R341" s="66">
        <f t="shared" si="40"/>
        <v>0</v>
      </c>
      <c r="S341" s="67">
        <f t="shared" si="41"/>
        <v>16505733</v>
      </c>
      <c r="T341" s="66">
        <f t="shared" si="42"/>
        <v>0</v>
      </c>
      <c r="U341" s="64">
        <f t="shared" si="35"/>
        <v>0</v>
      </c>
      <c r="V341" s="7">
        <f t="shared" si="36"/>
        <v>0</v>
      </c>
    </row>
    <row r="342" spans="1:22" s="81" customFormat="1" ht="15.75" outlineLevel="1" thickBot="1" x14ac:dyDescent="0.3">
      <c r="B342" s="65">
        <v>210748</v>
      </c>
      <c r="C342" s="65" t="s">
        <v>617</v>
      </c>
      <c r="D342" s="66">
        <v>0</v>
      </c>
      <c r="E342" s="66">
        <v>0</v>
      </c>
      <c r="F342" s="66">
        <v>0</v>
      </c>
      <c r="G342" s="66">
        <v>0</v>
      </c>
      <c r="H342" s="66">
        <v>0</v>
      </c>
      <c r="I342" s="67">
        <v>5971870</v>
      </c>
      <c r="J342" s="67">
        <f t="shared" si="38"/>
        <v>5971870</v>
      </c>
      <c r="K342" s="67">
        <v>0</v>
      </c>
      <c r="L342" s="67">
        <v>0</v>
      </c>
      <c r="M342" s="67">
        <f t="shared" si="39"/>
        <v>5971870</v>
      </c>
      <c r="N342" s="67">
        <v>0</v>
      </c>
      <c r="O342" s="68">
        <v>0</v>
      </c>
      <c r="P342" s="68">
        <v>0</v>
      </c>
      <c r="Q342" s="66">
        <v>0</v>
      </c>
      <c r="R342" s="66">
        <f t="shared" si="40"/>
        <v>0</v>
      </c>
      <c r="S342" s="67">
        <f t="shared" si="41"/>
        <v>5971870</v>
      </c>
      <c r="T342" s="66">
        <f t="shared" si="42"/>
        <v>0</v>
      </c>
      <c r="U342" s="64">
        <f t="shared" si="35"/>
        <v>0</v>
      </c>
      <c r="V342" s="7">
        <f t="shared" si="36"/>
        <v>0</v>
      </c>
    </row>
    <row r="343" spans="1:22" s="81" customFormat="1" ht="15.75" outlineLevel="1" thickBot="1" x14ac:dyDescent="0.3">
      <c r="B343" s="65">
        <v>210749</v>
      </c>
      <c r="C343" s="65" t="s">
        <v>618</v>
      </c>
      <c r="D343" s="66">
        <v>0</v>
      </c>
      <c r="E343" s="66">
        <v>0</v>
      </c>
      <c r="F343" s="66">
        <v>0</v>
      </c>
      <c r="G343" s="66">
        <v>0</v>
      </c>
      <c r="H343" s="66">
        <v>0</v>
      </c>
      <c r="I343" s="67">
        <v>1613852</v>
      </c>
      <c r="J343" s="67">
        <f t="shared" si="38"/>
        <v>1613852</v>
      </c>
      <c r="K343" s="67">
        <v>0</v>
      </c>
      <c r="L343" s="67">
        <v>0</v>
      </c>
      <c r="M343" s="67">
        <f t="shared" si="39"/>
        <v>1613852</v>
      </c>
      <c r="N343" s="67">
        <v>0</v>
      </c>
      <c r="O343" s="68">
        <v>0</v>
      </c>
      <c r="P343" s="68">
        <v>0</v>
      </c>
      <c r="Q343" s="66">
        <v>0</v>
      </c>
      <c r="R343" s="66">
        <f t="shared" si="40"/>
        <v>0</v>
      </c>
      <c r="S343" s="67">
        <f t="shared" si="41"/>
        <v>1613852</v>
      </c>
      <c r="T343" s="66">
        <f t="shared" si="42"/>
        <v>0</v>
      </c>
      <c r="U343" s="64">
        <f t="shared" si="35"/>
        <v>0</v>
      </c>
      <c r="V343" s="7">
        <f t="shared" si="36"/>
        <v>0</v>
      </c>
    </row>
    <row r="344" spans="1:22" s="81" customFormat="1" ht="15.75" outlineLevel="1" thickBot="1" x14ac:dyDescent="0.3">
      <c r="B344" s="65">
        <v>210750</v>
      </c>
      <c r="C344" s="65" t="s">
        <v>619</v>
      </c>
      <c r="D344" s="66">
        <v>0</v>
      </c>
      <c r="E344" s="66">
        <v>0</v>
      </c>
      <c r="F344" s="66">
        <v>0</v>
      </c>
      <c r="G344" s="66">
        <v>0</v>
      </c>
      <c r="H344" s="66">
        <v>0</v>
      </c>
      <c r="I344" s="67">
        <v>872</v>
      </c>
      <c r="J344" s="67">
        <f t="shared" si="38"/>
        <v>872</v>
      </c>
      <c r="K344" s="67">
        <v>0</v>
      </c>
      <c r="L344" s="67">
        <v>0</v>
      </c>
      <c r="M344" s="67">
        <f t="shared" si="39"/>
        <v>872</v>
      </c>
      <c r="N344" s="67">
        <v>0</v>
      </c>
      <c r="O344" s="68">
        <v>0</v>
      </c>
      <c r="P344" s="68">
        <v>0</v>
      </c>
      <c r="Q344" s="66">
        <v>0</v>
      </c>
      <c r="R344" s="66">
        <f t="shared" si="40"/>
        <v>0</v>
      </c>
      <c r="S344" s="67">
        <f t="shared" si="41"/>
        <v>872</v>
      </c>
      <c r="T344" s="66">
        <f t="shared" si="42"/>
        <v>0</v>
      </c>
      <c r="U344" s="64">
        <f t="shared" ref="U344:U412" si="43">+D344+E344-F344-H344+I344-J344</f>
        <v>0</v>
      </c>
      <c r="V344" s="7">
        <f t="shared" ref="V344:V412" si="44">+J344-M344-L344</f>
        <v>0</v>
      </c>
    </row>
    <row r="345" spans="1:22" s="81" customFormat="1" ht="15.75" outlineLevel="1" thickBot="1" x14ac:dyDescent="0.3">
      <c r="B345" s="65">
        <v>210751</v>
      </c>
      <c r="C345" s="65" t="s">
        <v>620</v>
      </c>
      <c r="D345" s="66">
        <v>0</v>
      </c>
      <c r="E345" s="66">
        <v>0</v>
      </c>
      <c r="F345" s="66">
        <v>0</v>
      </c>
      <c r="G345" s="66">
        <v>0</v>
      </c>
      <c r="H345" s="66">
        <v>0</v>
      </c>
      <c r="I345" s="67">
        <v>752699</v>
      </c>
      <c r="J345" s="67">
        <f t="shared" si="38"/>
        <v>752699</v>
      </c>
      <c r="K345" s="67">
        <v>752699</v>
      </c>
      <c r="L345" s="67">
        <v>752699</v>
      </c>
      <c r="M345" s="67">
        <f t="shared" si="39"/>
        <v>0</v>
      </c>
      <c r="N345" s="67">
        <v>752699</v>
      </c>
      <c r="O345" s="68">
        <v>752699</v>
      </c>
      <c r="P345" s="68">
        <v>0</v>
      </c>
      <c r="Q345" s="66">
        <v>752699</v>
      </c>
      <c r="R345" s="66">
        <f t="shared" si="40"/>
        <v>0</v>
      </c>
      <c r="S345" s="67">
        <f t="shared" si="41"/>
        <v>0</v>
      </c>
      <c r="T345" s="66">
        <f t="shared" si="42"/>
        <v>752699</v>
      </c>
      <c r="U345" s="64">
        <f t="shared" si="43"/>
        <v>0</v>
      </c>
      <c r="V345" s="7">
        <f t="shared" si="44"/>
        <v>0</v>
      </c>
    </row>
    <row r="346" spans="1:22" s="81" customFormat="1" ht="15.75" outlineLevel="1" thickBot="1" x14ac:dyDescent="0.3">
      <c r="B346" s="65">
        <v>210752</v>
      </c>
      <c r="C346" s="65" t="s">
        <v>621</v>
      </c>
      <c r="D346" s="66">
        <v>0</v>
      </c>
      <c r="E346" s="66">
        <v>0</v>
      </c>
      <c r="F346" s="66">
        <v>0</v>
      </c>
      <c r="G346" s="66">
        <v>0</v>
      </c>
      <c r="H346" s="66">
        <v>0</v>
      </c>
      <c r="I346" s="67">
        <v>11301644</v>
      </c>
      <c r="J346" s="68">
        <f t="shared" si="38"/>
        <v>11301644</v>
      </c>
      <c r="K346" s="68">
        <v>0</v>
      </c>
      <c r="L346" s="67">
        <v>0</v>
      </c>
      <c r="M346" s="67">
        <f t="shared" si="39"/>
        <v>11301644</v>
      </c>
      <c r="N346" s="67">
        <v>0</v>
      </c>
      <c r="O346" s="68">
        <v>0</v>
      </c>
      <c r="P346" s="68">
        <v>0</v>
      </c>
      <c r="Q346" s="66">
        <v>0</v>
      </c>
      <c r="R346" s="66">
        <f t="shared" si="40"/>
        <v>0</v>
      </c>
      <c r="S346" s="67">
        <f t="shared" si="41"/>
        <v>11301644</v>
      </c>
      <c r="T346" s="66">
        <f t="shared" si="42"/>
        <v>0</v>
      </c>
      <c r="U346" s="64">
        <f t="shared" si="43"/>
        <v>0</v>
      </c>
      <c r="V346" s="7">
        <f t="shared" si="44"/>
        <v>0</v>
      </c>
    </row>
    <row r="347" spans="1:22" s="81" customFormat="1" ht="15.75" outlineLevel="1" thickBot="1" x14ac:dyDescent="0.3">
      <c r="B347" s="65">
        <v>210753</v>
      </c>
      <c r="C347" s="65" t="s">
        <v>622</v>
      </c>
      <c r="D347" s="66">
        <v>0</v>
      </c>
      <c r="E347" s="66">
        <v>0</v>
      </c>
      <c r="F347" s="66">
        <v>0</v>
      </c>
      <c r="G347" s="66">
        <v>0</v>
      </c>
      <c r="H347" s="66">
        <v>0</v>
      </c>
      <c r="I347" s="67">
        <v>137233211</v>
      </c>
      <c r="J347" s="67">
        <f t="shared" si="38"/>
        <v>137233211</v>
      </c>
      <c r="K347" s="67">
        <v>0</v>
      </c>
      <c r="L347" s="67">
        <v>0</v>
      </c>
      <c r="M347" s="67">
        <f t="shared" si="39"/>
        <v>137233211</v>
      </c>
      <c r="N347" s="67">
        <v>0</v>
      </c>
      <c r="O347" s="68">
        <v>0</v>
      </c>
      <c r="P347" s="68">
        <v>0</v>
      </c>
      <c r="Q347" s="66">
        <v>0</v>
      </c>
      <c r="R347" s="66">
        <f t="shared" si="40"/>
        <v>0</v>
      </c>
      <c r="S347" s="67">
        <f t="shared" si="41"/>
        <v>137233211</v>
      </c>
      <c r="T347" s="66">
        <f t="shared" si="42"/>
        <v>0</v>
      </c>
      <c r="U347" s="64">
        <f t="shared" si="43"/>
        <v>0</v>
      </c>
      <c r="V347" s="7">
        <f t="shared" si="44"/>
        <v>0</v>
      </c>
    </row>
    <row r="348" spans="1:22" s="81" customFormat="1" ht="15.75" outlineLevel="1" thickBot="1" x14ac:dyDescent="0.3">
      <c r="B348" s="65">
        <v>210754</v>
      </c>
      <c r="C348" s="65" t="s">
        <v>623</v>
      </c>
      <c r="D348" s="66">
        <v>0</v>
      </c>
      <c r="E348" s="66">
        <v>0</v>
      </c>
      <c r="F348" s="66">
        <v>0</v>
      </c>
      <c r="G348" s="66">
        <v>0</v>
      </c>
      <c r="H348" s="66">
        <v>0</v>
      </c>
      <c r="I348" s="67">
        <v>112429</v>
      </c>
      <c r="J348" s="67">
        <f t="shared" si="38"/>
        <v>112429</v>
      </c>
      <c r="K348" s="67">
        <v>0</v>
      </c>
      <c r="L348" s="67">
        <v>0</v>
      </c>
      <c r="M348" s="67">
        <f t="shared" si="39"/>
        <v>112429</v>
      </c>
      <c r="N348" s="67">
        <v>0</v>
      </c>
      <c r="O348" s="68">
        <v>0</v>
      </c>
      <c r="P348" s="68">
        <v>0</v>
      </c>
      <c r="Q348" s="66">
        <v>0</v>
      </c>
      <c r="R348" s="66">
        <f t="shared" si="40"/>
        <v>0</v>
      </c>
      <c r="S348" s="67">
        <f t="shared" si="41"/>
        <v>112429</v>
      </c>
      <c r="T348" s="66">
        <f t="shared" si="42"/>
        <v>0</v>
      </c>
      <c r="U348" s="64">
        <f t="shared" si="43"/>
        <v>0</v>
      </c>
      <c r="V348" s="7">
        <f t="shared" si="44"/>
        <v>0</v>
      </c>
    </row>
    <row r="349" spans="1:22" s="81" customFormat="1" ht="15.75" outlineLevel="1" thickBot="1" x14ac:dyDescent="0.3">
      <c r="B349" s="65">
        <v>210755</v>
      </c>
      <c r="C349" s="65" t="s">
        <v>624</v>
      </c>
      <c r="D349" s="66">
        <v>0</v>
      </c>
      <c r="E349" s="66">
        <v>0</v>
      </c>
      <c r="F349" s="66">
        <v>0</v>
      </c>
      <c r="G349" s="66">
        <v>0</v>
      </c>
      <c r="H349" s="66">
        <v>0</v>
      </c>
      <c r="I349" s="67">
        <v>92800</v>
      </c>
      <c r="J349" s="67">
        <f t="shared" si="38"/>
        <v>92800</v>
      </c>
      <c r="K349" s="67">
        <v>0</v>
      </c>
      <c r="L349" s="67">
        <v>0</v>
      </c>
      <c r="M349" s="67">
        <f t="shared" si="39"/>
        <v>92800</v>
      </c>
      <c r="N349" s="67">
        <v>0</v>
      </c>
      <c r="O349" s="68">
        <v>0</v>
      </c>
      <c r="P349" s="68">
        <v>0</v>
      </c>
      <c r="Q349" s="66">
        <v>0</v>
      </c>
      <c r="R349" s="66">
        <f t="shared" si="40"/>
        <v>0</v>
      </c>
      <c r="S349" s="67">
        <f t="shared" si="41"/>
        <v>92800</v>
      </c>
      <c r="T349" s="66">
        <f t="shared" si="42"/>
        <v>0</v>
      </c>
      <c r="U349" s="64">
        <f t="shared" si="43"/>
        <v>0</v>
      </c>
      <c r="V349" s="7">
        <f t="shared" si="44"/>
        <v>0</v>
      </c>
    </row>
    <row r="350" spans="1:22" s="81" customFormat="1" ht="15.75" outlineLevel="1" thickBot="1" x14ac:dyDescent="0.3">
      <c r="B350" s="65">
        <v>210756</v>
      </c>
      <c r="C350" s="65" t="s">
        <v>625</v>
      </c>
      <c r="D350" s="66">
        <v>0</v>
      </c>
      <c r="E350" s="66">
        <v>0</v>
      </c>
      <c r="F350" s="66">
        <v>0</v>
      </c>
      <c r="G350" s="66">
        <v>0</v>
      </c>
      <c r="H350" s="66">
        <v>0</v>
      </c>
      <c r="I350" s="67">
        <v>7158810</v>
      </c>
      <c r="J350" s="67">
        <f t="shared" si="38"/>
        <v>7158810</v>
      </c>
      <c r="K350" s="67">
        <v>0</v>
      </c>
      <c r="L350" s="67">
        <v>0</v>
      </c>
      <c r="M350" s="67">
        <f t="shared" si="39"/>
        <v>7158810</v>
      </c>
      <c r="N350" s="67">
        <v>0</v>
      </c>
      <c r="O350" s="68">
        <v>0</v>
      </c>
      <c r="P350" s="68">
        <v>0</v>
      </c>
      <c r="Q350" s="66">
        <v>0</v>
      </c>
      <c r="R350" s="66">
        <f t="shared" si="40"/>
        <v>0</v>
      </c>
      <c r="S350" s="67">
        <f t="shared" si="41"/>
        <v>7158810</v>
      </c>
      <c r="T350" s="66">
        <f t="shared" si="42"/>
        <v>0</v>
      </c>
      <c r="U350" s="64">
        <f t="shared" si="43"/>
        <v>0</v>
      </c>
      <c r="V350" s="7">
        <f t="shared" si="44"/>
        <v>0</v>
      </c>
    </row>
    <row r="351" spans="1:22" s="81" customFormat="1" ht="15.75" outlineLevel="1" thickBot="1" x14ac:dyDescent="0.3">
      <c r="A351" s="80"/>
      <c r="B351" s="65">
        <v>210757</v>
      </c>
      <c r="C351" s="65" t="s">
        <v>626</v>
      </c>
      <c r="D351" s="66">
        <v>0</v>
      </c>
      <c r="E351" s="66">
        <v>0</v>
      </c>
      <c r="F351" s="66">
        <v>0</v>
      </c>
      <c r="G351" s="66">
        <v>0</v>
      </c>
      <c r="H351" s="66">
        <v>0</v>
      </c>
      <c r="I351" s="67">
        <v>217637</v>
      </c>
      <c r="J351" s="67">
        <f t="shared" si="38"/>
        <v>217637</v>
      </c>
      <c r="K351" s="67">
        <v>146960</v>
      </c>
      <c r="L351" s="67">
        <v>146960</v>
      </c>
      <c r="M351" s="67">
        <f t="shared" si="39"/>
        <v>70677</v>
      </c>
      <c r="N351" s="67">
        <v>0</v>
      </c>
      <c r="O351" s="68">
        <v>0</v>
      </c>
      <c r="P351" s="68">
        <v>217637</v>
      </c>
      <c r="Q351" s="66">
        <v>217637</v>
      </c>
      <c r="R351" s="66">
        <f t="shared" si="40"/>
        <v>70677</v>
      </c>
      <c r="S351" s="67">
        <f t="shared" si="41"/>
        <v>0</v>
      </c>
      <c r="T351" s="66">
        <f t="shared" si="42"/>
        <v>0</v>
      </c>
      <c r="U351" s="64">
        <f t="shared" si="43"/>
        <v>0</v>
      </c>
      <c r="V351" s="7">
        <f t="shared" si="44"/>
        <v>0</v>
      </c>
    </row>
    <row r="352" spans="1:22" s="81" customFormat="1" ht="15.75" outlineLevel="1" thickBot="1" x14ac:dyDescent="0.3">
      <c r="B352" s="65">
        <v>210758</v>
      </c>
      <c r="C352" s="65" t="s">
        <v>627</v>
      </c>
      <c r="D352" s="66">
        <v>0</v>
      </c>
      <c r="E352" s="66">
        <v>0</v>
      </c>
      <c r="F352" s="66">
        <v>0</v>
      </c>
      <c r="G352" s="66">
        <v>0</v>
      </c>
      <c r="H352" s="66">
        <v>0</v>
      </c>
      <c r="I352" s="67">
        <v>3928086</v>
      </c>
      <c r="J352" s="67">
        <f t="shared" si="38"/>
        <v>3928086</v>
      </c>
      <c r="K352" s="67">
        <v>0</v>
      </c>
      <c r="L352" s="67">
        <v>0</v>
      </c>
      <c r="M352" s="67">
        <f t="shared" si="39"/>
        <v>3928086</v>
      </c>
      <c r="N352" s="67">
        <v>0</v>
      </c>
      <c r="O352" s="68">
        <v>0</v>
      </c>
      <c r="P352" s="68">
        <v>1000000</v>
      </c>
      <c r="Q352" s="66">
        <v>1000000</v>
      </c>
      <c r="R352" s="66">
        <f t="shared" si="40"/>
        <v>1000000</v>
      </c>
      <c r="S352" s="67">
        <f t="shared" si="41"/>
        <v>2928086</v>
      </c>
      <c r="T352" s="66">
        <f t="shared" si="42"/>
        <v>0</v>
      </c>
      <c r="U352" s="64">
        <f t="shared" si="43"/>
        <v>0</v>
      </c>
      <c r="V352" s="7">
        <f t="shared" si="44"/>
        <v>0</v>
      </c>
    </row>
    <row r="353" spans="1:22" s="81" customFormat="1" ht="15.75" outlineLevel="1" thickBot="1" x14ac:dyDescent="0.3">
      <c r="B353" s="65">
        <v>210759</v>
      </c>
      <c r="C353" s="65" t="s">
        <v>628</v>
      </c>
      <c r="D353" s="66">
        <v>0</v>
      </c>
      <c r="E353" s="66">
        <v>0</v>
      </c>
      <c r="F353" s="66">
        <v>0</v>
      </c>
      <c r="G353" s="66">
        <v>0</v>
      </c>
      <c r="H353" s="66">
        <v>0</v>
      </c>
      <c r="I353" s="67">
        <v>61008000</v>
      </c>
      <c r="J353" s="67">
        <f t="shared" si="38"/>
        <v>61008000</v>
      </c>
      <c r="K353" s="67">
        <v>27097260</v>
      </c>
      <c r="L353" s="67">
        <v>27097260</v>
      </c>
      <c r="M353" s="67">
        <f t="shared" si="39"/>
        <v>33910740</v>
      </c>
      <c r="N353" s="67">
        <v>0</v>
      </c>
      <c r="O353" s="68">
        <v>0</v>
      </c>
      <c r="P353" s="68">
        <v>61008000</v>
      </c>
      <c r="Q353" s="66">
        <v>61008000</v>
      </c>
      <c r="R353" s="66">
        <f t="shared" si="40"/>
        <v>33910740</v>
      </c>
      <c r="S353" s="67">
        <f t="shared" si="41"/>
        <v>0</v>
      </c>
      <c r="T353" s="66">
        <f t="shared" si="42"/>
        <v>0</v>
      </c>
      <c r="U353" s="64">
        <f t="shared" si="43"/>
        <v>0</v>
      </c>
      <c r="V353" s="7">
        <f t="shared" si="44"/>
        <v>0</v>
      </c>
    </row>
    <row r="354" spans="1:22" s="81" customFormat="1" ht="15.75" outlineLevel="1" thickBot="1" x14ac:dyDescent="0.3">
      <c r="B354" s="65">
        <v>210760</v>
      </c>
      <c r="C354" s="65" t="s">
        <v>629</v>
      </c>
      <c r="D354" s="66">
        <v>0</v>
      </c>
      <c r="E354" s="66">
        <v>0</v>
      </c>
      <c r="F354" s="66">
        <v>0</v>
      </c>
      <c r="G354" s="66">
        <v>0</v>
      </c>
      <c r="H354" s="66">
        <v>0</v>
      </c>
      <c r="I354" s="67">
        <v>1177629095</v>
      </c>
      <c r="J354" s="67">
        <f t="shared" si="38"/>
        <v>1177629095</v>
      </c>
      <c r="K354" s="67">
        <v>0</v>
      </c>
      <c r="L354" s="67">
        <v>0</v>
      </c>
      <c r="M354" s="67">
        <f t="shared" si="39"/>
        <v>1177629095</v>
      </c>
      <c r="N354" s="67">
        <v>0</v>
      </c>
      <c r="O354" s="68">
        <v>0</v>
      </c>
      <c r="P354" s="68">
        <v>87802000</v>
      </c>
      <c r="Q354" s="66">
        <v>87802000</v>
      </c>
      <c r="R354" s="66">
        <f t="shared" si="40"/>
        <v>87802000</v>
      </c>
      <c r="S354" s="67">
        <f t="shared" si="41"/>
        <v>1089827095</v>
      </c>
      <c r="T354" s="66">
        <f t="shared" si="42"/>
        <v>0</v>
      </c>
      <c r="U354" s="64">
        <f t="shared" si="43"/>
        <v>0</v>
      </c>
      <c r="V354" s="7">
        <f t="shared" si="44"/>
        <v>0</v>
      </c>
    </row>
    <row r="355" spans="1:22" s="81" customFormat="1" ht="15.75" outlineLevel="1" thickBot="1" x14ac:dyDescent="0.3">
      <c r="B355" s="65">
        <v>210761</v>
      </c>
      <c r="C355" s="65" t="s">
        <v>630</v>
      </c>
      <c r="D355" s="66">
        <v>0</v>
      </c>
      <c r="E355" s="66">
        <v>0</v>
      </c>
      <c r="F355" s="66">
        <v>0</v>
      </c>
      <c r="G355" s="66">
        <v>0</v>
      </c>
      <c r="H355" s="66">
        <v>0</v>
      </c>
      <c r="I355" s="67">
        <v>2680121</v>
      </c>
      <c r="J355" s="67">
        <f t="shared" si="38"/>
        <v>2680121</v>
      </c>
      <c r="K355" s="67">
        <v>0</v>
      </c>
      <c r="L355" s="67">
        <v>0</v>
      </c>
      <c r="M355" s="67">
        <f t="shared" si="39"/>
        <v>2680121</v>
      </c>
      <c r="N355" s="67">
        <v>0</v>
      </c>
      <c r="O355" s="68">
        <v>0</v>
      </c>
      <c r="P355" s="68">
        <v>0</v>
      </c>
      <c r="Q355" s="66">
        <v>0</v>
      </c>
      <c r="R355" s="66">
        <f t="shared" si="40"/>
        <v>0</v>
      </c>
      <c r="S355" s="67">
        <f t="shared" si="41"/>
        <v>2680121</v>
      </c>
      <c r="T355" s="66">
        <f t="shared" si="42"/>
        <v>0</v>
      </c>
      <c r="U355" s="64">
        <f t="shared" si="43"/>
        <v>0</v>
      </c>
      <c r="V355" s="7">
        <f t="shared" si="44"/>
        <v>0</v>
      </c>
    </row>
    <row r="356" spans="1:22" s="81" customFormat="1" ht="15.75" outlineLevel="1" thickBot="1" x14ac:dyDescent="0.3">
      <c r="B356" s="65">
        <v>210762</v>
      </c>
      <c r="C356" s="65" t="s">
        <v>631</v>
      </c>
      <c r="D356" s="66">
        <v>0</v>
      </c>
      <c r="E356" s="66">
        <v>0</v>
      </c>
      <c r="F356" s="66">
        <v>0</v>
      </c>
      <c r="G356" s="66">
        <v>0</v>
      </c>
      <c r="H356" s="66">
        <v>0</v>
      </c>
      <c r="I356" s="67">
        <v>1501135</v>
      </c>
      <c r="J356" s="67">
        <f t="shared" si="38"/>
        <v>1501135</v>
      </c>
      <c r="K356" s="67">
        <v>0</v>
      </c>
      <c r="L356" s="67">
        <v>0</v>
      </c>
      <c r="M356" s="67">
        <f t="shared" si="39"/>
        <v>1501135</v>
      </c>
      <c r="N356" s="67">
        <v>0</v>
      </c>
      <c r="O356" s="68">
        <v>0</v>
      </c>
      <c r="P356" s="68">
        <v>0</v>
      </c>
      <c r="Q356" s="66">
        <v>0</v>
      </c>
      <c r="R356" s="66">
        <f t="shared" si="40"/>
        <v>0</v>
      </c>
      <c r="S356" s="67">
        <f t="shared" si="41"/>
        <v>1501135</v>
      </c>
      <c r="T356" s="66">
        <f t="shared" si="42"/>
        <v>0</v>
      </c>
      <c r="U356" s="64">
        <f t="shared" si="43"/>
        <v>0</v>
      </c>
      <c r="V356" s="7">
        <f t="shared" si="44"/>
        <v>0</v>
      </c>
    </row>
    <row r="357" spans="1:22" s="80" customFormat="1" ht="15.75" outlineLevel="1" thickBot="1" x14ac:dyDescent="0.3">
      <c r="A357" s="81"/>
      <c r="B357" s="65">
        <v>210763</v>
      </c>
      <c r="C357" s="65" t="s">
        <v>632</v>
      </c>
      <c r="D357" s="66">
        <v>0</v>
      </c>
      <c r="E357" s="66">
        <v>0</v>
      </c>
      <c r="F357" s="66">
        <v>0</v>
      </c>
      <c r="G357" s="66">
        <v>0</v>
      </c>
      <c r="H357" s="66">
        <v>0</v>
      </c>
      <c r="I357" s="67">
        <v>40398042</v>
      </c>
      <c r="J357" s="67">
        <f t="shared" si="38"/>
        <v>40398042</v>
      </c>
      <c r="K357" s="67">
        <v>0</v>
      </c>
      <c r="L357" s="67">
        <v>0</v>
      </c>
      <c r="M357" s="67">
        <f t="shared" si="39"/>
        <v>40398042</v>
      </c>
      <c r="N357" s="67">
        <v>0</v>
      </c>
      <c r="O357" s="68">
        <v>0</v>
      </c>
      <c r="P357" s="68">
        <v>0</v>
      </c>
      <c r="Q357" s="66">
        <v>0</v>
      </c>
      <c r="R357" s="66">
        <f t="shared" si="40"/>
        <v>0</v>
      </c>
      <c r="S357" s="67">
        <f t="shared" si="41"/>
        <v>40398042</v>
      </c>
      <c r="T357" s="66">
        <f t="shared" si="42"/>
        <v>0</v>
      </c>
      <c r="U357" s="64">
        <f t="shared" si="43"/>
        <v>0</v>
      </c>
      <c r="V357" s="7">
        <f t="shared" si="44"/>
        <v>0</v>
      </c>
    </row>
    <row r="358" spans="1:22" s="81" customFormat="1" ht="15.75" thickBot="1" x14ac:dyDescent="0.3">
      <c r="B358" s="65">
        <v>210764</v>
      </c>
      <c r="C358" s="65" t="s">
        <v>633</v>
      </c>
      <c r="D358" s="66">
        <v>0</v>
      </c>
      <c r="E358" s="66">
        <v>0</v>
      </c>
      <c r="F358" s="66">
        <v>0</v>
      </c>
      <c r="G358" s="66">
        <v>0</v>
      </c>
      <c r="H358" s="66">
        <v>0</v>
      </c>
      <c r="I358" s="67">
        <v>46550468</v>
      </c>
      <c r="J358" s="68">
        <f t="shared" si="38"/>
        <v>46550468</v>
      </c>
      <c r="K358" s="68">
        <v>23500000</v>
      </c>
      <c r="L358" s="67">
        <v>23500000</v>
      </c>
      <c r="M358" s="67">
        <f t="shared" si="39"/>
        <v>23050468</v>
      </c>
      <c r="N358" s="67">
        <v>0</v>
      </c>
      <c r="O358" s="68">
        <v>0</v>
      </c>
      <c r="P358" s="68">
        <v>23500000</v>
      </c>
      <c r="Q358" s="66">
        <v>23500000</v>
      </c>
      <c r="R358" s="66">
        <f t="shared" si="40"/>
        <v>0</v>
      </c>
      <c r="S358" s="67">
        <f t="shared" si="41"/>
        <v>23050468</v>
      </c>
      <c r="T358" s="66">
        <f t="shared" si="42"/>
        <v>0</v>
      </c>
      <c r="U358" s="64">
        <f t="shared" si="43"/>
        <v>0</v>
      </c>
      <c r="V358" s="7">
        <f t="shared" si="44"/>
        <v>0</v>
      </c>
    </row>
    <row r="359" spans="1:22" s="81" customFormat="1" ht="15.75" outlineLevel="1" thickBot="1" x14ac:dyDescent="0.3">
      <c r="B359" s="65">
        <v>210765</v>
      </c>
      <c r="C359" s="65" t="s">
        <v>634</v>
      </c>
      <c r="D359" s="66">
        <v>0</v>
      </c>
      <c r="E359" s="66">
        <v>0</v>
      </c>
      <c r="F359" s="66">
        <v>3004977</v>
      </c>
      <c r="G359" s="66">
        <v>0</v>
      </c>
      <c r="H359" s="66">
        <v>0</v>
      </c>
      <c r="I359" s="67">
        <v>3004977</v>
      </c>
      <c r="J359" s="67">
        <f t="shared" si="38"/>
        <v>0</v>
      </c>
      <c r="K359" s="67">
        <v>0</v>
      </c>
      <c r="L359" s="67">
        <v>0</v>
      </c>
      <c r="M359" s="67">
        <f t="shared" si="39"/>
        <v>0</v>
      </c>
      <c r="N359" s="67">
        <v>0</v>
      </c>
      <c r="O359" s="68">
        <v>0</v>
      </c>
      <c r="P359" s="68">
        <v>0</v>
      </c>
      <c r="Q359" s="66">
        <v>0</v>
      </c>
      <c r="R359" s="66">
        <f t="shared" si="40"/>
        <v>0</v>
      </c>
      <c r="S359" s="67">
        <f t="shared" si="41"/>
        <v>0</v>
      </c>
      <c r="T359" s="66">
        <f t="shared" si="42"/>
        <v>0</v>
      </c>
      <c r="U359" s="64">
        <f t="shared" si="43"/>
        <v>0</v>
      </c>
      <c r="V359" s="7">
        <f t="shared" si="44"/>
        <v>0</v>
      </c>
    </row>
    <row r="360" spans="1:22" s="80" customFormat="1" ht="15.75" outlineLevel="1" thickBot="1" x14ac:dyDescent="0.3">
      <c r="A360" s="81"/>
      <c r="B360" s="65">
        <v>210766</v>
      </c>
      <c r="C360" s="65" t="s">
        <v>635</v>
      </c>
      <c r="D360" s="66">
        <v>0</v>
      </c>
      <c r="E360" s="66">
        <v>0</v>
      </c>
      <c r="F360" s="66">
        <v>0</v>
      </c>
      <c r="G360" s="66">
        <v>0</v>
      </c>
      <c r="H360" s="66">
        <v>0</v>
      </c>
      <c r="I360" s="67">
        <v>2182569021</v>
      </c>
      <c r="J360" s="67">
        <f t="shared" si="38"/>
        <v>2182569021</v>
      </c>
      <c r="K360" s="67">
        <v>0</v>
      </c>
      <c r="L360" s="67">
        <v>0</v>
      </c>
      <c r="M360" s="67">
        <f t="shared" si="39"/>
        <v>2182569021</v>
      </c>
      <c r="N360" s="67">
        <v>0</v>
      </c>
      <c r="O360" s="68">
        <v>0</v>
      </c>
      <c r="P360" s="68">
        <v>0</v>
      </c>
      <c r="Q360" s="66">
        <v>0</v>
      </c>
      <c r="R360" s="66">
        <f t="shared" si="40"/>
        <v>0</v>
      </c>
      <c r="S360" s="67">
        <f t="shared" si="41"/>
        <v>2182569021</v>
      </c>
      <c r="T360" s="66">
        <f t="shared" si="42"/>
        <v>0</v>
      </c>
      <c r="U360" s="64">
        <f t="shared" si="43"/>
        <v>0</v>
      </c>
      <c r="V360" s="7">
        <f t="shared" si="44"/>
        <v>0</v>
      </c>
    </row>
    <row r="361" spans="1:22" s="81" customFormat="1" ht="15.75" outlineLevel="1" thickBot="1" x14ac:dyDescent="0.3">
      <c r="B361" s="65">
        <v>210767</v>
      </c>
      <c r="C361" s="65" t="s">
        <v>636</v>
      </c>
      <c r="D361" s="66">
        <v>0</v>
      </c>
      <c r="E361" s="66">
        <v>0</v>
      </c>
      <c r="F361" s="66">
        <v>0</v>
      </c>
      <c r="G361" s="66">
        <v>0</v>
      </c>
      <c r="H361" s="66">
        <v>0</v>
      </c>
      <c r="I361" s="67">
        <v>208931383</v>
      </c>
      <c r="J361" s="67">
        <f t="shared" si="38"/>
        <v>208931383</v>
      </c>
      <c r="K361" s="67">
        <v>4601567</v>
      </c>
      <c r="L361" s="67">
        <v>155420368</v>
      </c>
      <c r="M361" s="67">
        <f t="shared" si="39"/>
        <v>53511015</v>
      </c>
      <c r="N361" s="67">
        <v>4601567</v>
      </c>
      <c r="O361" s="68">
        <v>133084686</v>
      </c>
      <c r="P361" s="68">
        <v>3232338</v>
      </c>
      <c r="Q361" s="66">
        <v>179051139</v>
      </c>
      <c r="R361" s="66">
        <f t="shared" si="40"/>
        <v>23630771</v>
      </c>
      <c r="S361" s="67">
        <f t="shared" si="41"/>
        <v>29880244</v>
      </c>
      <c r="T361" s="66">
        <f t="shared" si="42"/>
        <v>133084686</v>
      </c>
      <c r="U361" s="64">
        <f t="shared" si="43"/>
        <v>0</v>
      </c>
      <c r="V361" s="7">
        <f t="shared" si="44"/>
        <v>0</v>
      </c>
    </row>
    <row r="362" spans="1:22" s="81" customFormat="1" ht="15.75" outlineLevel="1" thickBot="1" x14ac:dyDescent="0.3">
      <c r="B362" s="65">
        <v>210768</v>
      </c>
      <c r="C362" s="65" t="s">
        <v>637</v>
      </c>
      <c r="D362" s="66">
        <v>0</v>
      </c>
      <c r="E362" s="66">
        <v>0</v>
      </c>
      <c r="F362" s="66">
        <v>0</v>
      </c>
      <c r="G362" s="66">
        <v>0</v>
      </c>
      <c r="H362" s="66">
        <v>0</v>
      </c>
      <c r="I362" s="67">
        <v>552245</v>
      </c>
      <c r="J362" s="67">
        <f t="shared" si="38"/>
        <v>552245</v>
      </c>
      <c r="K362" s="67">
        <v>0</v>
      </c>
      <c r="L362" s="67">
        <v>0</v>
      </c>
      <c r="M362" s="67">
        <f t="shared" si="39"/>
        <v>552245</v>
      </c>
      <c r="N362" s="67">
        <v>0</v>
      </c>
      <c r="O362" s="68">
        <v>0</v>
      </c>
      <c r="P362" s="68">
        <v>0</v>
      </c>
      <c r="Q362" s="66">
        <v>0</v>
      </c>
      <c r="R362" s="66">
        <f t="shared" si="40"/>
        <v>0</v>
      </c>
      <c r="S362" s="67">
        <f t="shared" si="41"/>
        <v>552245</v>
      </c>
      <c r="T362" s="66">
        <f t="shared" si="42"/>
        <v>0</v>
      </c>
      <c r="U362" s="64">
        <f t="shared" si="43"/>
        <v>0</v>
      </c>
      <c r="V362" s="7">
        <f t="shared" si="44"/>
        <v>0</v>
      </c>
    </row>
    <row r="363" spans="1:22" s="81" customFormat="1" ht="15.75" outlineLevel="1" thickBot="1" x14ac:dyDescent="0.3">
      <c r="B363" s="65">
        <v>210769</v>
      </c>
      <c r="C363" s="65" t="s">
        <v>638</v>
      </c>
      <c r="D363" s="66">
        <v>0</v>
      </c>
      <c r="E363" s="66">
        <v>0</v>
      </c>
      <c r="F363" s="66">
        <v>0</v>
      </c>
      <c r="G363" s="66">
        <v>0</v>
      </c>
      <c r="H363" s="66">
        <v>0</v>
      </c>
      <c r="I363" s="67">
        <v>53000428</v>
      </c>
      <c r="J363" s="67">
        <f t="shared" si="38"/>
        <v>53000428</v>
      </c>
      <c r="K363" s="67">
        <v>0</v>
      </c>
      <c r="L363" s="67">
        <v>0</v>
      </c>
      <c r="M363" s="67">
        <f t="shared" si="39"/>
        <v>53000428</v>
      </c>
      <c r="N363" s="67">
        <v>0</v>
      </c>
      <c r="O363" s="68">
        <v>0</v>
      </c>
      <c r="P363" s="68">
        <v>53000428</v>
      </c>
      <c r="Q363" s="66">
        <v>53000428</v>
      </c>
      <c r="R363" s="66">
        <f t="shared" si="40"/>
        <v>53000428</v>
      </c>
      <c r="S363" s="67">
        <f t="shared" si="41"/>
        <v>0</v>
      </c>
      <c r="T363" s="66">
        <f t="shared" si="42"/>
        <v>0</v>
      </c>
      <c r="U363" s="64">
        <f t="shared" si="43"/>
        <v>0</v>
      </c>
      <c r="V363" s="7">
        <f t="shared" si="44"/>
        <v>0</v>
      </c>
    </row>
    <row r="364" spans="1:22" s="81" customFormat="1" ht="15.75" outlineLevel="1" thickBot="1" x14ac:dyDescent="0.3">
      <c r="B364" s="65">
        <v>210770</v>
      </c>
      <c r="C364" s="65" t="s">
        <v>639</v>
      </c>
      <c r="D364" s="66">
        <v>0</v>
      </c>
      <c r="E364" s="66">
        <v>0</v>
      </c>
      <c r="F364" s="66">
        <v>0</v>
      </c>
      <c r="G364" s="66">
        <v>0</v>
      </c>
      <c r="H364" s="66">
        <v>0</v>
      </c>
      <c r="I364" s="67">
        <v>11125352</v>
      </c>
      <c r="J364" s="67">
        <f t="shared" si="38"/>
        <v>11125352</v>
      </c>
      <c r="K364" s="67">
        <v>0</v>
      </c>
      <c r="L364" s="67">
        <v>0</v>
      </c>
      <c r="M364" s="67">
        <f t="shared" si="39"/>
        <v>11125352</v>
      </c>
      <c r="N364" s="67">
        <v>0</v>
      </c>
      <c r="O364" s="68">
        <v>0</v>
      </c>
      <c r="P364" s="68">
        <v>0</v>
      </c>
      <c r="Q364" s="66">
        <v>0</v>
      </c>
      <c r="R364" s="66">
        <f t="shared" si="40"/>
        <v>0</v>
      </c>
      <c r="S364" s="67">
        <f t="shared" si="41"/>
        <v>11125352</v>
      </c>
      <c r="T364" s="66">
        <f t="shared" si="42"/>
        <v>0</v>
      </c>
      <c r="U364" s="64">
        <f t="shared" si="43"/>
        <v>0</v>
      </c>
      <c r="V364" s="7">
        <f t="shared" si="44"/>
        <v>0</v>
      </c>
    </row>
    <row r="365" spans="1:22" s="81" customFormat="1" ht="15.75" outlineLevel="1" thickBot="1" x14ac:dyDescent="0.3">
      <c r="B365" s="65">
        <v>210771</v>
      </c>
      <c r="C365" s="65" t="s">
        <v>640</v>
      </c>
      <c r="D365" s="66">
        <v>0</v>
      </c>
      <c r="E365" s="66">
        <v>0</v>
      </c>
      <c r="F365" s="66">
        <v>0</v>
      </c>
      <c r="G365" s="66">
        <v>0</v>
      </c>
      <c r="H365" s="66">
        <v>0</v>
      </c>
      <c r="I365" s="67">
        <v>1871099</v>
      </c>
      <c r="J365" s="67">
        <f t="shared" si="38"/>
        <v>1871099</v>
      </c>
      <c r="K365" s="67">
        <v>1247301</v>
      </c>
      <c r="L365" s="67">
        <v>1247301</v>
      </c>
      <c r="M365" s="67">
        <f t="shared" si="39"/>
        <v>623798</v>
      </c>
      <c r="N365" s="67">
        <v>1247301</v>
      </c>
      <c r="O365" s="68">
        <v>1247301</v>
      </c>
      <c r="P365" s="68">
        <v>0</v>
      </c>
      <c r="Q365" s="66">
        <v>1247301</v>
      </c>
      <c r="R365" s="66">
        <f t="shared" si="40"/>
        <v>0</v>
      </c>
      <c r="S365" s="67">
        <f t="shared" si="41"/>
        <v>623798</v>
      </c>
      <c r="T365" s="66">
        <f t="shared" si="42"/>
        <v>1247301</v>
      </c>
      <c r="U365" s="64">
        <f t="shared" si="43"/>
        <v>0</v>
      </c>
      <c r="V365" s="7">
        <f t="shared" si="44"/>
        <v>0</v>
      </c>
    </row>
    <row r="366" spans="1:22" s="81" customFormat="1" ht="15.75" outlineLevel="1" thickBot="1" x14ac:dyDescent="0.3">
      <c r="B366" s="65">
        <v>210772</v>
      </c>
      <c r="C366" s="65" t="s">
        <v>641</v>
      </c>
      <c r="D366" s="66">
        <v>0</v>
      </c>
      <c r="E366" s="66">
        <v>0</v>
      </c>
      <c r="F366" s="66">
        <v>0</v>
      </c>
      <c r="G366" s="66">
        <v>0</v>
      </c>
      <c r="H366" s="66">
        <v>0</v>
      </c>
      <c r="I366" s="67">
        <v>136225102</v>
      </c>
      <c r="J366" s="67">
        <f t="shared" si="38"/>
        <v>136225102</v>
      </c>
      <c r="K366" s="67">
        <v>0</v>
      </c>
      <c r="L366" s="67">
        <v>0</v>
      </c>
      <c r="M366" s="67">
        <f t="shared" si="39"/>
        <v>136225102</v>
      </c>
      <c r="N366" s="67">
        <v>0</v>
      </c>
      <c r="O366" s="68">
        <v>0</v>
      </c>
      <c r="P366" s="68">
        <v>0</v>
      </c>
      <c r="Q366" s="66">
        <v>0</v>
      </c>
      <c r="R366" s="66">
        <f t="shared" si="40"/>
        <v>0</v>
      </c>
      <c r="S366" s="67">
        <f t="shared" si="41"/>
        <v>136225102</v>
      </c>
      <c r="T366" s="66">
        <f t="shared" si="42"/>
        <v>0</v>
      </c>
      <c r="U366" s="64">
        <f t="shared" si="43"/>
        <v>0</v>
      </c>
      <c r="V366" s="7">
        <f t="shared" si="44"/>
        <v>0</v>
      </c>
    </row>
    <row r="367" spans="1:22" ht="15.75" outlineLevel="1" thickBot="1" x14ac:dyDescent="0.3">
      <c r="A367" s="81"/>
      <c r="B367" s="65">
        <v>210773</v>
      </c>
      <c r="C367" s="65" t="s">
        <v>642</v>
      </c>
      <c r="D367" s="66">
        <v>0</v>
      </c>
      <c r="E367" s="66">
        <v>0</v>
      </c>
      <c r="F367" s="66">
        <v>0</v>
      </c>
      <c r="G367" s="66">
        <v>0</v>
      </c>
      <c r="H367" s="66">
        <v>0</v>
      </c>
      <c r="I367" s="67">
        <v>40718582</v>
      </c>
      <c r="J367" s="67">
        <f t="shared" si="38"/>
        <v>40718582</v>
      </c>
      <c r="K367" s="67">
        <v>0</v>
      </c>
      <c r="L367" s="67">
        <v>0</v>
      </c>
      <c r="M367" s="67">
        <f t="shared" si="39"/>
        <v>40718582</v>
      </c>
      <c r="N367" s="67">
        <v>0</v>
      </c>
      <c r="O367" s="68">
        <v>0</v>
      </c>
      <c r="P367" s="68">
        <v>8227264</v>
      </c>
      <c r="Q367" s="66">
        <v>8227264</v>
      </c>
      <c r="R367" s="66">
        <f t="shared" si="40"/>
        <v>8227264</v>
      </c>
      <c r="S367" s="67">
        <f t="shared" si="41"/>
        <v>32491318</v>
      </c>
      <c r="T367" s="66">
        <f t="shared" si="42"/>
        <v>0</v>
      </c>
      <c r="U367" s="64">
        <f t="shared" si="43"/>
        <v>0</v>
      </c>
      <c r="V367" s="7">
        <f t="shared" si="44"/>
        <v>0</v>
      </c>
    </row>
    <row r="368" spans="1:22" ht="15.75" outlineLevel="1" thickBot="1" x14ac:dyDescent="0.3">
      <c r="A368" s="81"/>
      <c r="B368" s="65">
        <v>210774</v>
      </c>
      <c r="C368" s="65" t="s">
        <v>643</v>
      </c>
      <c r="D368" s="66">
        <v>0</v>
      </c>
      <c r="E368" s="66">
        <v>0</v>
      </c>
      <c r="F368" s="66">
        <v>0</v>
      </c>
      <c r="G368" s="66">
        <v>0</v>
      </c>
      <c r="H368" s="66">
        <v>0</v>
      </c>
      <c r="I368" s="67">
        <v>109835400</v>
      </c>
      <c r="J368" s="67">
        <f t="shared" si="38"/>
        <v>109835400</v>
      </c>
      <c r="K368" s="67">
        <v>28269640</v>
      </c>
      <c r="L368" s="67">
        <v>28269640</v>
      </c>
      <c r="M368" s="67">
        <f t="shared" si="39"/>
        <v>81565760</v>
      </c>
      <c r="N368" s="67">
        <v>0</v>
      </c>
      <c r="O368" s="68">
        <v>0</v>
      </c>
      <c r="P368" s="68">
        <v>0</v>
      </c>
      <c r="Q368" s="66">
        <v>28512290</v>
      </c>
      <c r="R368" s="66">
        <f t="shared" si="40"/>
        <v>242650</v>
      </c>
      <c r="S368" s="67">
        <f t="shared" si="41"/>
        <v>81323110</v>
      </c>
      <c r="T368" s="66">
        <f t="shared" si="42"/>
        <v>0</v>
      </c>
      <c r="U368" s="64">
        <f t="shared" si="43"/>
        <v>0</v>
      </c>
      <c r="V368" s="7">
        <f t="shared" si="44"/>
        <v>0</v>
      </c>
    </row>
    <row r="369" spans="1:22" ht="15.75" outlineLevel="1" thickBot="1" x14ac:dyDescent="0.3">
      <c r="A369" s="81"/>
      <c r="B369" s="65">
        <v>210775</v>
      </c>
      <c r="C369" s="65" t="s">
        <v>644</v>
      </c>
      <c r="D369" s="66">
        <v>0</v>
      </c>
      <c r="E369" s="66">
        <v>0</v>
      </c>
      <c r="F369" s="66">
        <v>0</v>
      </c>
      <c r="G369" s="66">
        <v>0</v>
      </c>
      <c r="H369" s="66">
        <v>0</v>
      </c>
      <c r="I369" s="67">
        <v>2751772</v>
      </c>
      <c r="J369" s="67">
        <f t="shared" si="38"/>
        <v>2751772</v>
      </c>
      <c r="K369" s="67">
        <v>0</v>
      </c>
      <c r="L369" s="67">
        <v>0</v>
      </c>
      <c r="M369" s="67">
        <f t="shared" si="39"/>
        <v>2751772</v>
      </c>
      <c r="N369" s="67">
        <v>0</v>
      </c>
      <c r="O369" s="68">
        <v>0</v>
      </c>
      <c r="P369" s="68">
        <v>0</v>
      </c>
      <c r="Q369" s="66">
        <v>0</v>
      </c>
      <c r="R369" s="66">
        <f t="shared" si="40"/>
        <v>0</v>
      </c>
      <c r="S369" s="67">
        <f t="shared" si="41"/>
        <v>2751772</v>
      </c>
      <c r="T369" s="66">
        <f t="shared" si="42"/>
        <v>0</v>
      </c>
      <c r="U369" s="64">
        <f t="shared" si="43"/>
        <v>0</v>
      </c>
      <c r="V369" s="7">
        <f t="shared" si="44"/>
        <v>0</v>
      </c>
    </row>
    <row r="370" spans="1:22" ht="15.75" outlineLevel="1" thickBot="1" x14ac:dyDescent="0.3">
      <c r="A370" s="81"/>
      <c r="B370" s="65">
        <v>210776</v>
      </c>
      <c r="C370" s="65" t="s">
        <v>645</v>
      </c>
      <c r="D370" s="66">
        <v>0</v>
      </c>
      <c r="E370" s="66">
        <v>0</v>
      </c>
      <c r="F370" s="66">
        <v>0</v>
      </c>
      <c r="G370" s="66">
        <v>0</v>
      </c>
      <c r="H370" s="66">
        <v>0</v>
      </c>
      <c r="I370" s="67">
        <v>5381799</v>
      </c>
      <c r="J370" s="67">
        <f t="shared" si="38"/>
        <v>5381799</v>
      </c>
      <c r="K370" s="67">
        <v>4140580</v>
      </c>
      <c r="L370" s="67">
        <v>4140580</v>
      </c>
      <c r="M370" s="67">
        <f t="shared" si="39"/>
        <v>1241219</v>
      </c>
      <c r="N370" s="67">
        <v>0</v>
      </c>
      <c r="O370" s="68">
        <v>0</v>
      </c>
      <c r="P370" s="68">
        <v>4140580</v>
      </c>
      <c r="Q370" s="66">
        <v>4140580</v>
      </c>
      <c r="R370" s="66">
        <f t="shared" si="40"/>
        <v>0</v>
      </c>
      <c r="S370" s="67">
        <f t="shared" si="41"/>
        <v>1241219</v>
      </c>
      <c r="T370" s="66">
        <f t="shared" si="42"/>
        <v>0</v>
      </c>
      <c r="U370" s="64">
        <f t="shared" si="43"/>
        <v>0</v>
      </c>
      <c r="V370" s="7">
        <f t="shared" si="44"/>
        <v>0</v>
      </c>
    </row>
    <row r="371" spans="1:22" ht="15.75" outlineLevel="1" thickBot="1" x14ac:dyDescent="0.3">
      <c r="A371" s="81"/>
      <c r="B371" s="65">
        <v>210777</v>
      </c>
      <c r="C371" s="65" t="s">
        <v>646</v>
      </c>
      <c r="D371" s="66">
        <v>0</v>
      </c>
      <c r="E371" s="66">
        <v>0</v>
      </c>
      <c r="F371" s="66">
        <v>0</v>
      </c>
      <c r="G371" s="66">
        <v>0</v>
      </c>
      <c r="H371" s="66">
        <v>0</v>
      </c>
      <c r="I371" s="67">
        <v>200000000</v>
      </c>
      <c r="J371" s="67">
        <f t="shared" si="38"/>
        <v>200000000</v>
      </c>
      <c r="K371" s="67">
        <v>0</v>
      </c>
      <c r="L371" s="67">
        <v>0</v>
      </c>
      <c r="M371" s="67">
        <f t="shared" si="39"/>
        <v>200000000</v>
      </c>
      <c r="N371" s="67">
        <v>0</v>
      </c>
      <c r="O371" s="68">
        <v>0</v>
      </c>
      <c r="P371" s="68">
        <v>0</v>
      </c>
      <c r="Q371" s="66">
        <v>0</v>
      </c>
      <c r="R371" s="66">
        <f t="shared" si="40"/>
        <v>0</v>
      </c>
      <c r="S371" s="67">
        <f t="shared" si="41"/>
        <v>200000000</v>
      </c>
      <c r="T371" s="66">
        <f t="shared" si="42"/>
        <v>0</v>
      </c>
      <c r="U371" s="64">
        <f t="shared" si="43"/>
        <v>0</v>
      </c>
      <c r="V371" s="7">
        <f t="shared" si="44"/>
        <v>0</v>
      </c>
    </row>
    <row r="372" spans="1:22" ht="15.75" outlineLevel="1" thickBot="1" x14ac:dyDescent="0.3">
      <c r="A372" s="81"/>
      <c r="B372" s="65">
        <v>210778</v>
      </c>
      <c r="C372" s="65" t="s">
        <v>647</v>
      </c>
      <c r="D372" s="66">
        <v>0</v>
      </c>
      <c r="E372" s="66">
        <v>0</v>
      </c>
      <c r="F372" s="66">
        <v>0</v>
      </c>
      <c r="G372" s="66">
        <v>0</v>
      </c>
      <c r="H372" s="66">
        <v>0</v>
      </c>
      <c r="I372" s="67">
        <v>31666173</v>
      </c>
      <c r="J372" s="67">
        <f t="shared" si="38"/>
        <v>31666173</v>
      </c>
      <c r="K372" s="67">
        <v>0</v>
      </c>
      <c r="L372" s="67">
        <v>0</v>
      </c>
      <c r="M372" s="67">
        <f t="shared" si="39"/>
        <v>31666173</v>
      </c>
      <c r="N372" s="67">
        <v>0</v>
      </c>
      <c r="O372" s="68">
        <v>0</v>
      </c>
      <c r="P372" s="68">
        <v>0</v>
      </c>
      <c r="Q372" s="66">
        <v>0</v>
      </c>
      <c r="R372" s="66">
        <f t="shared" si="40"/>
        <v>0</v>
      </c>
      <c r="S372" s="67">
        <f t="shared" si="41"/>
        <v>31666173</v>
      </c>
      <c r="T372" s="66">
        <f t="shared" si="42"/>
        <v>0</v>
      </c>
      <c r="U372" s="64">
        <f t="shared" si="43"/>
        <v>0</v>
      </c>
      <c r="V372" s="7">
        <f t="shared" si="44"/>
        <v>0</v>
      </c>
    </row>
    <row r="373" spans="1:22" ht="15.75" outlineLevel="1" thickBot="1" x14ac:dyDescent="0.3">
      <c r="A373" s="81"/>
      <c r="B373" s="65">
        <v>210779</v>
      </c>
      <c r="C373" s="65" t="s">
        <v>648</v>
      </c>
      <c r="D373" s="66">
        <v>0</v>
      </c>
      <c r="E373" s="66">
        <v>0</v>
      </c>
      <c r="F373" s="66">
        <v>0</v>
      </c>
      <c r="G373" s="66">
        <v>0</v>
      </c>
      <c r="H373" s="66">
        <v>0</v>
      </c>
      <c r="I373" s="67">
        <v>35407691</v>
      </c>
      <c r="J373" s="67">
        <f t="shared" si="38"/>
        <v>35407691</v>
      </c>
      <c r="K373" s="67">
        <v>34510000</v>
      </c>
      <c r="L373" s="67">
        <v>34510000</v>
      </c>
      <c r="M373" s="67">
        <f t="shared" si="39"/>
        <v>897691</v>
      </c>
      <c r="N373" s="67">
        <v>0</v>
      </c>
      <c r="O373" s="68">
        <v>0</v>
      </c>
      <c r="P373" s="68">
        <v>35000000</v>
      </c>
      <c r="Q373" s="66">
        <v>35000000</v>
      </c>
      <c r="R373" s="66">
        <f t="shared" si="40"/>
        <v>490000</v>
      </c>
      <c r="S373" s="67">
        <f t="shared" si="41"/>
        <v>407691</v>
      </c>
      <c r="T373" s="66">
        <f t="shared" si="42"/>
        <v>0</v>
      </c>
      <c r="U373" s="64">
        <f t="shared" si="43"/>
        <v>0</v>
      </c>
      <c r="V373" s="7">
        <f t="shared" si="44"/>
        <v>0</v>
      </c>
    </row>
    <row r="374" spans="1:22" ht="15.75" outlineLevel="1" thickBot="1" x14ac:dyDescent="0.3">
      <c r="A374" s="81"/>
      <c r="B374" s="65">
        <v>210780</v>
      </c>
      <c r="C374" s="65" t="s">
        <v>649</v>
      </c>
      <c r="D374" s="66">
        <v>0</v>
      </c>
      <c r="E374" s="66">
        <v>0</v>
      </c>
      <c r="F374" s="66">
        <v>0</v>
      </c>
      <c r="G374" s="66">
        <v>0</v>
      </c>
      <c r="H374" s="66">
        <v>0</v>
      </c>
      <c r="I374" s="67">
        <v>26940000</v>
      </c>
      <c r="J374" s="67">
        <f t="shared" si="38"/>
        <v>26940000</v>
      </c>
      <c r="K374" s="67">
        <v>0</v>
      </c>
      <c r="L374" s="67">
        <v>0</v>
      </c>
      <c r="M374" s="67">
        <f t="shared" si="39"/>
        <v>26940000</v>
      </c>
      <c r="N374" s="67">
        <v>0</v>
      </c>
      <c r="O374" s="68">
        <v>0</v>
      </c>
      <c r="P374" s="68">
        <v>0</v>
      </c>
      <c r="Q374" s="66">
        <v>0</v>
      </c>
      <c r="R374" s="66">
        <f t="shared" si="40"/>
        <v>0</v>
      </c>
      <c r="S374" s="67">
        <f t="shared" si="41"/>
        <v>26940000</v>
      </c>
      <c r="T374" s="66">
        <f t="shared" si="42"/>
        <v>0</v>
      </c>
      <c r="U374" s="64">
        <f t="shared" si="43"/>
        <v>0</v>
      </c>
      <c r="V374" s="7">
        <f t="shared" si="44"/>
        <v>0</v>
      </c>
    </row>
    <row r="375" spans="1:22" ht="15.75" outlineLevel="1" thickBot="1" x14ac:dyDescent="0.3">
      <c r="A375" s="81"/>
      <c r="B375" s="65">
        <v>210781</v>
      </c>
      <c r="C375" s="65" t="s">
        <v>650</v>
      </c>
      <c r="D375" s="66">
        <v>0</v>
      </c>
      <c r="E375" s="66">
        <v>0</v>
      </c>
      <c r="F375" s="66">
        <v>0</v>
      </c>
      <c r="G375" s="66">
        <v>0</v>
      </c>
      <c r="H375" s="66">
        <v>0</v>
      </c>
      <c r="I375" s="67">
        <v>65210344</v>
      </c>
      <c r="J375" s="67">
        <f t="shared" si="38"/>
        <v>65210344</v>
      </c>
      <c r="K375" s="67">
        <v>2794596</v>
      </c>
      <c r="L375" s="67">
        <v>2794596</v>
      </c>
      <c r="M375" s="67">
        <f t="shared" si="39"/>
        <v>62415748</v>
      </c>
      <c r="N375" s="67">
        <v>0</v>
      </c>
      <c r="O375" s="68">
        <v>0</v>
      </c>
      <c r="P375" s="68">
        <v>682572</v>
      </c>
      <c r="Q375" s="66">
        <v>3824262</v>
      </c>
      <c r="R375" s="66">
        <f t="shared" si="40"/>
        <v>1029666</v>
      </c>
      <c r="S375" s="67">
        <f t="shared" si="41"/>
        <v>61386082</v>
      </c>
      <c r="T375" s="66">
        <f t="shared" si="42"/>
        <v>0</v>
      </c>
      <c r="U375" s="64">
        <f t="shared" si="43"/>
        <v>0</v>
      </c>
      <c r="V375" s="7">
        <f t="shared" si="44"/>
        <v>0</v>
      </c>
    </row>
    <row r="376" spans="1:22" ht="15.75" outlineLevel="1" thickBot="1" x14ac:dyDescent="0.3">
      <c r="A376" s="81"/>
      <c r="B376" s="65">
        <v>210782</v>
      </c>
      <c r="C376" s="65" t="s">
        <v>651</v>
      </c>
      <c r="D376" s="66">
        <v>0</v>
      </c>
      <c r="E376" s="66">
        <v>0</v>
      </c>
      <c r="F376" s="66">
        <v>0</v>
      </c>
      <c r="G376" s="66">
        <v>0</v>
      </c>
      <c r="H376" s="66">
        <v>0</v>
      </c>
      <c r="I376" s="67">
        <v>78027</v>
      </c>
      <c r="J376" s="67">
        <f t="shared" si="38"/>
        <v>78027</v>
      </c>
      <c r="K376" s="67">
        <v>0</v>
      </c>
      <c r="L376" s="67">
        <v>0</v>
      </c>
      <c r="M376" s="67">
        <f t="shared" si="39"/>
        <v>78027</v>
      </c>
      <c r="N376" s="67">
        <v>0</v>
      </c>
      <c r="O376" s="68">
        <v>0</v>
      </c>
      <c r="P376" s="68">
        <v>0</v>
      </c>
      <c r="Q376" s="66">
        <v>0</v>
      </c>
      <c r="R376" s="66">
        <f t="shared" si="40"/>
        <v>0</v>
      </c>
      <c r="S376" s="67">
        <f t="shared" si="41"/>
        <v>78027</v>
      </c>
      <c r="T376" s="66">
        <f t="shared" si="42"/>
        <v>0</v>
      </c>
      <c r="U376" s="64">
        <f t="shared" si="43"/>
        <v>0</v>
      </c>
      <c r="V376" s="7">
        <f t="shared" si="44"/>
        <v>0</v>
      </c>
    </row>
    <row r="377" spans="1:22" ht="15.75" outlineLevel="1" thickBot="1" x14ac:dyDescent="0.3">
      <c r="A377" s="81"/>
      <c r="B377" s="65">
        <v>210784</v>
      </c>
      <c r="C377" s="65" t="s">
        <v>652</v>
      </c>
      <c r="D377" s="66">
        <v>0</v>
      </c>
      <c r="E377" s="66">
        <v>0</v>
      </c>
      <c r="F377" s="66">
        <v>0</v>
      </c>
      <c r="G377" s="66">
        <v>0</v>
      </c>
      <c r="H377" s="66">
        <v>0</v>
      </c>
      <c r="I377" s="67">
        <v>1079960</v>
      </c>
      <c r="J377" s="67">
        <f t="shared" si="38"/>
        <v>1079960</v>
      </c>
      <c r="K377" s="67">
        <v>0</v>
      </c>
      <c r="L377" s="67">
        <v>0</v>
      </c>
      <c r="M377" s="67">
        <f t="shared" si="39"/>
        <v>1079960</v>
      </c>
      <c r="N377" s="67">
        <v>0</v>
      </c>
      <c r="O377" s="68">
        <v>0</v>
      </c>
      <c r="P377" s="68">
        <v>0</v>
      </c>
      <c r="Q377" s="66">
        <v>1079960</v>
      </c>
      <c r="R377" s="66">
        <f t="shared" si="40"/>
        <v>1079960</v>
      </c>
      <c r="S377" s="67">
        <f t="shared" si="41"/>
        <v>0</v>
      </c>
      <c r="T377" s="66">
        <f t="shared" si="42"/>
        <v>0</v>
      </c>
      <c r="U377" s="64">
        <f t="shared" si="43"/>
        <v>0</v>
      </c>
      <c r="V377" s="7">
        <f t="shared" si="44"/>
        <v>0</v>
      </c>
    </row>
    <row r="378" spans="1:22" ht="15.75" outlineLevel="1" thickBot="1" x14ac:dyDescent="0.3">
      <c r="A378" s="81"/>
      <c r="B378" s="65">
        <v>210785</v>
      </c>
      <c r="C378" s="65" t="s">
        <v>653</v>
      </c>
      <c r="D378" s="66">
        <v>0</v>
      </c>
      <c r="E378" s="66">
        <v>0</v>
      </c>
      <c r="F378" s="66">
        <v>0</v>
      </c>
      <c r="G378" s="66">
        <v>0</v>
      </c>
      <c r="H378" s="66">
        <v>0</v>
      </c>
      <c r="I378" s="67">
        <v>4756328</v>
      </c>
      <c r="J378" s="67">
        <f t="shared" si="38"/>
        <v>4756328</v>
      </c>
      <c r="K378" s="67">
        <v>0</v>
      </c>
      <c r="L378" s="67">
        <v>0</v>
      </c>
      <c r="M378" s="67">
        <f t="shared" si="39"/>
        <v>4756328</v>
      </c>
      <c r="N378" s="67">
        <v>0</v>
      </c>
      <c r="O378" s="68">
        <v>0</v>
      </c>
      <c r="P378" s="68">
        <v>0</v>
      </c>
      <c r="Q378" s="66">
        <v>4756328</v>
      </c>
      <c r="R378" s="66">
        <f t="shared" si="40"/>
        <v>4756328</v>
      </c>
      <c r="S378" s="67">
        <f t="shared" si="41"/>
        <v>0</v>
      </c>
      <c r="T378" s="66">
        <f t="shared" si="42"/>
        <v>0</v>
      </c>
      <c r="U378" s="64">
        <f t="shared" si="43"/>
        <v>0</v>
      </c>
      <c r="V378" s="7">
        <f t="shared" si="44"/>
        <v>0</v>
      </c>
    </row>
    <row r="379" spans="1:22" ht="15.75" outlineLevel="1" thickBot="1" x14ac:dyDescent="0.3">
      <c r="A379" s="81"/>
      <c r="B379" s="65">
        <v>210786</v>
      </c>
      <c r="C379" s="65" t="s">
        <v>644</v>
      </c>
      <c r="D379" s="66">
        <v>0</v>
      </c>
      <c r="E379" s="66">
        <v>0</v>
      </c>
      <c r="F379" s="66">
        <v>0</v>
      </c>
      <c r="G379" s="66">
        <v>0</v>
      </c>
      <c r="H379" s="66">
        <v>0</v>
      </c>
      <c r="I379" s="67">
        <v>31539588</v>
      </c>
      <c r="J379" s="67">
        <f t="shared" si="38"/>
        <v>31539588</v>
      </c>
      <c r="K379" s="67">
        <v>1092000</v>
      </c>
      <c r="L379" s="67">
        <v>1092000</v>
      </c>
      <c r="M379" s="67">
        <f t="shared" si="39"/>
        <v>30447588</v>
      </c>
      <c r="N379" s="67">
        <v>1092000</v>
      </c>
      <c r="O379" s="68">
        <v>1092000</v>
      </c>
      <c r="P379" s="68">
        <v>0</v>
      </c>
      <c r="Q379" s="66">
        <v>31539588</v>
      </c>
      <c r="R379" s="66">
        <f t="shared" si="40"/>
        <v>30447588</v>
      </c>
      <c r="S379" s="67">
        <f t="shared" si="41"/>
        <v>0</v>
      </c>
      <c r="T379" s="66">
        <f t="shared" si="42"/>
        <v>1092000</v>
      </c>
      <c r="U379" s="64">
        <f t="shared" si="43"/>
        <v>0</v>
      </c>
      <c r="V379" s="7">
        <f t="shared" si="44"/>
        <v>0</v>
      </c>
    </row>
    <row r="380" spans="1:22" ht="15.75" outlineLevel="1" thickBot="1" x14ac:dyDescent="0.3">
      <c r="A380" s="81"/>
      <c r="B380" s="65">
        <v>210787</v>
      </c>
      <c r="C380" s="65" t="s">
        <v>654</v>
      </c>
      <c r="D380" s="66">
        <v>0</v>
      </c>
      <c r="E380" s="66">
        <v>0</v>
      </c>
      <c r="F380" s="66">
        <v>0</v>
      </c>
      <c r="G380" s="66">
        <v>0</v>
      </c>
      <c r="H380" s="66">
        <v>0</v>
      </c>
      <c r="I380" s="67">
        <v>5173518</v>
      </c>
      <c r="J380" s="67">
        <f t="shared" si="38"/>
        <v>5173518</v>
      </c>
      <c r="K380" s="67">
        <v>3320000</v>
      </c>
      <c r="L380" s="67">
        <v>4348072</v>
      </c>
      <c r="M380" s="67">
        <f t="shared" si="39"/>
        <v>825446</v>
      </c>
      <c r="N380" s="67">
        <v>3320000</v>
      </c>
      <c r="O380" s="68">
        <v>4348072</v>
      </c>
      <c r="P380" s="68">
        <v>0</v>
      </c>
      <c r="Q380" s="66">
        <v>5173518</v>
      </c>
      <c r="R380" s="66">
        <f t="shared" si="40"/>
        <v>825446</v>
      </c>
      <c r="S380" s="67">
        <f t="shared" si="41"/>
        <v>0</v>
      </c>
      <c r="T380" s="66">
        <f t="shared" si="42"/>
        <v>4348072</v>
      </c>
      <c r="U380" s="64">
        <f t="shared" si="43"/>
        <v>0</v>
      </c>
      <c r="V380" s="7">
        <f t="shared" si="44"/>
        <v>0</v>
      </c>
    </row>
    <row r="381" spans="1:22" ht="15.75" thickBot="1" x14ac:dyDescent="0.3">
      <c r="A381" s="81"/>
      <c r="B381" s="65">
        <v>210788</v>
      </c>
      <c r="C381" s="65" t="s">
        <v>655</v>
      </c>
      <c r="D381" s="66">
        <v>0</v>
      </c>
      <c r="E381" s="66">
        <v>0</v>
      </c>
      <c r="F381" s="66">
        <v>0</v>
      </c>
      <c r="G381" s="66">
        <v>0</v>
      </c>
      <c r="H381" s="66">
        <v>0</v>
      </c>
      <c r="I381" s="67">
        <v>11862222</v>
      </c>
      <c r="J381" s="67">
        <f t="shared" si="38"/>
        <v>11862222</v>
      </c>
      <c r="K381" s="67">
        <v>0</v>
      </c>
      <c r="L381" s="67">
        <v>0</v>
      </c>
      <c r="M381" s="67">
        <f t="shared" si="39"/>
        <v>11862222</v>
      </c>
      <c r="N381" s="67">
        <v>0</v>
      </c>
      <c r="O381" s="68">
        <v>0</v>
      </c>
      <c r="P381" s="68">
        <v>0</v>
      </c>
      <c r="Q381" s="66">
        <v>0</v>
      </c>
      <c r="R381" s="66">
        <f t="shared" si="40"/>
        <v>0</v>
      </c>
      <c r="S381" s="67">
        <f t="shared" si="41"/>
        <v>11862222</v>
      </c>
      <c r="T381" s="66">
        <f t="shared" si="42"/>
        <v>0</v>
      </c>
      <c r="U381" s="64">
        <f t="shared" si="43"/>
        <v>0</v>
      </c>
      <c r="V381" s="7">
        <f t="shared" si="44"/>
        <v>0</v>
      </c>
    </row>
    <row r="382" spans="1:22" ht="15.75" outlineLevel="1" thickBot="1" x14ac:dyDescent="0.3">
      <c r="A382" s="81"/>
      <c r="B382" s="65">
        <v>210789</v>
      </c>
      <c r="C382" s="65" t="s">
        <v>656</v>
      </c>
      <c r="D382" s="66">
        <v>0</v>
      </c>
      <c r="E382" s="66">
        <v>0</v>
      </c>
      <c r="F382" s="66">
        <v>0</v>
      </c>
      <c r="G382" s="66">
        <v>0</v>
      </c>
      <c r="H382" s="66">
        <v>0</v>
      </c>
      <c r="I382" s="67">
        <v>265937500</v>
      </c>
      <c r="J382" s="67">
        <f t="shared" si="38"/>
        <v>265937500</v>
      </c>
      <c r="K382" s="67">
        <v>0</v>
      </c>
      <c r="L382" s="67">
        <v>0</v>
      </c>
      <c r="M382" s="67">
        <f t="shared" si="39"/>
        <v>265937500</v>
      </c>
      <c r="N382" s="67">
        <v>0</v>
      </c>
      <c r="O382" s="68">
        <v>0</v>
      </c>
      <c r="P382" s="68">
        <v>180998610</v>
      </c>
      <c r="Q382" s="66">
        <v>180998610</v>
      </c>
      <c r="R382" s="66">
        <f t="shared" si="40"/>
        <v>180998610</v>
      </c>
      <c r="S382" s="67">
        <f t="shared" si="41"/>
        <v>84938890</v>
      </c>
      <c r="T382" s="66">
        <f t="shared" si="42"/>
        <v>0</v>
      </c>
      <c r="U382" s="64">
        <f t="shared" si="43"/>
        <v>0</v>
      </c>
      <c r="V382" s="7">
        <f t="shared" si="44"/>
        <v>0</v>
      </c>
    </row>
    <row r="383" spans="1:22" ht="15.75" outlineLevel="1" thickBot="1" x14ac:dyDescent="0.3">
      <c r="A383" s="81"/>
      <c r="B383" s="65">
        <v>210790</v>
      </c>
      <c r="C383" s="65" t="s">
        <v>657</v>
      </c>
      <c r="D383" s="66">
        <v>0</v>
      </c>
      <c r="E383" s="66">
        <v>0</v>
      </c>
      <c r="F383" s="66">
        <v>0</v>
      </c>
      <c r="G383" s="66">
        <v>0</v>
      </c>
      <c r="H383" s="66">
        <v>0</v>
      </c>
      <c r="I383" s="67">
        <v>37500000</v>
      </c>
      <c r="J383" s="67">
        <f t="shared" si="38"/>
        <v>37500000</v>
      </c>
      <c r="K383" s="67">
        <v>0</v>
      </c>
      <c r="L383" s="67">
        <v>0</v>
      </c>
      <c r="M383" s="67">
        <f t="shared" si="39"/>
        <v>37500000</v>
      </c>
      <c r="N383" s="67">
        <v>0</v>
      </c>
      <c r="O383" s="68">
        <v>0</v>
      </c>
      <c r="P383" s="68">
        <v>0</v>
      </c>
      <c r="Q383" s="66">
        <v>0</v>
      </c>
      <c r="R383" s="66">
        <f t="shared" si="40"/>
        <v>0</v>
      </c>
      <c r="S383" s="67">
        <f t="shared" si="41"/>
        <v>37500000</v>
      </c>
      <c r="T383" s="66">
        <f t="shared" si="42"/>
        <v>0</v>
      </c>
      <c r="U383" s="64">
        <f t="shared" si="43"/>
        <v>0</v>
      </c>
      <c r="V383" s="7">
        <f t="shared" si="44"/>
        <v>0</v>
      </c>
    </row>
    <row r="384" spans="1:22" ht="15.75" thickBot="1" x14ac:dyDescent="0.3">
      <c r="A384" s="81"/>
      <c r="B384" s="65">
        <v>210793</v>
      </c>
      <c r="C384" s="65" t="s">
        <v>722</v>
      </c>
      <c r="D384" s="66"/>
      <c r="E384" s="66">
        <v>0</v>
      </c>
      <c r="F384" s="66">
        <v>0</v>
      </c>
      <c r="G384" s="66">
        <v>0</v>
      </c>
      <c r="H384" s="66">
        <v>0</v>
      </c>
      <c r="I384" s="67">
        <v>5759466502</v>
      </c>
      <c r="J384" s="67">
        <f t="shared" si="38"/>
        <v>5759466502</v>
      </c>
      <c r="K384" s="67">
        <v>78404033</v>
      </c>
      <c r="L384" s="67">
        <v>78404033</v>
      </c>
      <c r="M384" s="67">
        <f t="shared" si="39"/>
        <v>5681062469</v>
      </c>
      <c r="N384" s="67">
        <v>4813532</v>
      </c>
      <c r="O384" s="68">
        <v>4813532</v>
      </c>
      <c r="P384" s="68">
        <v>977174051</v>
      </c>
      <c r="Q384" s="66">
        <v>977174051</v>
      </c>
      <c r="R384" s="66">
        <f t="shared" si="40"/>
        <v>898770018</v>
      </c>
      <c r="S384" s="67">
        <f t="shared" si="41"/>
        <v>4782292451</v>
      </c>
      <c r="T384" s="66">
        <f t="shared" si="42"/>
        <v>4813532</v>
      </c>
      <c r="U384" s="64"/>
      <c r="V384" s="7"/>
    </row>
    <row r="385" spans="1:22" ht="15.75" outlineLevel="1" thickBot="1" x14ac:dyDescent="0.3">
      <c r="A385" s="81"/>
      <c r="B385" s="65">
        <v>21079301</v>
      </c>
      <c r="C385" s="65" t="s">
        <v>720</v>
      </c>
      <c r="D385" s="66"/>
      <c r="E385" s="66">
        <v>0</v>
      </c>
      <c r="F385" s="66">
        <v>0</v>
      </c>
      <c r="G385" s="66">
        <v>0</v>
      </c>
      <c r="H385" s="66">
        <v>0</v>
      </c>
      <c r="I385" s="67">
        <v>115638700</v>
      </c>
      <c r="J385" s="67">
        <f t="shared" si="38"/>
        <v>115638700</v>
      </c>
      <c r="K385" s="67">
        <v>0</v>
      </c>
      <c r="L385" s="67">
        <v>0</v>
      </c>
      <c r="M385" s="67">
        <f t="shared" si="39"/>
        <v>115638700</v>
      </c>
      <c r="N385" s="67">
        <v>0</v>
      </c>
      <c r="O385" s="68">
        <v>0</v>
      </c>
      <c r="P385" s="68">
        <v>0</v>
      </c>
      <c r="Q385" s="66">
        <v>0</v>
      </c>
      <c r="R385" s="66">
        <f t="shared" si="40"/>
        <v>0</v>
      </c>
      <c r="S385" s="67">
        <f t="shared" si="41"/>
        <v>115638700</v>
      </c>
      <c r="T385" s="66">
        <f t="shared" si="42"/>
        <v>0</v>
      </c>
      <c r="U385" s="64"/>
      <c r="V385" s="7"/>
    </row>
    <row r="386" spans="1:22" ht="15.75" outlineLevel="1" thickBot="1" x14ac:dyDescent="0.3">
      <c r="A386" s="81"/>
      <c r="B386" s="65">
        <v>21079302</v>
      </c>
      <c r="C386" s="65" t="s">
        <v>723</v>
      </c>
      <c r="D386" s="66"/>
      <c r="E386" s="66">
        <v>0</v>
      </c>
      <c r="F386" s="66">
        <v>0</v>
      </c>
      <c r="G386" s="66">
        <v>0</v>
      </c>
      <c r="H386" s="66">
        <v>0</v>
      </c>
      <c r="I386" s="67">
        <v>4484013</v>
      </c>
      <c r="J386" s="67">
        <f t="shared" si="38"/>
        <v>4484013</v>
      </c>
      <c r="K386" s="67">
        <v>796024</v>
      </c>
      <c r="L386" s="67">
        <v>796024</v>
      </c>
      <c r="M386" s="67">
        <f t="shared" si="39"/>
        <v>3687989</v>
      </c>
      <c r="N386" s="67">
        <v>546024</v>
      </c>
      <c r="O386" s="68">
        <v>546024</v>
      </c>
      <c r="P386" s="68">
        <v>796024</v>
      </c>
      <c r="Q386" s="66">
        <v>796024</v>
      </c>
      <c r="R386" s="66">
        <f t="shared" si="40"/>
        <v>0</v>
      </c>
      <c r="S386" s="67">
        <f t="shared" si="41"/>
        <v>3687989</v>
      </c>
      <c r="T386" s="66">
        <f t="shared" si="42"/>
        <v>546024</v>
      </c>
      <c r="U386" s="64"/>
      <c r="V386" s="7"/>
    </row>
    <row r="387" spans="1:22" ht="15.75" outlineLevel="1" thickBot="1" x14ac:dyDescent="0.3">
      <c r="A387" s="81"/>
      <c r="B387" s="65">
        <v>21079303</v>
      </c>
      <c r="C387" s="65" t="s">
        <v>721</v>
      </c>
      <c r="D387" s="66"/>
      <c r="E387" s="66">
        <v>0</v>
      </c>
      <c r="F387" s="66">
        <v>0</v>
      </c>
      <c r="G387" s="66">
        <v>0</v>
      </c>
      <c r="H387" s="66">
        <v>0</v>
      </c>
      <c r="I387" s="67">
        <v>1563168568</v>
      </c>
      <c r="J387" s="67">
        <f t="shared" si="38"/>
        <v>1563168568</v>
      </c>
      <c r="K387" s="67">
        <v>44425879</v>
      </c>
      <c r="L387" s="67">
        <v>44425879</v>
      </c>
      <c r="M387" s="67">
        <f t="shared" si="39"/>
        <v>1518742689</v>
      </c>
      <c r="N387" s="67">
        <v>131449</v>
      </c>
      <c r="O387" s="68">
        <v>131449</v>
      </c>
      <c r="P387" s="68">
        <v>236103352</v>
      </c>
      <c r="Q387" s="66">
        <v>236103352</v>
      </c>
      <c r="R387" s="66">
        <f t="shared" si="40"/>
        <v>191677473</v>
      </c>
      <c r="S387" s="67">
        <f t="shared" si="41"/>
        <v>1327065216</v>
      </c>
      <c r="T387" s="66">
        <f t="shared" si="42"/>
        <v>131449</v>
      </c>
      <c r="U387" s="64"/>
      <c r="V387" s="7"/>
    </row>
    <row r="388" spans="1:22" ht="15.75" outlineLevel="1" thickBot="1" x14ac:dyDescent="0.3">
      <c r="A388" s="81"/>
      <c r="B388" s="65">
        <v>21079304</v>
      </c>
      <c r="C388" s="65" t="s">
        <v>724</v>
      </c>
      <c r="D388" s="66"/>
      <c r="E388" s="66">
        <v>0</v>
      </c>
      <c r="F388" s="66">
        <v>0</v>
      </c>
      <c r="G388" s="66">
        <v>0</v>
      </c>
      <c r="H388" s="66">
        <v>0</v>
      </c>
      <c r="I388" s="67">
        <v>390555260</v>
      </c>
      <c r="J388" s="67">
        <f t="shared" si="38"/>
        <v>390555260</v>
      </c>
      <c r="K388" s="67">
        <v>300000</v>
      </c>
      <c r="L388" s="67">
        <v>300000</v>
      </c>
      <c r="M388" s="67">
        <f t="shared" si="39"/>
        <v>390255260</v>
      </c>
      <c r="N388" s="67">
        <v>300000</v>
      </c>
      <c r="O388" s="68">
        <v>300000</v>
      </c>
      <c r="P388" s="68">
        <v>19373600</v>
      </c>
      <c r="Q388" s="66">
        <v>19373600</v>
      </c>
      <c r="R388" s="66">
        <f t="shared" si="40"/>
        <v>19073600</v>
      </c>
      <c r="S388" s="67">
        <f t="shared" si="41"/>
        <v>371181660</v>
      </c>
      <c r="T388" s="66">
        <f t="shared" si="42"/>
        <v>300000</v>
      </c>
      <c r="U388" s="64"/>
      <c r="V388" s="7"/>
    </row>
    <row r="389" spans="1:22" ht="15.75" outlineLevel="1" thickBot="1" x14ac:dyDescent="0.3">
      <c r="A389" s="81"/>
      <c r="B389" s="65">
        <v>21079305</v>
      </c>
      <c r="C389" s="65" t="s">
        <v>725</v>
      </c>
      <c r="D389" s="66"/>
      <c r="E389" s="66">
        <v>0</v>
      </c>
      <c r="F389" s="66">
        <v>0</v>
      </c>
      <c r="G389" s="66">
        <v>0</v>
      </c>
      <c r="H389" s="66">
        <v>0</v>
      </c>
      <c r="I389" s="67">
        <v>514631792</v>
      </c>
      <c r="J389" s="67">
        <f t="shared" si="38"/>
        <v>514631792</v>
      </c>
      <c r="K389" s="67">
        <v>2500000</v>
      </c>
      <c r="L389" s="67">
        <v>2500000</v>
      </c>
      <c r="M389" s="67">
        <f t="shared" si="39"/>
        <v>512131792</v>
      </c>
      <c r="N389" s="67">
        <v>1500000</v>
      </c>
      <c r="O389" s="68">
        <v>1500000</v>
      </c>
      <c r="P389" s="68">
        <v>29827800</v>
      </c>
      <c r="Q389" s="66">
        <v>29827800</v>
      </c>
      <c r="R389" s="66">
        <f t="shared" si="40"/>
        <v>27327800</v>
      </c>
      <c r="S389" s="67">
        <f t="shared" si="41"/>
        <v>484803992</v>
      </c>
      <c r="T389" s="66">
        <f t="shared" si="42"/>
        <v>1500000</v>
      </c>
      <c r="U389" s="64"/>
      <c r="V389" s="7"/>
    </row>
    <row r="390" spans="1:22" ht="15.75" outlineLevel="1" thickBot="1" x14ac:dyDescent="0.3">
      <c r="A390" s="81"/>
      <c r="B390" s="65">
        <v>21079306</v>
      </c>
      <c r="C390" s="65" t="s">
        <v>726</v>
      </c>
      <c r="D390" s="66"/>
      <c r="E390" s="66">
        <v>0</v>
      </c>
      <c r="F390" s="66">
        <v>0</v>
      </c>
      <c r="G390" s="66">
        <v>0</v>
      </c>
      <c r="H390" s="66">
        <v>0</v>
      </c>
      <c r="I390" s="67">
        <v>120616526</v>
      </c>
      <c r="J390" s="67">
        <f t="shared" ref="J390:J412" si="45">+D390+E390-F390+I390</f>
        <v>120616526</v>
      </c>
      <c r="K390" s="67">
        <v>0</v>
      </c>
      <c r="L390" s="67">
        <v>0</v>
      </c>
      <c r="M390" s="67">
        <f t="shared" ref="M390:M412" si="46">+J390-L390</f>
        <v>120616526</v>
      </c>
      <c r="N390" s="67">
        <v>0</v>
      </c>
      <c r="O390" s="68">
        <v>0</v>
      </c>
      <c r="P390" s="68">
        <v>0</v>
      </c>
      <c r="Q390" s="66">
        <v>0</v>
      </c>
      <c r="R390" s="66">
        <f t="shared" ref="R390:R412" si="47">+Q390-L390</f>
        <v>0</v>
      </c>
      <c r="S390" s="67">
        <f t="shared" ref="S390:S412" si="48">+J390-Q390</f>
        <v>120616526</v>
      </c>
      <c r="T390" s="66">
        <f t="shared" ref="T390:T412" si="49">+O390</f>
        <v>0</v>
      </c>
      <c r="U390" s="64"/>
      <c r="V390" s="7"/>
    </row>
    <row r="391" spans="1:22" ht="15.75" outlineLevel="1" thickBot="1" x14ac:dyDescent="0.3">
      <c r="A391" s="81"/>
      <c r="B391" s="65">
        <v>21079307</v>
      </c>
      <c r="C391" s="65" t="s">
        <v>727</v>
      </c>
      <c r="D391" s="66"/>
      <c r="E391" s="66">
        <v>0</v>
      </c>
      <c r="F391" s="66">
        <v>0</v>
      </c>
      <c r="G391" s="66">
        <v>0</v>
      </c>
      <c r="H391" s="66">
        <v>0</v>
      </c>
      <c r="I391" s="67">
        <v>101712363</v>
      </c>
      <c r="J391" s="67">
        <f t="shared" si="45"/>
        <v>101712363</v>
      </c>
      <c r="K391" s="67">
        <v>0</v>
      </c>
      <c r="L391" s="67">
        <v>0</v>
      </c>
      <c r="M391" s="67">
        <f t="shared" si="46"/>
        <v>101712363</v>
      </c>
      <c r="N391" s="67">
        <v>0</v>
      </c>
      <c r="O391" s="68">
        <v>0</v>
      </c>
      <c r="P391" s="68">
        <v>0</v>
      </c>
      <c r="Q391" s="66">
        <v>0</v>
      </c>
      <c r="R391" s="66">
        <f t="shared" si="47"/>
        <v>0</v>
      </c>
      <c r="S391" s="67">
        <f t="shared" si="48"/>
        <v>101712363</v>
      </c>
      <c r="T391" s="66">
        <f t="shared" si="49"/>
        <v>0</v>
      </c>
      <c r="U391" s="64"/>
      <c r="V391" s="7"/>
    </row>
    <row r="392" spans="1:22" ht="15.75" outlineLevel="1" thickBot="1" x14ac:dyDescent="0.3">
      <c r="A392" s="81"/>
      <c r="B392" s="65">
        <v>21079308</v>
      </c>
      <c r="C392" s="65" t="s">
        <v>728</v>
      </c>
      <c r="D392" s="66"/>
      <c r="E392" s="66">
        <v>0</v>
      </c>
      <c r="F392" s="66">
        <v>0</v>
      </c>
      <c r="G392" s="66">
        <v>0</v>
      </c>
      <c r="H392" s="66">
        <v>0</v>
      </c>
      <c r="I392" s="67">
        <v>829408464</v>
      </c>
      <c r="J392" s="67">
        <f t="shared" si="45"/>
        <v>829408464</v>
      </c>
      <c r="K392" s="67">
        <v>23709571</v>
      </c>
      <c r="L392" s="67">
        <v>23709571</v>
      </c>
      <c r="M392" s="67">
        <f t="shared" si="46"/>
        <v>805698893</v>
      </c>
      <c r="N392" s="67">
        <v>1441028</v>
      </c>
      <c r="O392" s="68">
        <v>1441028</v>
      </c>
      <c r="P392" s="68">
        <v>106160671</v>
      </c>
      <c r="Q392" s="66">
        <v>106160671</v>
      </c>
      <c r="R392" s="66">
        <f t="shared" si="47"/>
        <v>82451100</v>
      </c>
      <c r="S392" s="67">
        <f t="shared" si="48"/>
        <v>723247793</v>
      </c>
      <c r="T392" s="66">
        <f t="shared" si="49"/>
        <v>1441028</v>
      </c>
      <c r="U392" s="64"/>
      <c r="V392" s="7"/>
    </row>
    <row r="393" spans="1:22" ht="15.75" outlineLevel="1" thickBot="1" x14ac:dyDescent="0.3">
      <c r="A393" s="81"/>
      <c r="B393" s="65">
        <v>21079309</v>
      </c>
      <c r="C393" s="65" t="s">
        <v>729</v>
      </c>
      <c r="D393" s="66"/>
      <c r="E393" s="66">
        <v>0</v>
      </c>
      <c r="F393" s="66">
        <v>0</v>
      </c>
      <c r="G393" s="66">
        <v>0</v>
      </c>
      <c r="H393" s="66">
        <v>0</v>
      </c>
      <c r="I393" s="67">
        <v>1619650739</v>
      </c>
      <c r="J393" s="67">
        <f t="shared" si="45"/>
        <v>1619650739</v>
      </c>
      <c r="K393" s="67">
        <v>6672559</v>
      </c>
      <c r="L393" s="67">
        <v>6672559</v>
      </c>
      <c r="M393" s="67">
        <f t="shared" si="46"/>
        <v>1612978180</v>
      </c>
      <c r="N393" s="67">
        <v>895031</v>
      </c>
      <c r="O393" s="68">
        <v>895031</v>
      </c>
      <c r="P393" s="68">
        <v>584912604</v>
      </c>
      <c r="Q393" s="66">
        <v>584912604</v>
      </c>
      <c r="R393" s="66">
        <f t="shared" si="47"/>
        <v>578240045</v>
      </c>
      <c r="S393" s="67">
        <f t="shared" si="48"/>
        <v>1034738135</v>
      </c>
      <c r="T393" s="66">
        <f t="shared" si="49"/>
        <v>895031</v>
      </c>
      <c r="U393" s="64"/>
      <c r="V393" s="7"/>
    </row>
    <row r="394" spans="1:22" ht="15.75" thickBot="1" x14ac:dyDescent="0.3">
      <c r="A394" s="81"/>
      <c r="B394" s="65">
        <v>21079310</v>
      </c>
      <c r="C394" s="65" t="s">
        <v>730</v>
      </c>
      <c r="D394" s="66"/>
      <c r="E394" s="66">
        <v>0</v>
      </c>
      <c r="F394" s="66">
        <v>0</v>
      </c>
      <c r="G394" s="66">
        <v>0</v>
      </c>
      <c r="H394" s="66">
        <v>0</v>
      </c>
      <c r="I394" s="67">
        <v>164609438</v>
      </c>
      <c r="J394" s="67">
        <f t="shared" si="45"/>
        <v>164609438</v>
      </c>
      <c r="K394" s="67">
        <v>0</v>
      </c>
      <c r="L394" s="67">
        <v>0</v>
      </c>
      <c r="M394" s="67">
        <f t="shared" si="46"/>
        <v>164609438</v>
      </c>
      <c r="N394" s="67">
        <v>0</v>
      </c>
      <c r="O394" s="68">
        <v>0</v>
      </c>
      <c r="P394" s="68">
        <v>0</v>
      </c>
      <c r="Q394" s="66">
        <v>0</v>
      </c>
      <c r="R394" s="66">
        <f t="shared" si="47"/>
        <v>0</v>
      </c>
      <c r="S394" s="67">
        <f t="shared" si="48"/>
        <v>164609438</v>
      </c>
      <c r="T394" s="66">
        <f t="shared" si="49"/>
        <v>0</v>
      </c>
      <c r="U394" s="64"/>
      <c r="V394" s="7"/>
    </row>
    <row r="395" spans="1:22" ht="15.75" thickBot="1" x14ac:dyDescent="0.3">
      <c r="A395" s="81"/>
      <c r="B395" s="65">
        <v>21079311</v>
      </c>
      <c r="C395" s="65" t="s">
        <v>731</v>
      </c>
      <c r="D395" s="66"/>
      <c r="E395" s="66">
        <v>0</v>
      </c>
      <c r="F395" s="66">
        <v>0</v>
      </c>
      <c r="G395" s="66">
        <v>0</v>
      </c>
      <c r="H395" s="66">
        <v>0</v>
      </c>
      <c r="I395" s="67">
        <v>39364621</v>
      </c>
      <c r="J395" s="67">
        <f t="shared" si="45"/>
        <v>39364621</v>
      </c>
      <c r="K395" s="67">
        <v>0</v>
      </c>
      <c r="L395" s="67">
        <v>0</v>
      </c>
      <c r="M395" s="67">
        <f t="shared" si="46"/>
        <v>39364621</v>
      </c>
      <c r="N395" s="67">
        <v>0</v>
      </c>
      <c r="O395" s="68">
        <v>0</v>
      </c>
      <c r="P395" s="68">
        <v>0</v>
      </c>
      <c r="Q395" s="66">
        <v>0</v>
      </c>
      <c r="R395" s="66">
        <f t="shared" si="47"/>
        <v>0</v>
      </c>
      <c r="S395" s="67">
        <f t="shared" si="48"/>
        <v>39364621</v>
      </c>
      <c r="T395" s="66">
        <f t="shared" si="49"/>
        <v>0</v>
      </c>
      <c r="U395" s="64"/>
      <c r="V395" s="7"/>
    </row>
    <row r="396" spans="1:22" ht="15.75" thickBot="1" x14ac:dyDescent="0.3">
      <c r="A396" s="81"/>
      <c r="B396" s="65">
        <v>21079312</v>
      </c>
      <c r="C396" s="65" t="s">
        <v>732</v>
      </c>
      <c r="D396" s="66"/>
      <c r="E396" s="66">
        <v>0</v>
      </c>
      <c r="F396" s="66">
        <v>0</v>
      </c>
      <c r="G396" s="66">
        <v>0</v>
      </c>
      <c r="H396" s="66">
        <v>0</v>
      </c>
      <c r="I396" s="67">
        <v>44867276</v>
      </c>
      <c r="J396" s="67">
        <f t="shared" si="45"/>
        <v>44867276</v>
      </c>
      <c r="K396" s="67">
        <v>0</v>
      </c>
      <c r="L396" s="67">
        <v>0</v>
      </c>
      <c r="M396" s="67">
        <f t="shared" si="46"/>
        <v>44867276</v>
      </c>
      <c r="N396" s="67">
        <v>0</v>
      </c>
      <c r="O396" s="68">
        <v>0</v>
      </c>
      <c r="P396" s="68">
        <v>0</v>
      </c>
      <c r="Q396" s="66">
        <v>0</v>
      </c>
      <c r="R396" s="66">
        <f t="shared" si="47"/>
        <v>0</v>
      </c>
      <c r="S396" s="67">
        <f t="shared" si="48"/>
        <v>44867276</v>
      </c>
      <c r="T396" s="66">
        <f t="shared" si="49"/>
        <v>0</v>
      </c>
      <c r="U396" s="64"/>
      <c r="V396" s="7"/>
    </row>
    <row r="397" spans="1:22" ht="15.75" thickBot="1" x14ac:dyDescent="0.3">
      <c r="A397" s="81"/>
      <c r="B397" s="65">
        <v>21079313</v>
      </c>
      <c r="C397" s="65" t="s">
        <v>733</v>
      </c>
      <c r="D397" s="66"/>
      <c r="E397" s="66">
        <v>0</v>
      </c>
      <c r="F397" s="66">
        <v>0</v>
      </c>
      <c r="G397" s="66">
        <v>0</v>
      </c>
      <c r="H397" s="66">
        <v>0</v>
      </c>
      <c r="I397" s="67">
        <v>170335499</v>
      </c>
      <c r="J397" s="67">
        <f t="shared" si="45"/>
        <v>170335499</v>
      </c>
      <c r="K397" s="67">
        <v>0</v>
      </c>
      <c r="L397" s="67">
        <v>0</v>
      </c>
      <c r="M397" s="67">
        <f t="shared" si="46"/>
        <v>170335499</v>
      </c>
      <c r="N397" s="67">
        <v>0</v>
      </c>
      <c r="O397" s="68">
        <v>0</v>
      </c>
      <c r="P397" s="68">
        <v>0</v>
      </c>
      <c r="Q397" s="66">
        <v>0</v>
      </c>
      <c r="R397" s="66">
        <f t="shared" si="47"/>
        <v>0</v>
      </c>
      <c r="S397" s="67">
        <f t="shared" si="48"/>
        <v>170335499</v>
      </c>
      <c r="T397" s="66">
        <f t="shared" si="49"/>
        <v>0</v>
      </c>
      <c r="U397" s="64"/>
      <c r="V397" s="7"/>
    </row>
    <row r="398" spans="1:22" ht="15.75" thickBot="1" x14ac:dyDescent="0.3">
      <c r="A398" s="81"/>
      <c r="B398" s="65">
        <v>21079314</v>
      </c>
      <c r="C398" s="65" t="s">
        <v>734</v>
      </c>
      <c r="D398" s="66"/>
      <c r="E398" s="66">
        <v>0</v>
      </c>
      <c r="F398" s="66">
        <v>0</v>
      </c>
      <c r="G398" s="66">
        <v>0</v>
      </c>
      <c r="H398" s="66">
        <v>0</v>
      </c>
      <c r="I398" s="67">
        <v>76401077</v>
      </c>
      <c r="J398" s="67">
        <f t="shared" si="45"/>
        <v>76401077</v>
      </c>
      <c r="K398" s="67">
        <v>0</v>
      </c>
      <c r="L398" s="67">
        <v>0</v>
      </c>
      <c r="M398" s="67">
        <f t="shared" si="46"/>
        <v>76401077</v>
      </c>
      <c r="N398" s="67">
        <v>0</v>
      </c>
      <c r="O398" s="68">
        <v>0</v>
      </c>
      <c r="P398" s="68">
        <v>0</v>
      </c>
      <c r="Q398" s="66">
        <v>0</v>
      </c>
      <c r="R398" s="66">
        <f t="shared" si="47"/>
        <v>0</v>
      </c>
      <c r="S398" s="67">
        <f t="shared" si="48"/>
        <v>76401077</v>
      </c>
      <c r="T398" s="66">
        <f t="shared" si="49"/>
        <v>0</v>
      </c>
      <c r="U398" s="64"/>
      <c r="V398" s="7"/>
    </row>
    <row r="399" spans="1:22" ht="15.75" thickBot="1" x14ac:dyDescent="0.3">
      <c r="A399" s="81"/>
      <c r="B399" s="65">
        <v>21079315</v>
      </c>
      <c r="C399" s="65" t="s">
        <v>735</v>
      </c>
      <c r="D399" s="66"/>
      <c r="E399" s="66">
        <v>0</v>
      </c>
      <c r="F399" s="66">
        <v>0</v>
      </c>
      <c r="G399" s="66">
        <v>0</v>
      </c>
      <c r="H399" s="66">
        <v>0</v>
      </c>
      <c r="I399" s="67">
        <v>4022167</v>
      </c>
      <c r="J399" s="67">
        <f t="shared" si="45"/>
        <v>4022167</v>
      </c>
      <c r="K399" s="67">
        <v>0</v>
      </c>
      <c r="L399" s="67">
        <v>0</v>
      </c>
      <c r="M399" s="67">
        <f t="shared" si="46"/>
        <v>4022167</v>
      </c>
      <c r="N399" s="67">
        <v>0</v>
      </c>
      <c r="O399" s="68">
        <v>0</v>
      </c>
      <c r="P399" s="68">
        <v>0</v>
      </c>
      <c r="Q399" s="66">
        <v>0</v>
      </c>
      <c r="R399" s="66">
        <f t="shared" si="47"/>
        <v>0</v>
      </c>
      <c r="S399" s="67">
        <f t="shared" si="48"/>
        <v>4022167</v>
      </c>
      <c r="T399" s="66">
        <f t="shared" si="49"/>
        <v>0</v>
      </c>
      <c r="U399" s="64"/>
      <c r="V399" s="7"/>
    </row>
    <row r="400" spans="1:22" ht="15.75" thickBot="1" x14ac:dyDescent="0.3">
      <c r="A400" s="81"/>
      <c r="B400" s="65">
        <v>2108</v>
      </c>
      <c r="C400" s="65" t="s">
        <v>736</v>
      </c>
      <c r="D400" s="66"/>
      <c r="E400" s="66">
        <v>300000000</v>
      </c>
      <c r="F400" s="66">
        <v>0</v>
      </c>
      <c r="G400" s="66">
        <v>0</v>
      </c>
      <c r="H400" s="66">
        <v>0</v>
      </c>
      <c r="I400" s="67">
        <v>0</v>
      </c>
      <c r="J400" s="67">
        <f t="shared" si="45"/>
        <v>300000000</v>
      </c>
      <c r="K400" s="67">
        <v>0</v>
      </c>
      <c r="L400" s="67">
        <v>0</v>
      </c>
      <c r="M400" s="67">
        <f t="shared" si="46"/>
        <v>300000000</v>
      </c>
      <c r="N400" s="67">
        <v>0</v>
      </c>
      <c r="O400" s="68">
        <v>0</v>
      </c>
      <c r="P400" s="68">
        <v>0</v>
      </c>
      <c r="Q400" s="66">
        <v>0</v>
      </c>
      <c r="R400" s="66">
        <f t="shared" si="47"/>
        <v>0</v>
      </c>
      <c r="S400" s="67">
        <f t="shared" si="48"/>
        <v>300000000</v>
      </c>
      <c r="T400" s="66">
        <f t="shared" si="49"/>
        <v>0</v>
      </c>
      <c r="U400" s="64"/>
      <c r="V400" s="7"/>
    </row>
    <row r="401" spans="1:22" ht="15.75" thickBot="1" x14ac:dyDescent="0.3">
      <c r="A401" s="81"/>
      <c r="B401" s="65">
        <v>210801</v>
      </c>
      <c r="C401" s="65" t="s">
        <v>737</v>
      </c>
      <c r="D401" s="66"/>
      <c r="E401" s="66">
        <v>120000000</v>
      </c>
      <c r="F401" s="66">
        <v>0</v>
      </c>
      <c r="G401" s="66">
        <v>0</v>
      </c>
      <c r="H401" s="66">
        <v>0</v>
      </c>
      <c r="I401" s="67">
        <v>0</v>
      </c>
      <c r="J401" s="67">
        <f t="shared" si="45"/>
        <v>120000000</v>
      </c>
      <c r="K401" s="67">
        <v>0</v>
      </c>
      <c r="L401" s="67">
        <v>0</v>
      </c>
      <c r="M401" s="67">
        <f t="shared" si="46"/>
        <v>120000000</v>
      </c>
      <c r="N401" s="67">
        <v>0</v>
      </c>
      <c r="O401" s="68">
        <v>0</v>
      </c>
      <c r="P401" s="68">
        <v>0</v>
      </c>
      <c r="Q401" s="66">
        <v>0</v>
      </c>
      <c r="R401" s="66">
        <f t="shared" si="47"/>
        <v>0</v>
      </c>
      <c r="S401" s="67">
        <f t="shared" si="48"/>
        <v>120000000</v>
      </c>
      <c r="T401" s="66">
        <f t="shared" si="49"/>
        <v>0</v>
      </c>
      <c r="U401" s="64"/>
      <c r="V401" s="7"/>
    </row>
    <row r="402" spans="1:22" ht="15.75" thickBot="1" x14ac:dyDescent="0.3">
      <c r="A402" s="81"/>
      <c r="B402" s="65">
        <v>210802</v>
      </c>
      <c r="C402" s="65" t="s">
        <v>738</v>
      </c>
      <c r="D402" s="66"/>
      <c r="E402" s="66">
        <v>180000000</v>
      </c>
      <c r="F402" s="66">
        <v>0</v>
      </c>
      <c r="G402" s="66">
        <v>0</v>
      </c>
      <c r="H402" s="66">
        <v>0</v>
      </c>
      <c r="I402" s="67">
        <v>0</v>
      </c>
      <c r="J402" s="67">
        <f t="shared" si="45"/>
        <v>180000000</v>
      </c>
      <c r="K402" s="67">
        <v>0</v>
      </c>
      <c r="L402" s="67">
        <v>0</v>
      </c>
      <c r="M402" s="67">
        <f t="shared" si="46"/>
        <v>180000000</v>
      </c>
      <c r="N402" s="67">
        <v>0</v>
      </c>
      <c r="O402" s="68">
        <v>0</v>
      </c>
      <c r="P402" s="68">
        <v>0</v>
      </c>
      <c r="Q402" s="66">
        <v>0</v>
      </c>
      <c r="R402" s="66">
        <f t="shared" si="47"/>
        <v>0</v>
      </c>
      <c r="S402" s="67">
        <f t="shared" si="48"/>
        <v>180000000</v>
      </c>
      <c r="T402" s="66">
        <f t="shared" si="49"/>
        <v>0</v>
      </c>
      <c r="U402" s="64"/>
      <c r="V402" s="7"/>
    </row>
    <row r="403" spans="1:22" ht="15.75" thickBot="1" x14ac:dyDescent="0.3">
      <c r="B403" s="62">
        <v>2110</v>
      </c>
      <c r="C403" s="62" t="s">
        <v>220</v>
      </c>
      <c r="D403" s="63">
        <f>+D404</f>
        <v>1000</v>
      </c>
      <c r="E403" s="63">
        <v>0</v>
      </c>
      <c r="F403" s="63">
        <v>0</v>
      </c>
      <c r="G403" s="63">
        <v>0</v>
      </c>
      <c r="H403" s="63">
        <v>0</v>
      </c>
      <c r="I403" s="63">
        <v>80000000</v>
      </c>
      <c r="J403" s="63">
        <f t="shared" si="45"/>
        <v>80001000</v>
      </c>
      <c r="K403" s="63">
        <v>0</v>
      </c>
      <c r="L403" s="63">
        <v>0</v>
      </c>
      <c r="M403" s="63">
        <f t="shared" si="46"/>
        <v>80001000</v>
      </c>
      <c r="N403" s="63">
        <v>0</v>
      </c>
      <c r="O403" s="63">
        <v>0</v>
      </c>
      <c r="P403" s="63">
        <v>0</v>
      </c>
      <c r="Q403" s="63">
        <v>0</v>
      </c>
      <c r="R403" s="63">
        <f t="shared" si="47"/>
        <v>0</v>
      </c>
      <c r="S403" s="63">
        <f t="shared" si="48"/>
        <v>80001000</v>
      </c>
      <c r="T403" s="63">
        <f t="shared" si="49"/>
        <v>0</v>
      </c>
      <c r="U403" s="64">
        <f t="shared" si="43"/>
        <v>0</v>
      </c>
      <c r="V403" s="7">
        <f t="shared" si="44"/>
        <v>0</v>
      </c>
    </row>
    <row r="404" spans="1:22" ht="15.75" thickBot="1" x14ac:dyDescent="0.3">
      <c r="B404" s="65">
        <v>211001</v>
      </c>
      <c r="C404" s="65" t="s">
        <v>283</v>
      </c>
      <c r="D404" s="66">
        <v>1000</v>
      </c>
      <c r="E404" s="66">
        <v>0</v>
      </c>
      <c r="F404" s="66">
        <v>0</v>
      </c>
      <c r="G404" s="66">
        <v>0</v>
      </c>
      <c r="H404" s="66">
        <v>0</v>
      </c>
      <c r="I404" s="67">
        <v>80000000</v>
      </c>
      <c r="J404" s="67">
        <f t="shared" si="45"/>
        <v>80001000</v>
      </c>
      <c r="K404" s="67">
        <v>0</v>
      </c>
      <c r="L404" s="67">
        <v>0</v>
      </c>
      <c r="M404" s="67">
        <f t="shared" si="46"/>
        <v>80001000</v>
      </c>
      <c r="N404" s="67">
        <v>0</v>
      </c>
      <c r="O404" s="68">
        <v>0</v>
      </c>
      <c r="P404" s="68">
        <v>0</v>
      </c>
      <c r="Q404" s="66">
        <v>0</v>
      </c>
      <c r="R404" s="66">
        <f t="shared" si="47"/>
        <v>0</v>
      </c>
      <c r="S404" s="67">
        <f t="shared" si="48"/>
        <v>80001000</v>
      </c>
      <c r="T404" s="66">
        <f t="shared" si="49"/>
        <v>0</v>
      </c>
      <c r="U404" s="64">
        <f t="shared" si="43"/>
        <v>0</v>
      </c>
      <c r="V404" s="7">
        <f t="shared" si="44"/>
        <v>0</v>
      </c>
    </row>
    <row r="405" spans="1:22" ht="15.75" thickBot="1" x14ac:dyDescent="0.3">
      <c r="B405" s="65">
        <v>21100101</v>
      </c>
      <c r="C405" s="65" t="s">
        <v>739</v>
      </c>
      <c r="D405" s="66"/>
      <c r="E405" s="66">
        <v>0</v>
      </c>
      <c r="F405" s="66">
        <v>0</v>
      </c>
      <c r="G405" s="66">
        <v>0</v>
      </c>
      <c r="H405" s="66">
        <v>0</v>
      </c>
      <c r="I405" s="67">
        <v>80000000</v>
      </c>
      <c r="J405" s="67">
        <f t="shared" si="45"/>
        <v>80000000</v>
      </c>
      <c r="K405" s="67">
        <v>0</v>
      </c>
      <c r="L405" s="67">
        <v>0</v>
      </c>
      <c r="M405" s="67">
        <f t="shared" si="46"/>
        <v>80000000</v>
      </c>
      <c r="N405" s="67">
        <v>0</v>
      </c>
      <c r="O405" s="68">
        <v>0</v>
      </c>
      <c r="P405" s="68">
        <v>0</v>
      </c>
      <c r="Q405" s="66">
        <v>0</v>
      </c>
      <c r="R405" s="66">
        <f t="shared" si="47"/>
        <v>0</v>
      </c>
      <c r="S405" s="67">
        <f t="shared" si="48"/>
        <v>80000000</v>
      </c>
      <c r="T405" s="66">
        <f t="shared" si="49"/>
        <v>0</v>
      </c>
      <c r="U405" s="64"/>
      <c r="V405" s="7"/>
    </row>
    <row r="406" spans="1:22" ht="15.75" thickBot="1" x14ac:dyDescent="0.3">
      <c r="B406" s="62">
        <v>2111</v>
      </c>
      <c r="C406" s="62" t="s">
        <v>658</v>
      </c>
      <c r="D406" s="63">
        <f>+D407</f>
        <v>11500000000</v>
      </c>
      <c r="E406" s="63">
        <v>0</v>
      </c>
      <c r="F406" s="63">
        <v>987769374</v>
      </c>
      <c r="G406" s="63">
        <v>0</v>
      </c>
      <c r="H406" s="63">
        <v>0</v>
      </c>
      <c r="I406" s="63">
        <v>0</v>
      </c>
      <c r="J406" s="63">
        <f t="shared" si="45"/>
        <v>10512230626</v>
      </c>
      <c r="K406" s="63">
        <v>59550895</v>
      </c>
      <c r="L406" s="63">
        <v>4252154207</v>
      </c>
      <c r="M406" s="63">
        <f t="shared" si="46"/>
        <v>6260076419</v>
      </c>
      <c r="N406" s="63">
        <v>59182030</v>
      </c>
      <c r="O406" s="63">
        <v>2101207260</v>
      </c>
      <c r="P406" s="63">
        <v>59550895</v>
      </c>
      <c r="Q406" s="63">
        <v>4252154207</v>
      </c>
      <c r="R406" s="63">
        <f t="shared" si="47"/>
        <v>0</v>
      </c>
      <c r="S406" s="63">
        <f t="shared" si="48"/>
        <v>6260076419</v>
      </c>
      <c r="T406" s="63">
        <f t="shared" si="49"/>
        <v>2101207260</v>
      </c>
      <c r="U406" s="64">
        <f t="shared" si="43"/>
        <v>0</v>
      </c>
      <c r="V406" s="7">
        <f t="shared" si="44"/>
        <v>0</v>
      </c>
    </row>
    <row r="407" spans="1:22" ht="15.75" thickBot="1" x14ac:dyDescent="0.3">
      <c r="B407" s="65">
        <v>211101</v>
      </c>
      <c r="C407" s="65" t="s">
        <v>659</v>
      </c>
      <c r="D407" s="66">
        <f>SUM(D408:D412)</f>
        <v>11500000000</v>
      </c>
      <c r="E407" s="66">
        <v>0</v>
      </c>
      <c r="F407" s="66">
        <v>987769374</v>
      </c>
      <c r="G407" s="66">
        <v>0</v>
      </c>
      <c r="H407" s="66">
        <v>0</v>
      </c>
      <c r="I407" s="66">
        <v>0</v>
      </c>
      <c r="J407" s="66">
        <f t="shared" si="45"/>
        <v>10512230626</v>
      </c>
      <c r="K407" s="66">
        <v>59550895</v>
      </c>
      <c r="L407" s="66">
        <v>4252154207</v>
      </c>
      <c r="M407" s="66">
        <f t="shared" si="46"/>
        <v>6260076419</v>
      </c>
      <c r="N407" s="66">
        <v>59182030</v>
      </c>
      <c r="O407" s="66">
        <v>2101207260</v>
      </c>
      <c r="P407" s="66">
        <v>59550895</v>
      </c>
      <c r="Q407" s="66">
        <v>4252154207</v>
      </c>
      <c r="R407" s="66">
        <f t="shared" si="47"/>
        <v>0</v>
      </c>
      <c r="S407" s="66">
        <f t="shared" si="48"/>
        <v>6260076419</v>
      </c>
      <c r="T407" s="66">
        <f t="shared" si="49"/>
        <v>2101207260</v>
      </c>
      <c r="U407" s="64">
        <f t="shared" si="43"/>
        <v>0</v>
      </c>
      <c r="V407" s="7">
        <f t="shared" si="44"/>
        <v>0</v>
      </c>
    </row>
    <row r="408" spans="1:22" ht="15.75" thickBot="1" x14ac:dyDescent="0.3">
      <c r="B408" s="74">
        <v>21110101</v>
      </c>
      <c r="C408" s="74" t="s">
        <v>660</v>
      </c>
      <c r="D408" s="75">
        <v>8000000000</v>
      </c>
      <c r="E408" s="75">
        <v>0</v>
      </c>
      <c r="F408" s="75">
        <v>0</v>
      </c>
      <c r="G408" s="75">
        <v>0</v>
      </c>
      <c r="H408" s="75">
        <v>0</v>
      </c>
      <c r="I408" s="76">
        <v>0</v>
      </c>
      <c r="J408" s="76">
        <f t="shared" si="45"/>
        <v>8000000000</v>
      </c>
      <c r="K408" s="76">
        <v>0</v>
      </c>
      <c r="L408" s="76">
        <v>2000000000</v>
      </c>
      <c r="M408" s="76">
        <f t="shared" si="46"/>
        <v>6000000000</v>
      </c>
      <c r="N408" s="76">
        <v>0</v>
      </c>
      <c r="O408" s="77">
        <v>2000000000</v>
      </c>
      <c r="P408" s="77">
        <v>0</v>
      </c>
      <c r="Q408" s="75">
        <v>2000000000</v>
      </c>
      <c r="R408" s="75">
        <f t="shared" si="47"/>
        <v>0</v>
      </c>
      <c r="S408" s="76">
        <f t="shared" si="48"/>
        <v>6000000000</v>
      </c>
      <c r="T408" s="75">
        <f t="shared" si="49"/>
        <v>2000000000</v>
      </c>
      <c r="U408" s="64">
        <f t="shared" si="43"/>
        <v>0</v>
      </c>
      <c r="V408" s="7">
        <f t="shared" si="44"/>
        <v>0</v>
      </c>
    </row>
    <row r="409" spans="1:22" ht="15.75" thickBot="1" x14ac:dyDescent="0.3">
      <c r="B409" s="74">
        <v>21110102</v>
      </c>
      <c r="C409" s="74" t="s">
        <v>661</v>
      </c>
      <c r="D409" s="75">
        <v>142000000</v>
      </c>
      <c r="E409" s="75">
        <v>0</v>
      </c>
      <c r="F409" s="75">
        <v>0</v>
      </c>
      <c r="G409" s="75">
        <v>0</v>
      </c>
      <c r="H409" s="75">
        <v>0</v>
      </c>
      <c r="I409" s="76">
        <v>0</v>
      </c>
      <c r="J409" s="76">
        <f t="shared" si="45"/>
        <v>142000000</v>
      </c>
      <c r="K409" s="76">
        <v>33057273</v>
      </c>
      <c r="L409" s="76">
        <v>75082503</v>
      </c>
      <c r="M409" s="76">
        <f t="shared" si="46"/>
        <v>66917497</v>
      </c>
      <c r="N409" s="76">
        <v>33057273</v>
      </c>
      <c r="O409" s="77">
        <v>75082503</v>
      </c>
      <c r="P409" s="77">
        <v>33057273</v>
      </c>
      <c r="Q409" s="75">
        <v>75082503</v>
      </c>
      <c r="R409" s="75">
        <f t="shared" si="47"/>
        <v>0</v>
      </c>
      <c r="S409" s="76">
        <f t="shared" si="48"/>
        <v>66917497</v>
      </c>
      <c r="T409" s="75">
        <f t="shared" si="49"/>
        <v>75082503</v>
      </c>
      <c r="U409" s="64">
        <f t="shared" si="43"/>
        <v>0</v>
      </c>
      <c r="V409" s="7">
        <f t="shared" si="44"/>
        <v>0</v>
      </c>
    </row>
    <row r="410" spans="1:22" ht="15.75" thickBot="1" x14ac:dyDescent="0.3">
      <c r="B410" s="74">
        <v>21110103</v>
      </c>
      <c r="C410" s="74" t="s">
        <v>662</v>
      </c>
      <c r="D410" s="75">
        <v>947406253</v>
      </c>
      <c r="E410" s="75">
        <v>0</v>
      </c>
      <c r="F410" s="75">
        <v>987769374</v>
      </c>
      <c r="G410" s="75">
        <v>0</v>
      </c>
      <c r="H410" s="75">
        <v>0</v>
      </c>
      <c r="I410" s="76">
        <v>0</v>
      </c>
      <c r="J410" s="76">
        <f t="shared" si="45"/>
        <v>-40363121</v>
      </c>
      <c r="K410" s="76">
        <v>0</v>
      </c>
      <c r="L410" s="76">
        <v>0</v>
      </c>
      <c r="M410" s="76">
        <f t="shared" si="46"/>
        <v>-40363121</v>
      </c>
      <c r="N410" s="76">
        <v>0</v>
      </c>
      <c r="O410" s="77">
        <v>0</v>
      </c>
      <c r="P410" s="77">
        <v>0</v>
      </c>
      <c r="Q410" s="75">
        <v>0</v>
      </c>
      <c r="R410" s="75">
        <f t="shared" si="47"/>
        <v>0</v>
      </c>
      <c r="S410" s="76">
        <f t="shared" si="48"/>
        <v>-40363121</v>
      </c>
      <c r="T410" s="75">
        <f t="shared" si="49"/>
        <v>0</v>
      </c>
      <c r="U410" s="64">
        <f t="shared" si="43"/>
        <v>0</v>
      </c>
      <c r="V410" s="7">
        <f t="shared" si="44"/>
        <v>0</v>
      </c>
    </row>
    <row r="411" spans="1:22" ht="15.75" thickBot="1" x14ac:dyDescent="0.3">
      <c r="B411" s="74">
        <v>21110104</v>
      </c>
      <c r="C411" s="74" t="s">
        <v>663</v>
      </c>
      <c r="D411" s="75">
        <v>2150946947</v>
      </c>
      <c r="E411" s="75">
        <v>0</v>
      </c>
      <c r="F411" s="75">
        <v>0</v>
      </c>
      <c r="G411" s="75">
        <v>0</v>
      </c>
      <c r="H411" s="75">
        <v>0</v>
      </c>
      <c r="I411" s="76">
        <v>0</v>
      </c>
      <c r="J411" s="76">
        <f t="shared" si="45"/>
        <v>2150946947</v>
      </c>
      <c r="K411" s="76">
        <v>0</v>
      </c>
      <c r="L411" s="76">
        <v>2150946947</v>
      </c>
      <c r="M411" s="76">
        <f t="shared" si="46"/>
        <v>0</v>
      </c>
      <c r="N411" s="76">
        <v>0</v>
      </c>
      <c r="O411" s="77">
        <v>0</v>
      </c>
      <c r="P411" s="77">
        <v>0</v>
      </c>
      <c r="Q411" s="75">
        <v>2150946947</v>
      </c>
      <c r="R411" s="75">
        <f t="shared" si="47"/>
        <v>0</v>
      </c>
      <c r="S411" s="76">
        <f t="shared" si="48"/>
        <v>0</v>
      </c>
      <c r="T411" s="75">
        <f t="shared" si="49"/>
        <v>0</v>
      </c>
      <c r="U411" s="64">
        <f t="shared" si="43"/>
        <v>0</v>
      </c>
      <c r="V411" s="7">
        <f t="shared" si="44"/>
        <v>0</v>
      </c>
    </row>
    <row r="412" spans="1:22" ht="15.75" thickBot="1" x14ac:dyDescent="0.3">
      <c r="B412" s="74">
        <v>21110105</v>
      </c>
      <c r="C412" s="74" t="s">
        <v>664</v>
      </c>
      <c r="D412" s="75">
        <v>259646800</v>
      </c>
      <c r="E412" s="75">
        <v>0</v>
      </c>
      <c r="F412" s="75">
        <v>0</v>
      </c>
      <c r="G412" s="75">
        <v>0</v>
      </c>
      <c r="H412" s="75">
        <v>0</v>
      </c>
      <c r="I412" s="76">
        <v>0</v>
      </c>
      <c r="J412" s="76">
        <f t="shared" si="45"/>
        <v>259646800</v>
      </c>
      <c r="K412" s="76">
        <v>26493622</v>
      </c>
      <c r="L412" s="76">
        <v>26124757</v>
      </c>
      <c r="M412" s="76">
        <f t="shared" si="46"/>
        <v>233522043</v>
      </c>
      <c r="N412" s="76">
        <v>26124757</v>
      </c>
      <c r="O412" s="77">
        <v>26124757</v>
      </c>
      <c r="P412" s="77">
        <v>26493622</v>
      </c>
      <c r="Q412" s="75">
        <v>26124757</v>
      </c>
      <c r="R412" s="75">
        <f t="shared" si="47"/>
        <v>0</v>
      </c>
      <c r="S412" s="76">
        <f t="shared" si="48"/>
        <v>233522043</v>
      </c>
      <c r="T412" s="75">
        <f t="shared" si="49"/>
        <v>26124757</v>
      </c>
      <c r="U412" s="64">
        <f t="shared" si="43"/>
        <v>0</v>
      </c>
      <c r="V412" s="7">
        <f t="shared" si="44"/>
        <v>0</v>
      </c>
    </row>
    <row r="413" spans="1:22" x14ac:dyDescent="0.25">
      <c r="D413" s="83"/>
    </row>
    <row r="414" spans="1:22" x14ac:dyDescent="0.25">
      <c r="D414" s="83"/>
    </row>
    <row r="422" spans="10:11" x14ac:dyDescent="0.25">
      <c r="J422" s="84"/>
      <c r="K422" s="84"/>
    </row>
  </sheetData>
  <autoFilter ref="A4:V412"/>
  <mergeCells count="1">
    <mergeCell ref="D3:M3"/>
  </mergeCells>
  <pageMargins left="0.31496062992125984" right="0.15748031496062992" top="0.43307086614173229" bottom="0.35433070866141736" header="0.31496062992125984" footer="0.31496062992125984"/>
  <pageSetup paperSize="506" scale="70" orientation="landscape" r:id="rId1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2"/>
  <sheetViews>
    <sheetView showGridLines="0" workbookViewId="0">
      <pane xSplit="3" ySplit="4" topLeftCell="AI389" activePane="bottomRight" state="frozen"/>
      <selection pane="topRight" activeCell="D1" sqref="D1"/>
      <selection pane="bottomLeft" activeCell="A5" sqref="A5"/>
      <selection pane="bottomRight" activeCell="AV392" sqref="AV392"/>
    </sheetView>
  </sheetViews>
  <sheetFormatPr baseColWidth="10" defaultRowHeight="15" outlineLevelRow="3" x14ac:dyDescent="0.25"/>
  <cols>
    <col min="1" max="1" width="4" style="79" customWidth="1"/>
    <col min="2" max="2" width="11" style="79" bestFit="1" customWidth="1"/>
    <col min="3" max="3" width="69.85546875" style="79" customWidth="1"/>
    <col min="4" max="4" width="16.28515625" style="79" hidden="1" customWidth="1"/>
    <col min="5" max="5" width="9" style="79" hidden="1" customWidth="1"/>
    <col min="6" max="6" width="10.42578125" style="79" hidden="1" customWidth="1"/>
    <col min="7" max="7" width="13.42578125" style="79" hidden="1" customWidth="1"/>
    <col min="8" max="8" width="11.85546875" style="79" hidden="1" customWidth="1"/>
    <col min="9" max="9" width="15.140625" style="79" hidden="1" customWidth="1"/>
    <col min="10" max="10" width="16.28515625" style="79" hidden="1" customWidth="1"/>
    <col min="11" max="11" width="15.140625" style="79" hidden="1" customWidth="1"/>
    <col min="12" max="12" width="16.28515625" style="79" hidden="1" customWidth="1"/>
    <col min="13" max="13" width="14.140625" style="79" hidden="1" customWidth="1"/>
    <col min="14" max="14" width="15.140625" style="79" hidden="1" customWidth="1"/>
    <col min="15" max="15" width="14.140625" style="79" hidden="1" customWidth="1"/>
    <col min="16" max="16" width="16.28515625" style="79" hidden="1" customWidth="1"/>
    <col min="17" max="17" width="14.140625" style="82" hidden="1" customWidth="1"/>
    <col min="18" max="18" width="5.140625" style="79" hidden="1" customWidth="1"/>
    <col min="19" max="19" width="11" style="79" hidden="1" customWidth="1"/>
    <col min="20" max="20" width="47.140625" style="79" hidden="1" customWidth="1"/>
    <col min="21" max="21" width="19.42578125" style="79" customWidth="1"/>
    <col min="22" max="33" width="15.140625" style="79" bestFit="1" customWidth="1"/>
    <col min="34" max="34" width="16.28515625" style="79" bestFit="1" customWidth="1"/>
    <col min="35" max="35" width="2.85546875" style="131" customWidth="1"/>
    <col min="36" max="38" width="16.28515625" style="79" bestFit="1" customWidth="1"/>
    <col min="39" max="39" width="3.5703125" style="79" customWidth="1"/>
    <col min="40" max="41" width="16.28515625" style="140" bestFit="1" customWidth="1"/>
    <col min="42" max="16384" width="11.42578125" style="79"/>
  </cols>
  <sheetData>
    <row r="1" spans="1:47" s="5" customFormat="1" x14ac:dyDescent="0.25">
      <c r="A1" s="1"/>
      <c r="AI1" s="8"/>
      <c r="AN1" s="136"/>
      <c r="AO1" s="136"/>
    </row>
    <row r="2" spans="1:47" s="5" customFormat="1" ht="46.5" customHeight="1" thickBot="1" x14ac:dyDescent="0.3">
      <c r="A2" s="1"/>
      <c r="AI2" s="8"/>
      <c r="AN2" s="136"/>
      <c r="AO2" s="136"/>
    </row>
    <row r="3" spans="1:47" s="118" customFormat="1" ht="16.5" thickBot="1" x14ac:dyDescent="0.3">
      <c r="A3" s="117"/>
      <c r="B3" s="119"/>
      <c r="C3" s="119"/>
      <c r="D3" s="147"/>
      <c r="E3" s="147"/>
      <c r="F3" s="147"/>
      <c r="G3" s="147"/>
      <c r="H3" s="147"/>
      <c r="I3" s="147"/>
      <c r="J3" s="147"/>
      <c r="K3" s="147"/>
      <c r="L3" s="147"/>
      <c r="S3" s="119"/>
      <c r="T3" s="119"/>
      <c r="U3" s="133"/>
      <c r="AI3" s="130"/>
      <c r="AN3" s="136"/>
      <c r="AO3" s="136"/>
    </row>
    <row r="4" spans="1:47" ht="50.25" customHeight="1" thickBot="1" x14ac:dyDescent="0.3">
      <c r="B4" s="57" t="s">
        <v>0</v>
      </c>
      <c r="C4" s="57" t="s">
        <v>1</v>
      </c>
      <c r="D4" s="58" t="s">
        <v>313</v>
      </c>
      <c r="E4" s="58" t="s">
        <v>314</v>
      </c>
      <c r="F4" s="58" t="s">
        <v>315</v>
      </c>
      <c r="G4" s="58" t="s">
        <v>316</v>
      </c>
      <c r="H4" s="58" t="s">
        <v>4</v>
      </c>
      <c r="I4" s="58" t="s">
        <v>3</v>
      </c>
      <c r="J4" s="58" t="s">
        <v>317</v>
      </c>
      <c r="K4" s="58" t="s">
        <v>318</v>
      </c>
      <c r="L4" s="58" t="s">
        <v>319</v>
      </c>
      <c r="M4" s="59" t="s">
        <v>320</v>
      </c>
      <c r="N4" s="58" t="s">
        <v>321</v>
      </c>
      <c r="O4" s="58" t="s">
        <v>322</v>
      </c>
      <c r="P4" s="58" t="s">
        <v>323</v>
      </c>
      <c r="Q4" s="57" t="s">
        <v>324</v>
      </c>
      <c r="S4" s="57" t="s">
        <v>0</v>
      </c>
      <c r="T4" s="57" t="s">
        <v>1</v>
      </c>
      <c r="U4" s="57" t="s">
        <v>703</v>
      </c>
      <c r="V4" s="58" t="s">
        <v>666</v>
      </c>
      <c r="W4" s="58" t="s">
        <v>667</v>
      </c>
      <c r="X4" s="58" t="s">
        <v>668</v>
      </c>
      <c r="Y4" s="58" t="s">
        <v>669</v>
      </c>
      <c r="Z4" s="58" t="s">
        <v>670</v>
      </c>
      <c r="AA4" s="58" t="s">
        <v>671</v>
      </c>
      <c r="AB4" s="58" t="s">
        <v>672</v>
      </c>
      <c r="AC4" s="58" t="s">
        <v>673</v>
      </c>
      <c r="AD4" s="58" t="s">
        <v>674</v>
      </c>
      <c r="AE4" s="58" t="s">
        <v>701</v>
      </c>
      <c r="AF4" s="58" t="s">
        <v>676</v>
      </c>
      <c r="AG4" s="58" t="s">
        <v>702</v>
      </c>
      <c r="AH4" s="58" t="s">
        <v>678</v>
      </c>
      <c r="AJ4" s="58" t="s">
        <v>744</v>
      </c>
      <c r="AK4" s="58" t="s">
        <v>745</v>
      </c>
      <c r="AL4" s="58" t="s">
        <v>678</v>
      </c>
      <c r="AN4" s="137" t="s">
        <v>746</v>
      </c>
      <c r="AO4" s="137" t="s">
        <v>747</v>
      </c>
      <c r="AP4" s="137"/>
      <c r="AQ4" s="137"/>
      <c r="AR4" s="137"/>
      <c r="AS4" s="137"/>
      <c r="AT4" s="137"/>
      <c r="AU4" s="137"/>
    </row>
    <row r="5" spans="1:47" s="80" customFormat="1" ht="15.75" thickBot="1" x14ac:dyDescent="0.3">
      <c r="B5" s="62">
        <v>2</v>
      </c>
      <c r="C5" s="62" t="s">
        <v>328</v>
      </c>
      <c r="D5" s="63">
        <f>+D6</f>
        <v>115616060085</v>
      </c>
      <c r="E5" s="63">
        <f t="shared" ref="E5:Q5" si="0">+E6</f>
        <v>243000</v>
      </c>
      <c r="F5" s="63">
        <f t="shared" si="0"/>
        <v>243000</v>
      </c>
      <c r="G5" s="63">
        <f t="shared" si="0"/>
        <v>0</v>
      </c>
      <c r="H5" s="63">
        <f t="shared" si="0"/>
        <v>0</v>
      </c>
      <c r="I5" s="63">
        <f t="shared" si="0"/>
        <v>50672288133.760002</v>
      </c>
      <c r="J5" s="63">
        <f t="shared" si="0"/>
        <v>166288348218.76001</v>
      </c>
      <c r="K5" s="63">
        <f t="shared" si="0"/>
        <v>15264181515.629999</v>
      </c>
      <c r="L5" s="63">
        <f t="shared" si="0"/>
        <v>151024166703.13</v>
      </c>
      <c r="M5" s="63">
        <f t="shared" si="0"/>
        <v>7475962976.6300001</v>
      </c>
      <c r="N5" s="63">
        <f t="shared" si="0"/>
        <v>18244398923.629997</v>
      </c>
      <c r="O5" s="63">
        <f t="shared" si="0"/>
        <v>2980217408</v>
      </c>
      <c r="P5" s="63">
        <f t="shared" si="0"/>
        <v>148043949295.13</v>
      </c>
      <c r="Q5" s="63">
        <f t="shared" si="0"/>
        <v>7475962976.6300001</v>
      </c>
      <c r="S5" s="62">
        <v>2</v>
      </c>
      <c r="T5" s="62" t="s">
        <v>328</v>
      </c>
      <c r="U5" s="63">
        <f t="shared" ref="U5" si="1">+U6</f>
        <v>58800887620.650002</v>
      </c>
      <c r="V5" s="63">
        <f t="shared" ref="V5:AH5" si="2">+V6</f>
        <v>13724353197.933376</v>
      </c>
      <c r="W5" s="63">
        <f t="shared" si="2"/>
        <v>24168580367.239532</v>
      </c>
      <c r="X5" s="63">
        <f t="shared" si="2"/>
        <v>16858953014.359783</v>
      </c>
      <c r="Y5" s="63">
        <f t="shared" si="2"/>
        <v>16055163624.159782</v>
      </c>
      <c r="Z5" s="63">
        <f t="shared" si="2"/>
        <v>15813358604.259781</v>
      </c>
      <c r="AA5" s="63">
        <f t="shared" si="2"/>
        <v>15822959684.872494</v>
      </c>
      <c r="AB5" s="63">
        <f t="shared" si="2"/>
        <v>11659817689.185349</v>
      </c>
      <c r="AC5" s="63">
        <f t="shared" si="2"/>
        <v>11247787965.909782</v>
      </c>
      <c r="AD5" s="63">
        <f t="shared" si="2"/>
        <v>11116596028.641481</v>
      </c>
      <c r="AE5" s="63">
        <f t="shared" si="2"/>
        <v>10772146673.660482</v>
      </c>
      <c r="AF5" s="63">
        <f t="shared" si="2"/>
        <v>11953046274.302881</v>
      </c>
      <c r="AG5" s="63">
        <f t="shared" si="2"/>
        <v>15224184581.439346</v>
      </c>
      <c r="AH5" s="63">
        <f t="shared" si="2"/>
        <v>174416947705.96408</v>
      </c>
      <c r="AI5" s="132"/>
      <c r="AJ5" s="63">
        <f t="shared" ref="AJ5" si="3">+AJ6</f>
        <v>15264181515.629999</v>
      </c>
      <c r="AK5" s="63">
        <f>+'Ejecucion gastos Febrero 2019'!K5</f>
        <v>16044007660</v>
      </c>
      <c r="AL5" s="63">
        <f>+AK5+AJ5</f>
        <v>31308189175.629997</v>
      </c>
      <c r="AN5" s="31">
        <f>(V5-AJ5)/V5</f>
        <v>-0.1121967859241987</v>
      </c>
      <c r="AO5" s="31">
        <f>(W5-AK5)/W5</f>
        <v>0.33616259555949657</v>
      </c>
      <c r="AP5" s="31"/>
      <c r="AQ5" s="31"/>
      <c r="AR5" s="31"/>
      <c r="AS5" s="31"/>
      <c r="AT5" s="31"/>
      <c r="AU5" s="31"/>
    </row>
    <row r="6" spans="1:47" s="80" customFormat="1" ht="15.75" thickBot="1" x14ac:dyDescent="0.3">
      <c r="B6" s="62">
        <v>21</v>
      </c>
      <c r="C6" s="62" t="s">
        <v>329</v>
      </c>
      <c r="D6" s="63">
        <f t="shared" ref="D6:Q6" si="4">+D7+D82+D116+D118+D279+D294+D403+D406</f>
        <v>115616060085</v>
      </c>
      <c r="E6" s="63">
        <f t="shared" si="4"/>
        <v>243000</v>
      </c>
      <c r="F6" s="63">
        <f t="shared" si="4"/>
        <v>243000</v>
      </c>
      <c r="G6" s="63">
        <f t="shared" si="4"/>
        <v>0</v>
      </c>
      <c r="H6" s="63">
        <f t="shared" si="4"/>
        <v>0</v>
      </c>
      <c r="I6" s="63">
        <f t="shared" si="4"/>
        <v>50672288133.760002</v>
      </c>
      <c r="J6" s="63">
        <f t="shared" si="4"/>
        <v>166288348218.76001</v>
      </c>
      <c r="K6" s="63">
        <f t="shared" si="4"/>
        <v>15264181515.629999</v>
      </c>
      <c r="L6" s="63">
        <f t="shared" si="4"/>
        <v>151024166703.13</v>
      </c>
      <c r="M6" s="63">
        <f t="shared" si="4"/>
        <v>7475962976.6300001</v>
      </c>
      <c r="N6" s="63">
        <f t="shared" si="4"/>
        <v>18244398923.629997</v>
      </c>
      <c r="O6" s="63">
        <f t="shared" si="4"/>
        <v>2980217408</v>
      </c>
      <c r="P6" s="63">
        <f t="shared" si="4"/>
        <v>148043949295.13</v>
      </c>
      <c r="Q6" s="63">
        <f t="shared" si="4"/>
        <v>7475962976.6300001</v>
      </c>
      <c r="S6" s="62">
        <v>21</v>
      </c>
      <c r="T6" s="62" t="s">
        <v>329</v>
      </c>
      <c r="U6" s="63">
        <f t="shared" ref="U6:AH6" si="5">+U7+U82+U116+U118+U279+U294+U403+U406</f>
        <v>58800887620.650002</v>
      </c>
      <c r="V6" s="63">
        <f t="shared" si="5"/>
        <v>13724353197.933376</v>
      </c>
      <c r="W6" s="63">
        <f t="shared" si="5"/>
        <v>24168580367.239532</v>
      </c>
      <c r="X6" s="63">
        <f t="shared" si="5"/>
        <v>16858953014.359783</v>
      </c>
      <c r="Y6" s="63">
        <f t="shared" si="5"/>
        <v>16055163624.159782</v>
      </c>
      <c r="Z6" s="63">
        <f t="shared" si="5"/>
        <v>15813358604.259781</v>
      </c>
      <c r="AA6" s="63">
        <f t="shared" si="5"/>
        <v>15822959684.872494</v>
      </c>
      <c r="AB6" s="63">
        <f t="shared" si="5"/>
        <v>11659817689.185349</v>
      </c>
      <c r="AC6" s="63">
        <f t="shared" si="5"/>
        <v>11247787965.909782</v>
      </c>
      <c r="AD6" s="63">
        <f t="shared" si="5"/>
        <v>11116596028.641481</v>
      </c>
      <c r="AE6" s="63">
        <f t="shared" si="5"/>
        <v>10772146673.660482</v>
      </c>
      <c r="AF6" s="63">
        <f t="shared" si="5"/>
        <v>11953046274.302881</v>
      </c>
      <c r="AG6" s="63">
        <f t="shared" si="5"/>
        <v>15224184581.439346</v>
      </c>
      <c r="AH6" s="63">
        <f t="shared" si="5"/>
        <v>174416947705.96408</v>
      </c>
      <c r="AI6" s="132"/>
      <c r="AJ6" s="63">
        <f t="shared" ref="AJ6" si="6">+AJ7+AJ82+AJ116+AJ118+AJ264+AJ276+AJ366+AJ368</f>
        <v>15264181515.629999</v>
      </c>
      <c r="AK6" s="63">
        <f>+'Ejecucion gastos Febrero 2019'!K6</f>
        <v>16044007660</v>
      </c>
      <c r="AL6" s="63">
        <f t="shared" ref="AL6:AL69" si="7">+AK6+AJ6</f>
        <v>31308189175.629997</v>
      </c>
      <c r="AN6" s="31">
        <f t="shared" ref="AN6:AN69" si="8">(V6-AJ6)/V6</f>
        <v>-0.1121967859241987</v>
      </c>
      <c r="AO6" s="31">
        <f t="shared" ref="AO6:AO69" si="9">(W6-AK6)/W6</f>
        <v>0.33616259555949657</v>
      </c>
      <c r="AP6" s="31"/>
      <c r="AQ6" s="31"/>
      <c r="AR6" s="31"/>
      <c r="AS6" s="31"/>
      <c r="AT6" s="31"/>
      <c r="AU6" s="31"/>
    </row>
    <row r="7" spans="1:47" s="80" customFormat="1" ht="15.75" thickBot="1" x14ac:dyDescent="0.3">
      <c r="B7" s="62">
        <v>2101</v>
      </c>
      <c r="C7" s="62" t="s">
        <v>330</v>
      </c>
      <c r="D7" s="63">
        <f>+D8+D9+D10+D11+D12+D13+D14+D15+D16+D17+D18+D19+D20+D25+D26+D27+D28+D31+D72</f>
        <v>94336696039</v>
      </c>
      <c r="E7" s="63">
        <f t="shared" ref="E7:Q7" si="10">+E8+E9+E10+E11+E12+E13+E14+E15+E16+E17+E18+E19+E20+E25+E26+E27+E28+E31+E72</f>
        <v>0</v>
      </c>
      <c r="F7" s="63">
        <f t="shared" si="10"/>
        <v>0</v>
      </c>
      <c r="G7" s="63">
        <f t="shared" si="10"/>
        <v>0</v>
      </c>
      <c r="H7" s="63">
        <f t="shared" si="10"/>
        <v>0</v>
      </c>
      <c r="I7" s="63">
        <f t="shared" si="10"/>
        <v>547519257</v>
      </c>
      <c r="J7" s="63">
        <f t="shared" si="10"/>
        <v>94884215296</v>
      </c>
      <c r="K7" s="63">
        <f t="shared" si="10"/>
        <v>6009536791</v>
      </c>
      <c r="L7" s="63">
        <f t="shared" si="10"/>
        <v>88874678505</v>
      </c>
      <c r="M7" s="63">
        <f t="shared" si="10"/>
        <v>4947372808</v>
      </c>
      <c r="N7" s="63">
        <f t="shared" si="10"/>
        <v>6843222505</v>
      </c>
      <c r="O7" s="63">
        <f t="shared" si="10"/>
        <v>833685714</v>
      </c>
      <c r="P7" s="63">
        <f t="shared" si="10"/>
        <v>88040992791</v>
      </c>
      <c r="Q7" s="63">
        <f t="shared" si="10"/>
        <v>4947372808</v>
      </c>
      <c r="S7" s="62">
        <v>2101</v>
      </c>
      <c r="T7" s="62" t="s">
        <v>330</v>
      </c>
      <c r="U7" s="63">
        <f t="shared" ref="U7" si="11">+U8+U9+U10+U11+U12+U13+U14+U15+U16+U17+U18+U19+U20+U25+U26+U27+U28+U31+U72</f>
        <v>547519257</v>
      </c>
      <c r="V7" s="63">
        <f t="shared" ref="V7:AH7" si="12">+V8+V9+V10+V11+V12+V13+V14+V15+V16+V17+V18+V19+V20+V25+V26+V27+V28+V31+V72</f>
        <v>5126922463.2792101</v>
      </c>
      <c r="W7" s="63">
        <f t="shared" si="12"/>
        <v>11141347494.193546</v>
      </c>
      <c r="X7" s="63">
        <f t="shared" si="12"/>
        <v>7739949580.1247959</v>
      </c>
      <c r="Y7" s="63">
        <f t="shared" si="12"/>
        <v>7327968292.9247971</v>
      </c>
      <c r="Z7" s="63">
        <f t="shared" si="12"/>
        <v>7115622173.0247955</v>
      </c>
      <c r="AA7" s="63">
        <f t="shared" si="12"/>
        <v>9231786974.4556885</v>
      </c>
      <c r="AB7" s="63">
        <f t="shared" si="12"/>
        <v>5403775345.7685452</v>
      </c>
      <c r="AC7" s="63">
        <f t="shared" si="12"/>
        <v>7502635589.2347965</v>
      </c>
      <c r="AD7" s="63">
        <f t="shared" si="12"/>
        <v>7286314883.9664965</v>
      </c>
      <c r="AE7" s="63">
        <f t="shared" si="12"/>
        <v>7144558917.7354965</v>
      </c>
      <c r="AF7" s="63">
        <f t="shared" si="12"/>
        <v>8336200950.3778963</v>
      </c>
      <c r="AG7" s="63">
        <f t="shared" si="12"/>
        <v>11527132631.51436</v>
      </c>
      <c r="AH7" s="63">
        <f t="shared" si="12"/>
        <v>94884215296.600433</v>
      </c>
      <c r="AI7" s="132"/>
      <c r="AJ7" s="63">
        <f t="shared" ref="AJ7" si="13">+AJ8+AJ9+AJ10+AJ11+AJ12+AJ13+AJ14+AJ15+AJ16+AJ17+AJ18+AJ19+AJ20+AJ25+AJ26+AJ27+AJ28+AJ31+AJ72</f>
        <v>6009536791</v>
      </c>
      <c r="AK7" s="63">
        <f>+'Ejecucion gastos Febrero 2019'!K7</f>
        <v>9544151452</v>
      </c>
      <c r="AL7" s="63">
        <f t="shared" si="7"/>
        <v>15553688243</v>
      </c>
      <c r="AN7" s="31">
        <f t="shared" si="8"/>
        <v>-0.17215285271863942</v>
      </c>
      <c r="AO7" s="31">
        <f t="shared" si="9"/>
        <v>0.14335752861365694</v>
      </c>
      <c r="AP7" s="31"/>
      <c r="AQ7" s="31"/>
      <c r="AR7" s="31"/>
      <c r="AS7" s="31"/>
      <c r="AT7" s="31"/>
      <c r="AU7" s="31"/>
    </row>
    <row r="8" spans="1:47" s="81" customFormat="1" ht="15.75" outlineLevel="1" thickBot="1" x14ac:dyDescent="0.3">
      <c r="B8" s="65">
        <v>210101</v>
      </c>
      <c r="C8" s="65" t="s">
        <v>331</v>
      </c>
      <c r="D8" s="66">
        <v>28957091890</v>
      </c>
      <c r="E8" s="66">
        <v>0</v>
      </c>
      <c r="F8" s="66">
        <v>0</v>
      </c>
      <c r="G8" s="66">
        <v>0</v>
      </c>
      <c r="H8" s="66">
        <v>0</v>
      </c>
      <c r="I8" s="67">
        <v>0</v>
      </c>
      <c r="J8" s="67">
        <f t="shared" ref="J8:J19" si="14">+D8+E8-F8-G8-H8+I8</f>
        <v>28957091890</v>
      </c>
      <c r="K8" s="67">
        <v>2085731793</v>
      </c>
      <c r="L8" s="67">
        <f t="shared" ref="L8:L19" si="15">+J8-K8</f>
        <v>26871360097</v>
      </c>
      <c r="M8" s="68">
        <v>2082698720</v>
      </c>
      <c r="N8" s="66">
        <v>2307207823</v>
      </c>
      <c r="O8" s="66">
        <f t="shared" ref="O8:O19" si="16">+N8-K8</f>
        <v>221476030</v>
      </c>
      <c r="P8" s="67">
        <f t="shared" ref="P8:P19" si="17">+J8-N8</f>
        <v>26649884067</v>
      </c>
      <c r="Q8" s="66">
        <f t="shared" ref="Q8:Q19" si="18">+M8</f>
        <v>2082698720</v>
      </c>
      <c r="S8" s="65">
        <v>210101</v>
      </c>
      <c r="T8" s="65" t="s">
        <v>331</v>
      </c>
      <c r="U8" s="67">
        <v>0</v>
      </c>
      <c r="V8" s="67">
        <v>2323859913.1527181</v>
      </c>
      <c r="W8" s="67">
        <v>2378105969.6188183</v>
      </c>
      <c r="X8" s="67">
        <v>2641250464.1688185</v>
      </c>
      <c r="Y8" s="67">
        <v>2596229008.1688185</v>
      </c>
      <c r="Z8" s="67">
        <v>2414980917.6188183</v>
      </c>
      <c r="AA8" s="67">
        <v>2312066468.5188179</v>
      </c>
      <c r="AB8" s="67">
        <v>2387248510.7188182</v>
      </c>
      <c r="AC8" s="67">
        <v>2635500106.4188185</v>
      </c>
      <c r="AD8" s="67">
        <v>2321288857.4188185</v>
      </c>
      <c r="AE8" s="67">
        <v>2315520560.6188183</v>
      </c>
      <c r="AF8" s="67">
        <v>2315520560.6188183</v>
      </c>
      <c r="AG8" s="67">
        <v>2315520561.6188183</v>
      </c>
      <c r="AH8" s="67">
        <v>28957091898.659714</v>
      </c>
      <c r="AI8" s="132"/>
      <c r="AJ8" s="67">
        <v>2085731793</v>
      </c>
      <c r="AK8" s="67">
        <f>+'Ejecucion gastos Febrero 2019'!K8</f>
        <v>2587360625</v>
      </c>
      <c r="AL8" s="67">
        <f t="shared" si="7"/>
        <v>4673092418</v>
      </c>
      <c r="AN8" s="35">
        <f t="shared" si="8"/>
        <v>0.10247094448548581</v>
      </c>
      <c r="AO8" s="35">
        <f t="shared" si="9"/>
        <v>-8.799214923745502E-2</v>
      </c>
      <c r="AP8" s="35"/>
      <c r="AQ8" s="35"/>
      <c r="AR8" s="35"/>
      <c r="AS8" s="35"/>
      <c r="AT8" s="35"/>
      <c r="AU8" s="35"/>
    </row>
    <row r="9" spans="1:47" s="81" customFormat="1" ht="15.75" outlineLevel="1" thickBot="1" x14ac:dyDescent="0.3">
      <c r="B9" s="65">
        <v>210102</v>
      </c>
      <c r="C9" s="65" t="s">
        <v>332</v>
      </c>
      <c r="D9" s="66">
        <v>300331486</v>
      </c>
      <c r="E9" s="66">
        <v>0</v>
      </c>
      <c r="F9" s="66">
        <v>0</v>
      </c>
      <c r="G9" s="66">
        <v>0</v>
      </c>
      <c r="H9" s="66">
        <v>0</v>
      </c>
      <c r="I9" s="67">
        <v>0</v>
      </c>
      <c r="J9" s="67">
        <f t="shared" si="14"/>
        <v>300331486</v>
      </c>
      <c r="K9" s="67">
        <v>20373830</v>
      </c>
      <c r="L9" s="67">
        <f t="shared" si="15"/>
        <v>279957656</v>
      </c>
      <c r="M9" s="68">
        <v>20373830</v>
      </c>
      <c r="N9" s="66">
        <v>20373830</v>
      </c>
      <c r="O9" s="66">
        <f t="shared" si="16"/>
        <v>0</v>
      </c>
      <c r="P9" s="67">
        <f t="shared" si="17"/>
        <v>279957656</v>
      </c>
      <c r="Q9" s="66">
        <f t="shared" si="18"/>
        <v>20373830</v>
      </c>
      <c r="S9" s="65">
        <v>210102</v>
      </c>
      <c r="T9" s="65" t="s">
        <v>332</v>
      </c>
      <c r="U9" s="67">
        <v>0</v>
      </c>
      <c r="V9" s="67">
        <v>46818841.77984152</v>
      </c>
      <c r="W9" s="67">
        <v>43537904.807441525</v>
      </c>
      <c r="X9" s="67">
        <v>20957148.707441524</v>
      </c>
      <c r="Y9" s="67">
        <v>16783502.657441523</v>
      </c>
      <c r="Z9" s="67">
        <v>25534046.207441527</v>
      </c>
      <c r="AA9" s="67">
        <v>20957148.707441524</v>
      </c>
      <c r="AB9" s="67">
        <v>20957148.707441524</v>
      </c>
      <c r="AC9" s="67">
        <v>20957148.707441524</v>
      </c>
      <c r="AD9" s="67">
        <v>20957148.707441524</v>
      </c>
      <c r="AE9" s="67">
        <v>20957148.707441524</v>
      </c>
      <c r="AF9" s="67">
        <v>20957148.707441524</v>
      </c>
      <c r="AG9" s="67">
        <v>20957148.707441524</v>
      </c>
      <c r="AH9" s="67">
        <v>300331485.11169821</v>
      </c>
      <c r="AI9" s="132"/>
      <c r="AJ9" s="67">
        <v>20373830</v>
      </c>
      <c r="AK9" s="67">
        <f>+'Ejecucion gastos Febrero 2019'!K9</f>
        <v>22454790</v>
      </c>
      <c r="AL9" s="67">
        <f t="shared" si="7"/>
        <v>42828620</v>
      </c>
      <c r="AN9" s="35">
        <f t="shared" si="8"/>
        <v>0.56483694970916121</v>
      </c>
      <c r="AO9" s="35">
        <f t="shared" si="9"/>
        <v>0.48424734494430671</v>
      </c>
      <c r="AP9" s="35"/>
      <c r="AQ9" s="35"/>
      <c r="AR9" s="35"/>
      <c r="AS9" s="35"/>
      <c r="AT9" s="35"/>
      <c r="AU9" s="35"/>
    </row>
    <row r="10" spans="1:47" s="81" customFormat="1" ht="15.75" outlineLevel="1" thickBot="1" x14ac:dyDescent="0.3">
      <c r="B10" s="65">
        <v>210103</v>
      </c>
      <c r="C10" s="65" t="s">
        <v>333</v>
      </c>
      <c r="D10" s="66">
        <v>11291510658</v>
      </c>
      <c r="E10" s="66">
        <v>0</v>
      </c>
      <c r="F10" s="66">
        <v>0</v>
      </c>
      <c r="G10" s="66">
        <v>0</v>
      </c>
      <c r="H10" s="66">
        <v>0</v>
      </c>
      <c r="I10" s="67">
        <v>0</v>
      </c>
      <c r="J10" s="67">
        <f t="shared" si="14"/>
        <v>11291510658</v>
      </c>
      <c r="K10" s="67">
        <v>934911206</v>
      </c>
      <c r="L10" s="67">
        <f t="shared" si="15"/>
        <v>10356599452</v>
      </c>
      <c r="M10" s="68">
        <v>934911206</v>
      </c>
      <c r="N10" s="66">
        <v>934911206</v>
      </c>
      <c r="O10" s="66">
        <f t="shared" si="16"/>
        <v>0</v>
      </c>
      <c r="P10" s="67">
        <f t="shared" si="17"/>
        <v>10356599452</v>
      </c>
      <c r="Q10" s="66">
        <f t="shared" si="18"/>
        <v>934911206</v>
      </c>
      <c r="S10" s="65">
        <v>210103</v>
      </c>
      <c r="T10" s="65" t="s">
        <v>333</v>
      </c>
      <c r="U10" s="67">
        <v>0</v>
      </c>
      <c r="V10" s="67">
        <v>931025564.83337426</v>
      </c>
      <c r="W10" s="67">
        <v>931337369.90907419</v>
      </c>
      <c r="X10" s="67">
        <v>940537373.35907412</v>
      </c>
      <c r="Y10" s="67">
        <v>941108489.35907412</v>
      </c>
      <c r="Z10" s="67">
        <v>944188028.05907428</v>
      </c>
      <c r="AA10" s="67">
        <v>941108489.35907412</v>
      </c>
      <c r="AB10" s="67">
        <v>944166896.60907412</v>
      </c>
      <c r="AC10" s="67">
        <v>943567224.60907412</v>
      </c>
      <c r="AD10" s="67">
        <v>943567224.60907412</v>
      </c>
      <c r="AE10" s="67">
        <v>943567224.60907412</v>
      </c>
      <c r="AF10" s="67">
        <v>943567224.60907412</v>
      </c>
      <c r="AG10" s="67">
        <v>943769547.06997418</v>
      </c>
      <c r="AH10" s="67">
        <v>11291510656.994091</v>
      </c>
      <c r="AI10" s="132"/>
      <c r="AJ10" s="67">
        <v>934911206</v>
      </c>
      <c r="AK10" s="67">
        <f>+'Ejecucion gastos Febrero 2019'!K10</f>
        <v>953285519</v>
      </c>
      <c r="AL10" s="67">
        <f t="shared" si="7"/>
        <v>1888196725</v>
      </c>
      <c r="AN10" s="35">
        <f t="shared" si="8"/>
        <v>-4.1735064142101744E-3</v>
      </c>
      <c r="AO10" s="35">
        <f t="shared" si="9"/>
        <v>-2.3566271256857861E-2</v>
      </c>
      <c r="AP10" s="35"/>
      <c r="AQ10" s="35"/>
      <c r="AR10" s="35"/>
      <c r="AS10" s="35"/>
      <c r="AT10" s="35"/>
      <c r="AU10" s="35"/>
    </row>
    <row r="11" spans="1:47" s="81" customFormat="1" ht="15.75" outlineLevel="1" thickBot="1" x14ac:dyDescent="0.3">
      <c r="B11" s="65">
        <v>210104</v>
      </c>
      <c r="C11" s="65" t="s">
        <v>334</v>
      </c>
      <c r="D11" s="66">
        <v>113914612</v>
      </c>
      <c r="E11" s="66">
        <v>0</v>
      </c>
      <c r="F11" s="66">
        <v>0</v>
      </c>
      <c r="G11" s="66">
        <v>0</v>
      </c>
      <c r="H11" s="66">
        <v>0</v>
      </c>
      <c r="I11" s="67">
        <v>0</v>
      </c>
      <c r="J11" s="67">
        <f t="shared" si="14"/>
        <v>113914612</v>
      </c>
      <c r="K11" s="67">
        <v>6489386</v>
      </c>
      <c r="L11" s="67">
        <f t="shared" si="15"/>
        <v>107425226</v>
      </c>
      <c r="M11" s="68">
        <v>6489386</v>
      </c>
      <c r="N11" s="66">
        <v>6489386</v>
      </c>
      <c r="O11" s="66">
        <f t="shared" si="16"/>
        <v>0</v>
      </c>
      <c r="P11" s="67">
        <f t="shared" si="17"/>
        <v>107425226</v>
      </c>
      <c r="Q11" s="66">
        <f t="shared" si="18"/>
        <v>6489386</v>
      </c>
      <c r="S11" s="65">
        <v>210104</v>
      </c>
      <c r="T11" s="65" t="s">
        <v>334</v>
      </c>
      <c r="U11" s="67">
        <v>0</v>
      </c>
      <c r="V11" s="67">
        <v>9461635.7032969724</v>
      </c>
      <c r="W11" s="67">
        <v>9227277.698596973</v>
      </c>
      <c r="X11" s="67">
        <v>9473354.6485969722</v>
      </c>
      <c r="Y11" s="67">
        <v>9473354.6485969722</v>
      </c>
      <c r="Z11" s="67">
        <v>9965506.448596973</v>
      </c>
      <c r="AA11" s="67">
        <v>9473354.6485969722</v>
      </c>
      <c r="AB11" s="67">
        <v>9473354.6485969722</v>
      </c>
      <c r="AC11" s="67">
        <v>9473354.6485969722</v>
      </c>
      <c r="AD11" s="67">
        <v>9473354.6485969722</v>
      </c>
      <c r="AE11" s="67">
        <v>9473354.6485969722</v>
      </c>
      <c r="AF11" s="67">
        <v>9473354.6485969722</v>
      </c>
      <c r="AG11" s="67">
        <v>9473354.6485969722</v>
      </c>
      <c r="AH11" s="67">
        <v>113914611.68786368</v>
      </c>
      <c r="AI11" s="132"/>
      <c r="AJ11" s="67">
        <v>6489386</v>
      </c>
      <c r="AK11" s="67">
        <f>+'Ejecucion gastos Febrero 2019'!K11</f>
        <v>6489386</v>
      </c>
      <c r="AL11" s="67">
        <f t="shared" si="7"/>
        <v>12978772</v>
      </c>
      <c r="AN11" s="35">
        <f t="shared" si="8"/>
        <v>0.31413698397426898</v>
      </c>
      <c r="AO11" s="35">
        <f t="shared" si="9"/>
        <v>0.29671716708095552</v>
      </c>
      <c r="AP11" s="35"/>
      <c r="AQ11" s="35"/>
      <c r="AR11" s="35"/>
      <c r="AS11" s="35"/>
      <c r="AT11" s="35"/>
      <c r="AU11" s="35"/>
    </row>
    <row r="12" spans="1:47" s="81" customFormat="1" ht="15.75" outlineLevel="1" thickBot="1" x14ac:dyDescent="0.3">
      <c r="B12" s="65">
        <v>210105</v>
      </c>
      <c r="C12" s="65" t="s">
        <v>335</v>
      </c>
      <c r="D12" s="66">
        <v>1746362543</v>
      </c>
      <c r="E12" s="66">
        <v>0</v>
      </c>
      <c r="F12" s="66">
        <v>0</v>
      </c>
      <c r="G12" s="66">
        <v>0</v>
      </c>
      <c r="H12" s="66">
        <v>0</v>
      </c>
      <c r="I12" s="67">
        <v>0</v>
      </c>
      <c r="J12" s="67">
        <f t="shared" si="14"/>
        <v>1746362543</v>
      </c>
      <c r="K12" s="67">
        <v>230507474</v>
      </c>
      <c r="L12" s="67">
        <f t="shared" si="15"/>
        <v>1515855069</v>
      </c>
      <c r="M12" s="68">
        <v>229581269</v>
      </c>
      <c r="N12" s="66">
        <v>230507474</v>
      </c>
      <c r="O12" s="66">
        <f t="shared" si="16"/>
        <v>0</v>
      </c>
      <c r="P12" s="67">
        <f t="shared" si="17"/>
        <v>1515855069</v>
      </c>
      <c r="Q12" s="66">
        <f t="shared" si="18"/>
        <v>229581269</v>
      </c>
      <c r="S12" s="65">
        <v>210105</v>
      </c>
      <c r="T12" s="65" t="s">
        <v>335</v>
      </c>
      <c r="U12" s="67">
        <v>0</v>
      </c>
      <c r="V12" s="67">
        <v>205961095.0377658</v>
      </c>
      <c r="W12" s="67">
        <v>208331074.36826581</v>
      </c>
      <c r="X12" s="67">
        <v>144274157.71826577</v>
      </c>
      <c r="Y12" s="67">
        <v>77183852.868265778</v>
      </c>
      <c r="Z12" s="67">
        <v>93174678.868265778</v>
      </c>
      <c r="AA12" s="67">
        <v>54139967.968265772</v>
      </c>
      <c r="AB12" s="67">
        <v>172111746.8182658</v>
      </c>
      <c r="AC12" s="67">
        <v>86755583.968265772</v>
      </c>
      <c r="AD12" s="67">
        <v>246199214.04996574</v>
      </c>
      <c r="AE12" s="67">
        <v>121939699.71896578</v>
      </c>
      <c r="AF12" s="67">
        <v>101932414.16136579</v>
      </c>
      <c r="AG12" s="67">
        <v>234359055.8222658</v>
      </c>
      <c r="AH12" s="67">
        <v>1746362541.3681893</v>
      </c>
      <c r="AI12" s="132"/>
      <c r="AJ12" s="67">
        <v>230507474</v>
      </c>
      <c r="AK12" s="67">
        <f>+'Ejecucion gastos Febrero 2019'!K12</f>
        <v>239597975</v>
      </c>
      <c r="AL12" s="67">
        <f t="shared" si="7"/>
        <v>470105449</v>
      </c>
      <c r="AN12" s="35">
        <f t="shared" si="8"/>
        <v>-0.1191796875897037</v>
      </c>
      <c r="AO12" s="35">
        <f t="shared" si="9"/>
        <v>-0.15008275038443783</v>
      </c>
      <c r="AP12" s="35"/>
      <c r="AQ12" s="35"/>
      <c r="AR12" s="35"/>
      <c r="AS12" s="35"/>
      <c r="AT12" s="35"/>
      <c r="AU12" s="35"/>
    </row>
    <row r="13" spans="1:47" s="81" customFormat="1" ht="15.75" outlineLevel="1" thickBot="1" x14ac:dyDescent="0.3">
      <c r="B13" s="65">
        <v>210106</v>
      </c>
      <c r="C13" s="65" t="s">
        <v>336</v>
      </c>
      <c r="D13" s="66">
        <v>273652234</v>
      </c>
      <c r="E13" s="66">
        <v>0</v>
      </c>
      <c r="F13" s="66">
        <v>0</v>
      </c>
      <c r="G13" s="66">
        <v>0</v>
      </c>
      <c r="H13" s="66">
        <v>0</v>
      </c>
      <c r="I13" s="67">
        <v>0</v>
      </c>
      <c r="J13" s="67">
        <f t="shared" si="14"/>
        <v>273652234</v>
      </c>
      <c r="K13" s="67">
        <v>21910596</v>
      </c>
      <c r="L13" s="67">
        <f t="shared" si="15"/>
        <v>251741638</v>
      </c>
      <c r="M13" s="68">
        <v>21910596</v>
      </c>
      <c r="N13" s="66">
        <v>21910596</v>
      </c>
      <c r="O13" s="66">
        <f t="shared" si="16"/>
        <v>0</v>
      </c>
      <c r="P13" s="67">
        <f t="shared" si="17"/>
        <v>251741638</v>
      </c>
      <c r="Q13" s="66">
        <f t="shared" si="18"/>
        <v>21910596</v>
      </c>
      <c r="S13" s="65">
        <v>210106</v>
      </c>
      <c r="T13" s="65" t="s">
        <v>336</v>
      </c>
      <c r="U13" s="67">
        <v>0</v>
      </c>
      <c r="V13" s="67">
        <v>22715677.207000867</v>
      </c>
      <c r="W13" s="67">
        <v>22282531.681000866</v>
      </c>
      <c r="X13" s="67">
        <v>22987139.431000866</v>
      </c>
      <c r="Y13" s="67">
        <v>22881841.931000866</v>
      </c>
      <c r="Z13" s="67">
        <v>23707244.131000865</v>
      </c>
      <c r="AA13" s="67">
        <v>22923960.931000866</v>
      </c>
      <c r="AB13" s="67">
        <v>22797603.931000866</v>
      </c>
      <c r="AC13" s="67">
        <v>22671246.931000866</v>
      </c>
      <c r="AD13" s="67">
        <v>22671246.931000866</v>
      </c>
      <c r="AE13" s="67">
        <v>22671246.931000866</v>
      </c>
      <c r="AF13" s="67">
        <v>22671246.931000866</v>
      </c>
      <c r="AG13" s="67">
        <v>22671246.931000866</v>
      </c>
      <c r="AH13" s="67">
        <v>273652233.89801037</v>
      </c>
      <c r="AI13" s="132"/>
      <c r="AJ13" s="67">
        <v>21910596</v>
      </c>
      <c r="AK13" s="67">
        <f>+'Ejecucion gastos Febrero 2019'!K13</f>
        <v>21908590</v>
      </c>
      <c r="AL13" s="67">
        <f t="shared" si="7"/>
        <v>43819186</v>
      </c>
      <c r="AN13" s="35">
        <f t="shared" si="8"/>
        <v>3.5441655543192181E-2</v>
      </c>
      <c r="AO13" s="35">
        <f t="shared" si="9"/>
        <v>1.678183100350784E-2</v>
      </c>
      <c r="AP13" s="35"/>
      <c r="AQ13" s="35"/>
      <c r="AR13" s="35"/>
      <c r="AS13" s="35"/>
      <c r="AT13" s="35"/>
      <c r="AU13" s="35"/>
    </row>
    <row r="14" spans="1:47" s="81" customFormat="1" ht="15.75" outlineLevel="1" thickBot="1" x14ac:dyDescent="0.3">
      <c r="B14" s="65">
        <v>210107</v>
      </c>
      <c r="C14" s="65" t="s">
        <v>337</v>
      </c>
      <c r="D14" s="66">
        <v>254041711</v>
      </c>
      <c r="E14" s="66">
        <v>0</v>
      </c>
      <c r="F14" s="66">
        <v>0</v>
      </c>
      <c r="G14" s="66">
        <v>0</v>
      </c>
      <c r="H14" s="66">
        <v>0</v>
      </c>
      <c r="I14" s="67">
        <v>0</v>
      </c>
      <c r="J14" s="67">
        <f t="shared" si="14"/>
        <v>254041711</v>
      </c>
      <c r="K14" s="67">
        <v>21471716</v>
      </c>
      <c r="L14" s="67">
        <f t="shared" si="15"/>
        <v>232569995</v>
      </c>
      <c r="M14" s="68">
        <v>21471716</v>
      </c>
      <c r="N14" s="66">
        <v>21471716</v>
      </c>
      <c r="O14" s="66">
        <f t="shared" si="16"/>
        <v>0</v>
      </c>
      <c r="P14" s="67">
        <f t="shared" si="17"/>
        <v>232569995</v>
      </c>
      <c r="Q14" s="66">
        <f t="shared" si="18"/>
        <v>21471716</v>
      </c>
      <c r="S14" s="65">
        <v>210107</v>
      </c>
      <c r="T14" s="65" t="s">
        <v>337</v>
      </c>
      <c r="U14" s="67">
        <v>0</v>
      </c>
      <c r="V14" s="67">
        <v>21199789.1372618</v>
      </c>
      <c r="W14" s="67">
        <v>20882670.592261802</v>
      </c>
      <c r="X14" s="67">
        <v>21134601.292261802</v>
      </c>
      <c r="Y14" s="67">
        <v>21900575.242261801</v>
      </c>
      <c r="Z14" s="67">
        <v>21160535.242261801</v>
      </c>
      <c r="AA14" s="67">
        <v>21309747.592261802</v>
      </c>
      <c r="AB14" s="67">
        <v>21067913.6922618</v>
      </c>
      <c r="AC14" s="67">
        <v>21077175.742261801</v>
      </c>
      <c r="AD14" s="67">
        <v>21077175.742261801</v>
      </c>
      <c r="AE14" s="67">
        <v>21077175.742261801</v>
      </c>
      <c r="AF14" s="67">
        <v>21077175.742261801</v>
      </c>
      <c r="AG14" s="67">
        <v>21077175.742261801</v>
      </c>
      <c r="AH14" s="67">
        <v>254041711.50214159</v>
      </c>
      <c r="AI14" s="132"/>
      <c r="AJ14" s="67">
        <v>21471716</v>
      </c>
      <c r="AK14" s="67">
        <f>+'Ejecucion gastos Febrero 2019'!K14</f>
        <v>21049320</v>
      </c>
      <c r="AL14" s="67">
        <f t="shared" si="7"/>
        <v>42521036</v>
      </c>
      <c r="AN14" s="35">
        <f t="shared" si="8"/>
        <v>-1.2826866388979662E-2</v>
      </c>
      <c r="AO14" s="35">
        <f t="shared" si="9"/>
        <v>-7.980272781774881E-3</v>
      </c>
      <c r="AP14" s="35"/>
      <c r="AQ14" s="35"/>
      <c r="AR14" s="35"/>
      <c r="AS14" s="35"/>
      <c r="AT14" s="35"/>
      <c r="AU14" s="35"/>
    </row>
    <row r="15" spans="1:47" s="81" customFormat="1" ht="15.75" outlineLevel="1" thickBot="1" x14ac:dyDescent="0.3">
      <c r="B15" s="65">
        <v>210108</v>
      </c>
      <c r="C15" s="65" t="s">
        <v>338</v>
      </c>
      <c r="D15" s="66">
        <v>442493838</v>
      </c>
      <c r="E15" s="66">
        <v>0</v>
      </c>
      <c r="F15" s="66">
        <v>0</v>
      </c>
      <c r="G15" s="66">
        <v>0</v>
      </c>
      <c r="H15" s="66">
        <v>0</v>
      </c>
      <c r="I15" s="67">
        <v>0</v>
      </c>
      <c r="J15" s="67">
        <f t="shared" si="14"/>
        <v>442493838</v>
      </c>
      <c r="K15" s="67">
        <v>36984994</v>
      </c>
      <c r="L15" s="67">
        <f t="shared" si="15"/>
        <v>405508844</v>
      </c>
      <c r="M15" s="68">
        <v>34590069</v>
      </c>
      <c r="N15" s="66">
        <v>36984994</v>
      </c>
      <c r="O15" s="66">
        <f t="shared" si="16"/>
        <v>0</v>
      </c>
      <c r="P15" s="67">
        <f t="shared" si="17"/>
        <v>405508844</v>
      </c>
      <c r="Q15" s="66">
        <f t="shared" si="18"/>
        <v>34590069</v>
      </c>
      <c r="S15" s="65">
        <v>210108</v>
      </c>
      <c r="T15" s="65" t="s">
        <v>338</v>
      </c>
      <c r="U15" s="67">
        <v>0</v>
      </c>
      <c r="V15" s="67">
        <v>35290949.632482953</v>
      </c>
      <c r="W15" s="67">
        <v>37560777.68248295</v>
      </c>
      <c r="X15" s="67">
        <v>35635274.032482952</v>
      </c>
      <c r="Y15" s="67">
        <v>38597359.732482955</v>
      </c>
      <c r="Z15" s="67">
        <v>38548116.832482956</v>
      </c>
      <c r="AA15" s="67">
        <v>37723760.782482952</v>
      </c>
      <c r="AB15" s="67">
        <v>37778631.68248295</v>
      </c>
      <c r="AC15" s="67">
        <v>35846141.332482956</v>
      </c>
      <c r="AD15" s="67">
        <v>36634440.382482953</v>
      </c>
      <c r="AE15" s="67">
        <v>36748180.582482956</v>
      </c>
      <c r="AF15" s="67">
        <v>36284063.782482952</v>
      </c>
      <c r="AG15" s="67">
        <v>35846141.332482956</v>
      </c>
      <c r="AH15" s="67">
        <v>442493837.7897954</v>
      </c>
      <c r="AI15" s="132"/>
      <c r="AJ15" s="67">
        <v>36984994</v>
      </c>
      <c r="AK15" s="67">
        <f>+'Ejecucion gastos Febrero 2019'!K15</f>
        <v>34880539</v>
      </c>
      <c r="AL15" s="67">
        <f t="shared" si="7"/>
        <v>71865533</v>
      </c>
      <c r="AN15" s="35">
        <f t="shared" si="8"/>
        <v>-4.800223244652483E-2</v>
      </c>
      <c r="AO15" s="35">
        <f t="shared" si="9"/>
        <v>7.1357379901452925E-2</v>
      </c>
      <c r="AP15" s="35"/>
      <c r="AQ15" s="35"/>
      <c r="AR15" s="35"/>
      <c r="AS15" s="35"/>
      <c r="AT15" s="35"/>
      <c r="AU15" s="35"/>
    </row>
    <row r="16" spans="1:47" s="81" customFormat="1" ht="15.75" outlineLevel="1" thickBot="1" x14ac:dyDescent="0.3">
      <c r="B16" s="65">
        <v>210109</v>
      </c>
      <c r="C16" s="65" t="s">
        <v>339</v>
      </c>
      <c r="D16" s="66">
        <v>1212246</v>
      </c>
      <c r="E16" s="66">
        <v>0</v>
      </c>
      <c r="F16" s="66">
        <v>0</v>
      </c>
      <c r="G16" s="66">
        <v>0</v>
      </c>
      <c r="H16" s="66">
        <v>0</v>
      </c>
      <c r="I16" s="67">
        <v>0</v>
      </c>
      <c r="J16" s="67">
        <f t="shared" si="14"/>
        <v>1212246</v>
      </c>
      <c r="K16" s="67">
        <v>105625</v>
      </c>
      <c r="L16" s="67">
        <f t="shared" si="15"/>
        <v>1106621</v>
      </c>
      <c r="M16" s="68">
        <v>105625</v>
      </c>
      <c r="N16" s="66">
        <v>105625</v>
      </c>
      <c r="O16" s="66">
        <f t="shared" si="16"/>
        <v>0</v>
      </c>
      <c r="P16" s="67">
        <f t="shared" si="17"/>
        <v>1106621</v>
      </c>
      <c r="Q16" s="66">
        <f t="shared" si="18"/>
        <v>105625</v>
      </c>
      <c r="S16" s="65">
        <v>210109</v>
      </c>
      <c r="T16" s="65" t="s">
        <v>339</v>
      </c>
      <c r="U16" s="67">
        <v>0</v>
      </c>
      <c r="V16" s="67">
        <v>101749.5763707923</v>
      </c>
      <c r="W16" s="67">
        <v>100954.2638707923</v>
      </c>
      <c r="X16" s="67">
        <v>100954.2638707923</v>
      </c>
      <c r="Y16" s="67">
        <v>100954.2638707923</v>
      </c>
      <c r="Z16" s="67">
        <v>100954.2638707923</v>
      </c>
      <c r="AA16" s="67">
        <v>100954.2638707923</v>
      </c>
      <c r="AB16" s="67">
        <v>100954.2638707923</v>
      </c>
      <c r="AC16" s="67">
        <v>100954.2638707923</v>
      </c>
      <c r="AD16" s="67">
        <v>100954.2638707923</v>
      </c>
      <c r="AE16" s="67">
        <v>100954.2638707923</v>
      </c>
      <c r="AF16" s="67">
        <v>100954.2638707923</v>
      </c>
      <c r="AG16" s="67">
        <v>100954.2638707923</v>
      </c>
      <c r="AH16" s="67">
        <v>1212246.4789495077</v>
      </c>
      <c r="AI16" s="132"/>
      <c r="AJ16" s="67">
        <v>105625</v>
      </c>
      <c r="AK16" s="67">
        <f>+'Ejecucion gastos Febrero 2019'!K16</f>
        <v>105625</v>
      </c>
      <c r="AL16" s="67">
        <f t="shared" si="7"/>
        <v>211250</v>
      </c>
      <c r="AN16" s="35">
        <f t="shared" si="8"/>
        <v>-3.8087860091770911E-2</v>
      </c>
      <c r="AO16" s="35">
        <f t="shared" si="9"/>
        <v>-4.6265862878120755E-2</v>
      </c>
      <c r="AP16" s="35"/>
      <c r="AQ16" s="35"/>
      <c r="AR16" s="35"/>
      <c r="AS16" s="35"/>
      <c r="AT16" s="35"/>
      <c r="AU16" s="35"/>
    </row>
    <row r="17" spans="2:47" s="81" customFormat="1" ht="15.75" outlineLevel="1" thickBot="1" x14ac:dyDescent="0.3">
      <c r="B17" s="65">
        <v>210110</v>
      </c>
      <c r="C17" s="65" t="s">
        <v>340</v>
      </c>
      <c r="D17" s="66">
        <v>1389987474</v>
      </c>
      <c r="E17" s="66">
        <v>0</v>
      </c>
      <c r="F17" s="66">
        <v>0</v>
      </c>
      <c r="G17" s="66">
        <v>0</v>
      </c>
      <c r="H17" s="66">
        <v>0</v>
      </c>
      <c r="I17" s="67">
        <v>0</v>
      </c>
      <c r="J17" s="67">
        <f t="shared" si="14"/>
        <v>1389987474</v>
      </c>
      <c r="K17" s="67">
        <v>0</v>
      </c>
      <c r="L17" s="67">
        <f t="shared" si="15"/>
        <v>1389987474</v>
      </c>
      <c r="M17" s="68">
        <v>0</v>
      </c>
      <c r="N17" s="66">
        <v>0</v>
      </c>
      <c r="O17" s="66">
        <f t="shared" si="16"/>
        <v>0</v>
      </c>
      <c r="P17" s="67">
        <f t="shared" si="17"/>
        <v>1389987474</v>
      </c>
      <c r="Q17" s="66">
        <f t="shared" si="18"/>
        <v>0</v>
      </c>
      <c r="S17" s="65">
        <v>210110</v>
      </c>
      <c r="T17" s="65" t="s">
        <v>340</v>
      </c>
      <c r="U17" s="67">
        <v>0</v>
      </c>
      <c r="V17" s="67">
        <v>0</v>
      </c>
      <c r="W17" s="67">
        <v>4384527</v>
      </c>
      <c r="X17" s="67">
        <v>0</v>
      </c>
      <c r="Y17" s="67">
        <v>0</v>
      </c>
      <c r="Z17" s="67">
        <v>0</v>
      </c>
      <c r="AA17" s="67">
        <v>1371105986.7808924</v>
      </c>
      <c r="AB17" s="67">
        <v>14496957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1389987470.7808924</v>
      </c>
      <c r="AI17" s="132"/>
      <c r="AJ17" s="67">
        <v>0</v>
      </c>
      <c r="AK17" s="67">
        <f>+'Ejecucion gastos Febrero 2019'!K17</f>
        <v>15890070</v>
      </c>
      <c r="AL17" s="67">
        <f t="shared" si="7"/>
        <v>15890070</v>
      </c>
      <c r="AN17" s="35" t="e">
        <f t="shared" si="8"/>
        <v>#DIV/0!</v>
      </c>
      <c r="AO17" s="35">
        <f t="shared" si="9"/>
        <v>-2.6241241073438482</v>
      </c>
      <c r="AP17" s="35"/>
      <c r="AQ17" s="35"/>
      <c r="AR17" s="35"/>
      <c r="AS17" s="35"/>
      <c r="AT17" s="35"/>
      <c r="AU17" s="35"/>
    </row>
    <row r="18" spans="2:47" s="81" customFormat="1" ht="15.75" outlineLevel="1" thickBot="1" x14ac:dyDescent="0.3">
      <c r="B18" s="65">
        <v>210111</v>
      </c>
      <c r="C18" s="65" t="s">
        <v>341</v>
      </c>
      <c r="D18" s="66">
        <v>2433255432</v>
      </c>
      <c r="E18" s="66">
        <v>0</v>
      </c>
      <c r="F18" s="66">
        <v>0</v>
      </c>
      <c r="G18" s="66">
        <v>0</v>
      </c>
      <c r="H18" s="66">
        <v>0</v>
      </c>
      <c r="I18" s="67">
        <v>0</v>
      </c>
      <c r="J18" s="67">
        <f t="shared" si="14"/>
        <v>2433255432</v>
      </c>
      <c r="K18" s="67">
        <v>2556933</v>
      </c>
      <c r="L18" s="67">
        <f t="shared" si="15"/>
        <v>2430698499</v>
      </c>
      <c r="M18" s="68">
        <v>2556933</v>
      </c>
      <c r="N18" s="66">
        <v>2556933</v>
      </c>
      <c r="O18" s="66">
        <f t="shared" si="16"/>
        <v>0</v>
      </c>
      <c r="P18" s="67">
        <f t="shared" si="17"/>
        <v>2430698499</v>
      </c>
      <c r="Q18" s="66">
        <f t="shared" si="18"/>
        <v>2556933</v>
      </c>
      <c r="S18" s="65">
        <v>210111</v>
      </c>
      <c r="T18" s="65" t="s">
        <v>341</v>
      </c>
      <c r="U18" s="67">
        <v>0</v>
      </c>
      <c r="V18" s="67">
        <v>0</v>
      </c>
      <c r="W18" s="67">
        <v>12042162</v>
      </c>
      <c r="X18" s="67">
        <v>0</v>
      </c>
      <c r="Y18" s="67">
        <v>0</v>
      </c>
      <c r="Z18" s="67">
        <v>0</v>
      </c>
      <c r="AA18" s="67">
        <v>0</v>
      </c>
      <c r="AB18" s="67">
        <v>1743017</v>
      </c>
      <c r="AC18" s="67">
        <v>0</v>
      </c>
      <c r="AD18" s="67">
        <v>0</v>
      </c>
      <c r="AE18" s="67">
        <v>0</v>
      </c>
      <c r="AF18" s="67">
        <v>0</v>
      </c>
      <c r="AG18" s="67">
        <v>2419470253.481658</v>
      </c>
      <c r="AH18" s="67">
        <v>2433255432.481658</v>
      </c>
      <c r="AI18" s="132"/>
      <c r="AJ18" s="67">
        <v>2556933</v>
      </c>
      <c r="AK18" s="67">
        <f>+'Ejecucion gastos Febrero 2019'!K18</f>
        <v>26433759</v>
      </c>
      <c r="AL18" s="67">
        <f t="shared" si="7"/>
        <v>28990692</v>
      </c>
      <c r="AN18" s="35" t="e">
        <f t="shared" si="8"/>
        <v>#DIV/0!</v>
      </c>
      <c r="AO18" s="35">
        <f t="shared" si="9"/>
        <v>-1.1951007634675568</v>
      </c>
      <c r="AP18" s="35"/>
      <c r="AQ18" s="35"/>
      <c r="AR18" s="35"/>
      <c r="AS18" s="35"/>
      <c r="AT18" s="35"/>
      <c r="AU18" s="35"/>
    </row>
    <row r="19" spans="2:47" s="81" customFormat="1" ht="15.75" outlineLevel="1" thickBot="1" x14ac:dyDescent="0.3">
      <c r="B19" s="65">
        <v>210112</v>
      </c>
      <c r="C19" s="65" t="s">
        <v>342</v>
      </c>
      <c r="D19" s="66">
        <v>3696827684</v>
      </c>
      <c r="E19" s="66">
        <v>0</v>
      </c>
      <c r="F19" s="66">
        <v>0</v>
      </c>
      <c r="G19" s="66">
        <v>0</v>
      </c>
      <c r="H19" s="66">
        <v>0</v>
      </c>
      <c r="I19" s="67">
        <v>0</v>
      </c>
      <c r="J19" s="67">
        <f t="shared" si="14"/>
        <v>3696827684</v>
      </c>
      <c r="K19" s="67">
        <v>1585016</v>
      </c>
      <c r="L19" s="67">
        <f t="shared" si="15"/>
        <v>3695242668</v>
      </c>
      <c r="M19" s="68">
        <v>1585016</v>
      </c>
      <c r="N19" s="66">
        <v>1585016</v>
      </c>
      <c r="O19" s="66">
        <f t="shared" si="16"/>
        <v>0</v>
      </c>
      <c r="P19" s="67">
        <f t="shared" si="17"/>
        <v>3695242668</v>
      </c>
      <c r="Q19" s="66">
        <f t="shared" si="18"/>
        <v>1585016</v>
      </c>
      <c r="S19" s="65">
        <v>210112</v>
      </c>
      <c r="T19" s="65" t="s">
        <v>342</v>
      </c>
      <c r="U19" s="67">
        <v>0</v>
      </c>
      <c r="V19" s="67">
        <v>0</v>
      </c>
      <c r="W19" s="67">
        <v>15840972</v>
      </c>
      <c r="X19" s="67">
        <v>0</v>
      </c>
      <c r="Y19" s="67">
        <v>0</v>
      </c>
      <c r="Z19" s="67">
        <v>0</v>
      </c>
      <c r="AA19" s="67">
        <v>0</v>
      </c>
      <c r="AB19" s="67">
        <v>2559696</v>
      </c>
      <c r="AC19" s="67">
        <v>0</v>
      </c>
      <c r="AD19" s="67">
        <v>0</v>
      </c>
      <c r="AE19" s="67">
        <v>0</v>
      </c>
      <c r="AF19" s="67">
        <v>0</v>
      </c>
      <c r="AG19" s="67">
        <v>3678427015.7219858</v>
      </c>
      <c r="AH19" s="67">
        <v>3696827683.7219858</v>
      </c>
      <c r="AI19" s="132"/>
      <c r="AJ19" s="67">
        <v>1585016</v>
      </c>
      <c r="AK19" s="67">
        <f>+'Ejecucion gastos Febrero 2019'!K19</f>
        <v>33392509</v>
      </c>
      <c r="AL19" s="67">
        <f t="shared" si="7"/>
        <v>34977525</v>
      </c>
      <c r="AN19" s="35" t="e">
        <f t="shared" si="8"/>
        <v>#DIV/0!</v>
      </c>
      <c r="AO19" s="35">
        <f t="shared" si="9"/>
        <v>-1.107983588380814</v>
      </c>
      <c r="AP19" s="35"/>
      <c r="AQ19" s="35"/>
      <c r="AR19" s="35"/>
      <c r="AS19" s="35"/>
      <c r="AT19" s="35"/>
      <c r="AU19" s="35"/>
    </row>
    <row r="20" spans="2:47" s="81" customFormat="1" ht="15.75" outlineLevel="1" thickBot="1" x14ac:dyDescent="0.3">
      <c r="B20" s="65">
        <v>210113</v>
      </c>
      <c r="C20" s="65" t="s">
        <v>343</v>
      </c>
      <c r="D20" s="66">
        <f>+D21+D22</f>
        <v>20442252142</v>
      </c>
      <c r="E20" s="66">
        <f t="shared" ref="E20:Q20" si="19">+E21+E22</f>
        <v>0</v>
      </c>
      <c r="F20" s="66">
        <f t="shared" si="19"/>
        <v>0</v>
      </c>
      <c r="G20" s="66">
        <f t="shared" si="19"/>
        <v>0</v>
      </c>
      <c r="H20" s="66">
        <f t="shared" si="19"/>
        <v>0</v>
      </c>
      <c r="I20" s="66">
        <f t="shared" si="19"/>
        <v>0</v>
      </c>
      <c r="J20" s="66">
        <f t="shared" si="19"/>
        <v>20442252142</v>
      </c>
      <c r="K20" s="66">
        <f t="shared" si="19"/>
        <v>1474709510</v>
      </c>
      <c r="L20" s="66">
        <f t="shared" si="19"/>
        <v>18967542632</v>
      </c>
      <c r="M20" s="66">
        <f t="shared" si="19"/>
        <v>1467373387</v>
      </c>
      <c r="N20" s="66">
        <f t="shared" si="19"/>
        <v>1475892789</v>
      </c>
      <c r="O20" s="66">
        <f t="shared" si="19"/>
        <v>1183279</v>
      </c>
      <c r="P20" s="66">
        <f t="shared" si="19"/>
        <v>18966359353</v>
      </c>
      <c r="Q20" s="66">
        <f t="shared" si="19"/>
        <v>1467373387</v>
      </c>
      <c r="S20" s="65">
        <v>210113</v>
      </c>
      <c r="T20" s="65" t="s">
        <v>343</v>
      </c>
      <c r="U20" s="66">
        <f t="shared" ref="U20" si="20">+U21+U22</f>
        <v>0</v>
      </c>
      <c r="V20" s="66">
        <f t="shared" ref="V20:AH20" si="21">+V21+V22</f>
        <v>1310799125.7967334</v>
      </c>
      <c r="W20" s="66">
        <f t="shared" si="21"/>
        <v>5806254245.8217335</v>
      </c>
      <c r="X20" s="66">
        <f t="shared" si="21"/>
        <v>1367285161.0967333</v>
      </c>
      <c r="Y20" s="66">
        <f t="shared" si="21"/>
        <v>1324049125.7967334</v>
      </c>
      <c r="Z20" s="66">
        <f t="shared" si="21"/>
        <v>1324049125.7967334</v>
      </c>
      <c r="AA20" s="66">
        <f t="shared" si="21"/>
        <v>1324049125.7967334</v>
      </c>
      <c r="AB20" s="66">
        <f t="shared" si="21"/>
        <v>1317049125.7967334</v>
      </c>
      <c r="AC20" s="66">
        <f t="shared" si="21"/>
        <v>1381637021.7467334</v>
      </c>
      <c r="AD20" s="66">
        <f t="shared" si="21"/>
        <v>1325853507.7467334</v>
      </c>
      <c r="AE20" s="66">
        <f t="shared" si="21"/>
        <v>1324575525.4467335</v>
      </c>
      <c r="AF20" s="66">
        <f t="shared" si="21"/>
        <v>1324575525.4467335</v>
      </c>
      <c r="AG20" s="66">
        <f t="shared" si="21"/>
        <v>1312075525.4467335</v>
      </c>
      <c r="AH20" s="66">
        <f t="shared" si="21"/>
        <v>20442252141.735802</v>
      </c>
      <c r="AI20" s="132"/>
      <c r="AJ20" s="66">
        <f t="shared" ref="AJ20" si="22">+AJ21+AJ22</f>
        <v>1474709510</v>
      </c>
      <c r="AK20" s="66">
        <f>+'Ejecucion gastos Febrero 2019'!K20</f>
        <v>4916451424</v>
      </c>
      <c r="AL20" s="66">
        <f t="shared" si="7"/>
        <v>6391160934</v>
      </c>
      <c r="AN20" s="35">
        <f t="shared" si="8"/>
        <v>-0.12504615007554126</v>
      </c>
      <c r="AO20" s="35">
        <f t="shared" si="9"/>
        <v>0.15324902840106402</v>
      </c>
      <c r="AP20" s="35"/>
      <c r="AQ20" s="35"/>
      <c r="AR20" s="35"/>
      <c r="AS20" s="35"/>
      <c r="AT20" s="35"/>
      <c r="AU20" s="35"/>
    </row>
    <row r="21" spans="2:47" s="81" customFormat="1" ht="15.75" outlineLevel="2" thickBot="1" x14ac:dyDescent="0.3">
      <c r="B21" s="70">
        <v>21011301</v>
      </c>
      <c r="C21" s="70" t="s">
        <v>344</v>
      </c>
      <c r="D21" s="71">
        <v>4574602900</v>
      </c>
      <c r="E21" s="71">
        <v>0</v>
      </c>
      <c r="F21" s="71">
        <v>0</v>
      </c>
      <c r="G21" s="71">
        <v>0</v>
      </c>
      <c r="H21" s="71">
        <v>0</v>
      </c>
      <c r="I21" s="72">
        <v>0</v>
      </c>
      <c r="J21" s="72">
        <f>+D21+E21-F21-G21-H21+I21</f>
        <v>4574602900</v>
      </c>
      <c r="K21" s="72">
        <v>485086672</v>
      </c>
      <c r="L21" s="72">
        <f t="shared" ref="L21" si="23">+J21-K21</f>
        <v>4089516228</v>
      </c>
      <c r="M21" s="73">
        <v>478682845</v>
      </c>
      <c r="N21" s="71">
        <v>485086672</v>
      </c>
      <c r="O21" s="71">
        <f t="shared" ref="O21" si="24">+N21-K21</f>
        <v>0</v>
      </c>
      <c r="P21" s="72">
        <f t="shared" ref="P21" si="25">+J21-N21</f>
        <v>4089516228</v>
      </c>
      <c r="Q21" s="71">
        <f t="shared" ref="Q21" si="26">+M21</f>
        <v>478682845</v>
      </c>
      <c r="S21" s="70">
        <v>21011301</v>
      </c>
      <c r="T21" s="70" t="s">
        <v>344</v>
      </c>
      <c r="U21" s="72">
        <v>0</v>
      </c>
      <c r="V21" s="72">
        <v>0</v>
      </c>
      <c r="W21" s="72">
        <v>4479836087.0249996</v>
      </c>
      <c r="X21" s="72">
        <v>43236035.299999997</v>
      </c>
      <c r="Y21" s="72">
        <v>0</v>
      </c>
      <c r="Z21" s="72">
        <v>0</v>
      </c>
      <c r="AA21" s="72">
        <v>0</v>
      </c>
      <c r="AB21" s="72">
        <v>0</v>
      </c>
      <c r="AC21" s="72">
        <v>48147196.949999996</v>
      </c>
      <c r="AD21" s="72">
        <v>1804381.9500000002</v>
      </c>
      <c r="AE21" s="72">
        <v>526399.65</v>
      </c>
      <c r="AF21" s="72">
        <v>526399.65</v>
      </c>
      <c r="AG21" s="72">
        <v>526399.65</v>
      </c>
      <c r="AH21" s="72">
        <v>4574602900.1749992</v>
      </c>
      <c r="AI21" s="132"/>
      <c r="AJ21" s="72">
        <v>485086672</v>
      </c>
      <c r="AK21" s="72">
        <f>+'Ejecucion gastos Febrero 2019'!K21</f>
        <v>3910009877</v>
      </c>
      <c r="AL21" s="72">
        <f t="shared" si="7"/>
        <v>4395096549</v>
      </c>
      <c r="AN21" s="138" t="e">
        <f t="shared" si="8"/>
        <v>#DIV/0!</v>
      </c>
      <c r="AO21" s="138">
        <f t="shared" si="9"/>
        <v>0.12719800433667514</v>
      </c>
      <c r="AP21" s="138"/>
      <c r="AQ21" s="138"/>
      <c r="AR21" s="138"/>
      <c r="AS21" s="138"/>
      <c r="AT21" s="138"/>
      <c r="AU21" s="138"/>
    </row>
    <row r="22" spans="2:47" s="81" customFormat="1" ht="15.75" outlineLevel="2" thickBot="1" x14ac:dyDescent="0.3">
      <c r="B22" s="70">
        <v>21011302</v>
      </c>
      <c r="C22" s="70" t="s">
        <v>345</v>
      </c>
      <c r="D22" s="71">
        <f>+D23+D24</f>
        <v>15867649242</v>
      </c>
      <c r="E22" s="71">
        <f t="shared" ref="E22:Q22" si="27">+E23+E24</f>
        <v>0</v>
      </c>
      <c r="F22" s="71">
        <f t="shared" si="27"/>
        <v>0</v>
      </c>
      <c r="G22" s="71">
        <f t="shared" si="27"/>
        <v>0</v>
      </c>
      <c r="H22" s="71">
        <f t="shared" si="27"/>
        <v>0</v>
      </c>
      <c r="I22" s="71">
        <f t="shared" si="27"/>
        <v>0</v>
      </c>
      <c r="J22" s="71">
        <f t="shared" si="27"/>
        <v>15867649242</v>
      </c>
      <c r="K22" s="71">
        <f t="shared" si="27"/>
        <v>989622838</v>
      </c>
      <c r="L22" s="71">
        <f t="shared" si="27"/>
        <v>14878026404</v>
      </c>
      <c r="M22" s="71">
        <f t="shared" si="27"/>
        <v>988690542</v>
      </c>
      <c r="N22" s="71">
        <f t="shared" si="27"/>
        <v>990806117</v>
      </c>
      <c r="O22" s="71">
        <f t="shared" si="27"/>
        <v>1183279</v>
      </c>
      <c r="P22" s="71">
        <f t="shared" si="27"/>
        <v>14876843125</v>
      </c>
      <c r="Q22" s="71">
        <f t="shared" si="27"/>
        <v>988690542</v>
      </c>
      <c r="S22" s="70">
        <v>21011302</v>
      </c>
      <c r="T22" s="70" t="s">
        <v>345</v>
      </c>
      <c r="U22" s="71">
        <f t="shared" ref="U22" si="28">+U23+U24</f>
        <v>0</v>
      </c>
      <c r="V22" s="71">
        <f t="shared" ref="V22:AH22" si="29">+V23+V24</f>
        <v>1310799125.7967334</v>
      </c>
      <c r="W22" s="71">
        <f t="shared" si="29"/>
        <v>1326418158.7967334</v>
      </c>
      <c r="X22" s="71">
        <f t="shared" si="29"/>
        <v>1324049125.7967334</v>
      </c>
      <c r="Y22" s="71">
        <f t="shared" si="29"/>
        <v>1324049125.7967334</v>
      </c>
      <c r="Z22" s="71">
        <f t="shared" si="29"/>
        <v>1324049125.7967334</v>
      </c>
      <c r="AA22" s="71">
        <f t="shared" si="29"/>
        <v>1324049125.7967334</v>
      </c>
      <c r="AB22" s="71">
        <f t="shared" si="29"/>
        <v>1317049125.7967334</v>
      </c>
      <c r="AC22" s="71">
        <f t="shared" si="29"/>
        <v>1333489824.7967334</v>
      </c>
      <c r="AD22" s="71">
        <f t="shared" si="29"/>
        <v>1324049125.7967334</v>
      </c>
      <c r="AE22" s="71">
        <f t="shared" si="29"/>
        <v>1324049125.7967334</v>
      </c>
      <c r="AF22" s="71">
        <f t="shared" si="29"/>
        <v>1324049125.7967334</v>
      </c>
      <c r="AG22" s="71">
        <f t="shared" si="29"/>
        <v>1311549125.7967334</v>
      </c>
      <c r="AH22" s="71">
        <f t="shared" si="29"/>
        <v>15867649241.560804</v>
      </c>
      <c r="AI22" s="132"/>
      <c r="AJ22" s="71">
        <f t="shared" ref="AJ22" si="30">+AJ23+AJ24</f>
        <v>989622838</v>
      </c>
      <c r="AK22" s="71">
        <f>+'Ejecucion gastos Febrero 2019'!K22</f>
        <v>1006441547</v>
      </c>
      <c r="AL22" s="71">
        <f t="shared" si="7"/>
        <v>1996064385</v>
      </c>
      <c r="AN22" s="138">
        <f t="shared" si="8"/>
        <v>0.24502326975654273</v>
      </c>
      <c r="AO22" s="138">
        <f t="shared" si="9"/>
        <v>0.24123358812201554</v>
      </c>
      <c r="AP22" s="138"/>
      <c r="AQ22" s="138"/>
      <c r="AR22" s="138"/>
      <c r="AS22" s="138"/>
      <c r="AT22" s="138"/>
      <c r="AU22" s="138"/>
    </row>
    <row r="23" spans="2:47" s="81" customFormat="1" ht="15.75" outlineLevel="3" thickBot="1" x14ac:dyDescent="0.3">
      <c r="B23" s="74">
        <v>2101130201</v>
      </c>
      <c r="C23" s="74" t="s">
        <v>346</v>
      </c>
      <c r="D23" s="75">
        <v>12252493329</v>
      </c>
      <c r="E23" s="75">
        <v>0</v>
      </c>
      <c r="F23" s="75">
        <v>0</v>
      </c>
      <c r="G23" s="75">
        <v>0</v>
      </c>
      <c r="H23" s="75">
        <v>0</v>
      </c>
      <c r="I23" s="76">
        <v>0</v>
      </c>
      <c r="J23" s="76">
        <f>+D23+E23-F23-G23-H23+I23</f>
        <v>12252493329</v>
      </c>
      <c r="K23" s="76">
        <v>721928039</v>
      </c>
      <c r="L23" s="76">
        <f t="shared" ref="L23:L27" si="31">+J23-K23</f>
        <v>11530565290</v>
      </c>
      <c r="M23" s="77">
        <v>720995743</v>
      </c>
      <c r="N23" s="75">
        <v>723111318</v>
      </c>
      <c r="O23" s="75">
        <f t="shared" ref="O23:O27" si="32">+N23-K23</f>
        <v>1183279</v>
      </c>
      <c r="P23" s="76">
        <f t="shared" ref="P23:P27" si="33">+J23-N23</f>
        <v>11529382011</v>
      </c>
      <c r="Q23" s="75">
        <f t="shared" ref="Q23:Q27" si="34">+M23</f>
        <v>720995743</v>
      </c>
      <c r="S23" s="74">
        <v>2101130201</v>
      </c>
      <c r="T23" s="74" t="s">
        <v>346</v>
      </c>
      <c r="U23" s="76">
        <v>0</v>
      </c>
      <c r="V23" s="76">
        <v>1009536133.0467334</v>
      </c>
      <c r="W23" s="76">
        <v>1025155166.0467334</v>
      </c>
      <c r="X23" s="76">
        <v>1022786133.0467334</v>
      </c>
      <c r="Y23" s="76">
        <v>1022786133.0467334</v>
      </c>
      <c r="Z23" s="76">
        <v>1022786133.0467334</v>
      </c>
      <c r="AA23" s="76">
        <v>1022786133.0467334</v>
      </c>
      <c r="AB23" s="76">
        <v>1015786133.0467334</v>
      </c>
      <c r="AC23" s="76">
        <v>1032226832.0467334</v>
      </c>
      <c r="AD23" s="76">
        <v>1022786133.0467334</v>
      </c>
      <c r="AE23" s="76">
        <v>1022786133.0467334</v>
      </c>
      <c r="AF23" s="76">
        <v>1022786133.0467334</v>
      </c>
      <c r="AG23" s="76">
        <v>1010286133.0467334</v>
      </c>
      <c r="AH23" s="76">
        <v>12252493328.560804</v>
      </c>
      <c r="AI23" s="132"/>
      <c r="AJ23" s="76">
        <v>721928039</v>
      </c>
      <c r="AK23" s="76">
        <f>+'Ejecucion gastos Febrero 2019'!K23</f>
        <v>744914373</v>
      </c>
      <c r="AL23" s="76">
        <f t="shared" si="7"/>
        <v>1466842412</v>
      </c>
      <c r="AN23" s="139">
        <f t="shared" si="8"/>
        <v>0.28489133239713316</v>
      </c>
      <c r="AO23" s="139">
        <f t="shared" si="9"/>
        <v>0.27336426945729125</v>
      </c>
      <c r="AP23" s="139"/>
      <c r="AQ23" s="139"/>
      <c r="AR23" s="139"/>
      <c r="AS23" s="139"/>
      <c r="AT23" s="139"/>
      <c r="AU23" s="139"/>
    </row>
    <row r="24" spans="2:47" s="81" customFormat="1" ht="15.75" outlineLevel="3" thickBot="1" x14ac:dyDescent="0.3">
      <c r="B24" s="74">
        <v>2101130202</v>
      </c>
      <c r="C24" s="74" t="s">
        <v>347</v>
      </c>
      <c r="D24" s="75">
        <v>3615155913</v>
      </c>
      <c r="E24" s="75">
        <v>0</v>
      </c>
      <c r="F24" s="75">
        <v>0</v>
      </c>
      <c r="G24" s="75">
        <v>0</v>
      </c>
      <c r="H24" s="75">
        <v>0</v>
      </c>
      <c r="I24" s="76">
        <v>0</v>
      </c>
      <c r="J24" s="76">
        <f>+D24+E24-F24-G24-H24+I24</f>
        <v>3615155913</v>
      </c>
      <c r="K24" s="76">
        <v>267694799</v>
      </c>
      <c r="L24" s="76">
        <f t="shared" si="31"/>
        <v>3347461114</v>
      </c>
      <c r="M24" s="77">
        <v>267694799</v>
      </c>
      <c r="N24" s="75">
        <v>267694799</v>
      </c>
      <c r="O24" s="75">
        <f t="shared" si="32"/>
        <v>0</v>
      </c>
      <c r="P24" s="76">
        <f t="shared" si="33"/>
        <v>3347461114</v>
      </c>
      <c r="Q24" s="75">
        <f t="shared" si="34"/>
        <v>267694799</v>
      </c>
      <c r="S24" s="74">
        <v>2101130202</v>
      </c>
      <c r="T24" s="74" t="s">
        <v>347</v>
      </c>
      <c r="U24" s="76">
        <v>0</v>
      </c>
      <c r="V24" s="76">
        <v>301262992.75</v>
      </c>
      <c r="W24" s="76">
        <v>301262992.75</v>
      </c>
      <c r="X24" s="76">
        <v>301262992.75</v>
      </c>
      <c r="Y24" s="76">
        <v>301262992.75</v>
      </c>
      <c r="Z24" s="76">
        <v>301262992.75</v>
      </c>
      <c r="AA24" s="76">
        <v>301262992.75</v>
      </c>
      <c r="AB24" s="76">
        <v>301262992.75</v>
      </c>
      <c r="AC24" s="76">
        <v>301262992.75</v>
      </c>
      <c r="AD24" s="76">
        <v>301262992.75</v>
      </c>
      <c r="AE24" s="76">
        <v>301262992.75</v>
      </c>
      <c r="AF24" s="76">
        <v>301262992.75</v>
      </c>
      <c r="AG24" s="76">
        <v>301262992.75</v>
      </c>
      <c r="AH24" s="76">
        <v>3615155913</v>
      </c>
      <c r="AI24" s="132"/>
      <c r="AJ24" s="76">
        <v>267694799</v>
      </c>
      <c r="AK24" s="76">
        <f>+'Ejecucion gastos Febrero 2019'!K24</f>
        <v>261527174</v>
      </c>
      <c r="AL24" s="76">
        <f t="shared" si="7"/>
        <v>529221973</v>
      </c>
      <c r="AN24" s="139">
        <f t="shared" si="8"/>
        <v>0.11142488310157704</v>
      </c>
      <c r="AO24" s="139">
        <f t="shared" si="9"/>
        <v>0.13189744411446633</v>
      </c>
      <c r="AP24" s="139"/>
      <c r="AQ24" s="139"/>
      <c r="AR24" s="139"/>
      <c r="AS24" s="139"/>
      <c r="AT24" s="139"/>
      <c r="AU24" s="139"/>
    </row>
    <row r="25" spans="2:47" s="81" customFormat="1" ht="15.75" outlineLevel="1" thickBot="1" x14ac:dyDescent="0.3">
      <c r="B25" s="65">
        <v>210114</v>
      </c>
      <c r="C25" s="65" t="s">
        <v>348</v>
      </c>
      <c r="D25" s="66">
        <v>998638919</v>
      </c>
      <c r="E25" s="66">
        <v>0</v>
      </c>
      <c r="F25" s="66">
        <v>0</v>
      </c>
      <c r="G25" s="66">
        <v>0</v>
      </c>
      <c r="H25" s="66">
        <v>0</v>
      </c>
      <c r="I25" s="67">
        <v>0</v>
      </c>
      <c r="J25" s="67">
        <f>+D25+E25-F25-G25-H25+I25</f>
        <v>998638919</v>
      </c>
      <c r="K25" s="67">
        <v>998638919</v>
      </c>
      <c r="L25" s="67">
        <f t="shared" si="31"/>
        <v>0</v>
      </c>
      <c r="M25" s="68">
        <v>105849343</v>
      </c>
      <c r="N25" s="66">
        <v>998638919</v>
      </c>
      <c r="O25" s="66">
        <f t="shared" si="32"/>
        <v>0</v>
      </c>
      <c r="P25" s="67">
        <f t="shared" si="33"/>
        <v>0</v>
      </c>
      <c r="Q25" s="66">
        <f t="shared" si="34"/>
        <v>105849343</v>
      </c>
      <c r="S25" s="65">
        <v>210114</v>
      </c>
      <c r="T25" s="65" t="s">
        <v>348</v>
      </c>
      <c r="U25" s="67">
        <v>0</v>
      </c>
      <c r="V25" s="67">
        <v>26775749</v>
      </c>
      <c r="W25" s="67">
        <v>105331738.25</v>
      </c>
      <c r="X25" s="67">
        <v>97292373.25</v>
      </c>
      <c r="Y25" s="67">
        <v>96158867.25</v>
      </c>
      <c r="Z25" s="67">
        <v>96302300.25</v>
      </c>
      <c r="AA25" s="67">
        <v>178450080</v>
      </c>
      <c r="AB25" s="67">
        <v>69484826</v>
      </c>
      <c r="AC25" s="67">
        <v>78263945.560000032</v>
      </c>
      <c r="AD25" s="67">
        <v>67433782.560000032</v>
      </c>
      <c r="AE25" s="67">
        <v>67433782.560000032</v>
      </c>
      <c r="AF25" s="67">
        <v>67433782.560000032</v>
      </c>
      <c r="AG25" s="67">
        <v>48277692</v>
      </c>
      <c r="AH25" s="67">
        <v>998638919.24000025</v>
      </c>
      <c r="AI25" s="132"/>
      <c r="AJ25" s="67">
        <v>998638919</v>
      </c>
      <c r="AK25" s="67">
        <f>+'Ejecucion gastos Febrero 2019'!K25</f>
        <v>0</v>
      </c>
      <c r="AL25" s="67">
        <f t="shared" si="7"/>
        <v>998638919</v>
      </c>
      <c r="AN25" s="35">
        <f t="shared" si="8"/>
        <v>-36.296395294114838</v>
      </c>
      <c r="AO25" s="35">
        <f t="shared" si="9"/>
        <v>1</v>
      </c>
      <c r="AP25" s="35"/>
      <c r="AQ25" s="35"/>
      <c r="AR25" s="35"/>
      <c r="AS25" s="35"/>
      <c r="AT25" s="35"/>
      <c r="AU25" s="35"/>
    </row>
    <row r="26" spans="2:47" s="81" customFormat="1" ht="15.75" outlineLevel="1" thickBot="1" x14ac:dyDescent="0.3">
      <c r="B26" s="65">
        <v>210115</v>
      </c>
      <c r="C26" s="65" t="s">
        <v>349</v>
      </c>
      <c r="D26" s="66">
        <v>700493584</v>
      </c>
      <c r="E26" s="66">
        <v>0</v>
      </c>
      <c r="F26" s="66">
        <v>0</v>
      </c>
      <c r="G26" s="66">
        <v>0</v>
      </c>
      <c r="H26" s="66">
        <v>0</v>
      </c>
      <c r="I26" s="67">
        <v>0</v>
      </c>
      <c r="J26" s="67">
        <f>+D26+E26-F26-G26-H26+I26</f>
        <v>700493584</v>
      </c>
      <c r="K26" s="67">
        <v>50000000</v>
      </c>
      <c r="L26" s="67">
        <f t="shared" si="31"/>
        <v>650493584</v>
      </c>
      <c r="M26" s="68">
        <v>4140580</v>
      </c>
      <c r="N26" s="66">
        <v>365140479</v>
      </c>
      <c r="O26" s="66">
        <f t="shared" si="32"/>
        <v>315140479</v>
      </c>
      <c r="P26" s="67">
        <f t="shared" si="33"/>
        <v>335353105</v>
      </c>
      <c r="Q26" s="66">
        <f t="shared" si="34"/>
        <v>4140580</v>
      </c>
      <c r="S26" s="65">
        <v>210115</v>
      </c>
      <c r="T26" s="65" t="s">
        <v>349</v>
      </c>
      <c r="U26" s="67">
        <v>0</v>
      </c>
      <c r="V26" s="67">
        <v>75277597.422363281</v>
      </c>
      <c r="W26" s="67">
        <v>44740000</v>
      </c>
      <c r="X26" s="67">
        <v>54740000</v>
      </c>
      <c r="Y26" s="67">
        <v>42940000</v>
      </c>
      <c r="Z26" s="67">
        <v>42940000</v>
      </c>
      <c r="AA26" s="67">
        <v>28315000</v>
      </c>
      <c r="AB26" s="67">
        <v>42940000</v>
      </c>
      <c r="AC26" s="67">
        <v>52940000</v>
      </c>
      <c r="AD26" s="67">
        <v>42940000</v>
      </c>
      <c r="AE26" s="67">
        <v>42940000</v>
      </c>
      <c r="AF26" s="67">
        <v>28315000</v>
      </c>
      <c r="AG26" s="67">
        <v>201465986.72727287</v>
      </c>
      <c r="AH26" s="67">
        <v>700493584.14963615</v>
      </c>
      <c r="AI26" s="132"/>
      <c r="AJ26" s="67">
        <v>50000000</v>
      </c>
      <c r="AK26" s="67">
        <f>+'Ejecucion gastos Febrero 2019'!K26</f>
        <v>368095479</v>
      </c>
      <c r="AL26" s="67">
        <f t="shared" si="7"/>
        <v>418095479</v>
      </c>
      <c r="AN26" s="35">
        <f t="shared" si="8"/>
        <v>0.33579176658013099</v>
      </c>
      <c r="AO26" s="35">
        <f t="shared" si="9"/>
        <v>-7.2274358292355831</v>
      </c>
      <c r="AP26" s="35"/>
      <c r="AQ26" s="35"/>
      <c r="AR26" s="35"/>
      <c r="AS26" s="35"/>
      <c r="AT26" s="35"/>
      <c r="AU26" s="35"/>
    </row>
    <row r="27" spans="2:47" s="81" customFormat="1" ht="15.75" outlineLevel="1" thickBot="1" x14ac:dyDescent="0.3">
      <c r="B27" s="65">
        <v>210116</v>
      </c>
      <c r="C27" s="65" t="s">
        <v>350</v>
      </c>
      <c r="D27" s="66">
        <v>205000000</v>
      </c>
      <c r="E27" s="66">
        <v>0</v>
      </c>
      <c r="F27" s="66">
        <v>0</v>
      </c>
      <c r="G27" s="66">
        <v>0</v>
      </c>
      <c r="H27" s="66">
        <v>0</v>
      </c>
      <c r="I27" s="67">
        <v>0</v>
      </c>
      <c r="J27" s="67">
        <f>+D27+E27-F27-G27-H27+I27</f>
        <v>205000000</v>
      </c>
      <c r="K27" s="67">
        <v>0</v>
      </c>
      <c r="L27" s="67">
        <f t="shared" si="31"/>
        <v>205000000</v>
      </c>
      <c r="M27" s="68">
        <v>0</v>
      </c>
      <c r="N27" s="66">
        <v>57974250</v>
      </c>
      <c r="O27" s="66">
        <f t="shared" si="32"/>
        <v>57974250</v>
      </c>
      <c r="P27" s="67">
        <f t="shared" si="33"/>
        <v>147025750</v>
      </c>
      <c r="Q27" s="66">
        <f t="shared" si="34"/>
        <v>0</v>
      </c>
      <c r="S27" s="65">
        <v>210116</v>
      </c>
      <c r="T27" s="65" t="s">
        <v>350</v>
      </c>
      <c r="U27" s="67">
        <v>0</v>
      </c>
      <c r="V27" s="67">
        <v>0</v>
      </c>
      <c r="W27" s="67">
        <v>20580000</v>
      </c>
      <c r="X27" s="67">
        <v>20580000</v>
      </c>
      <c r="Y27" s="67">
        <v>20580000</v>
      </c>
      <c r="Z27" s="67">
        <v>20580000</v>
      </c>
      <c r="AA27" s="67">
        <v>20580000</v>
      </c>
      <c r="AB27" s="67">
        <v>20580000</v>
      </c>
      <c r="AC27" s="67">
        <v>20580000</v>
      </c>
      <c r="AD27" s="67">
        <v>20580000</v>
      </c>
      <c r="AE27" s="67">
        <v>20580000</v>
      </c>
      <c r="AF27" s="67">
        <v>19780000</v>
      </c>
      <c r="AG27" s="67">
        <v>0</v>
      </c>
      <c r="AH27" s="67">
        <v>205000000</v>
      </c>
      <c r="AI27" s="132"/>
      <c r="AJ27" s="67">
        <v>0</v>
      </c>
      <c r="AK27" s="67">
        <f>+'Ejecucion gastos Febrero 2019'!K27</f>
        <v>12119250</v>
      </c>
      <c r="AL27" s="67">
        <f t="shared" si="7"/>
        <v>12119250</v>
      </c>
      <c r="AN27" s="35" t="e">
        <f t="shared" si="8"/>
        <v>#DIV/0!</v>
      </c>
      <c r="AO27" s="35">
        <f t="shared" si="9"/>
        <v>0.41111516034985424</v>
      </c>
      <c r="AP27" s="35"/>
      <c r="AQ27" s="35"/>
      <c r="AR27" s="35"/>
      <c r="AS27" s="35"/>
      <c r="AT27" s="35"/>
      <c r="AU27" s="35"/>
    </row>
    <row r="28" spans="2:47" s="80" customFormat="1" ht="15.75" outlineLevel="1" thickBot="1" x14ac:dyDescent="0.3">
      <c r="B28" s="65">
        <v>210117</v>
      </c>
      <c r="C28" s="65" t="s">
        <v>351</v>
      </c>
      <c r="D28" s="67">
        <f>+D29+D30</f>
        <v>17455818599</v>
      </c>
      <c r="E28" s="67">
        <f t="shared" ref="E28:Q28" si="35">+E29+E30</f>
        <v>0</v>
      </c>
      <c r="F28" s="67">
        <f t="shared" si="35"/>
        <v>0</v>
      </c>
      <c r="G28" s="67">
        <f t="shared" si="35"/>
        <v>0</v>
      </c>
      <c r="H28" s="67">
        <f t="shared" si="35"/>
        <v>0</v>
      </c>
      <c r="I28" s="67">
        <f t="shared" si="35"/>
        <v>0</v>
      </c>
      <c r="J28" s="67">
        <f t="shared" si="35"/>
        <v>17455818599</v>
      </c>
      <c r="K28" s="67">
        <f t="shared" si="35"/>
        <v>0</v>
      </c>
      <c r="L28" s="67">
        <f t="shared" si="35"/>
        <v>17455818599</v>
      </c>
      <c r="M28" s="67">
        <f t="shared" si="35"/>
        <v>0</v>
      </c>
      <c r="N28" s="67">
        <f t="shared" si="35"/>
        <v>213409473</v>
      </c>
      <c r="O28" s="67">
        <f t="shared" si="35"/>
        <v>213409473</v>
      </c>
      <c r="P28" s="67">
        <f t="shared" si="35"/>
        <v>17242409126</v>
      </c>
      <c r="Q28" s="67">
        <f t="shared" si="35"/>
        <v>0</v>
      </c>
      <c r="S28" s="65">
        <v>210117</v>
      </c>
      <c r="T28" s="65" t="s">
        <v>351</v>
      </c>
      <c r="U28" s="67">
        <f t="shared" ref="U28" si="36">+U29+U30</f>
        <v>0</v>
      </c>
      <c r="V28" s="67">
        <f t="shared" ref="V28:AH28" si="37">+V29+V30</f>
        <v>0</v>
      </c>
      <c r="W28" s="67">
        <f t="shared" si="37"/>
        <v>749673240.5</v>
      </c>
      <c r="X28" s="67">
        <f t="shared" si="37"/>
        <v>1664577192.40625</v>
      </c>
      <c r="Y28" s="67">
        <f t="shared" si="37"/>
        <v>1686802035.2562499</v>
      </c>
      <c r="Z28" s="67">
        <f t="shared" si="37"/>
        <v>1720917318.5562501</v>
      </c>
      <c r="AA28" s="67">
        <f t="shared" si="37"/>
        <v>2574609932.3562498</v>
      </c>
      <c r="AB28" s="67">
        <f t="shared" si="37"/>
        <v>211713037.90000001</v>
      </c>
      <c r="AC28" s="67">
        <f t="shared" si="37"/>
        <v>1643409049.5562501</v>
      </c>
      <c r="AD28" s="67">
        <f t="shared" si="37"/>
        <v>1844643361.15625</v>
      </c>
      <c r="AE28" s="67">
        <f t="shared" si="37"/>
        <v>1886643361.15625</v>
      </c>
      <c r="AF28" s="67">
        <f t="shared" si="37"/>
        <v>3209189098.15625</v>
      </c>
      <c r="AG28" s="67">
        <f t="shared" si="37"/>
        <v>263640972</v>
      </c>
      <c r="AH28" s="67">
        <f t="shared" si="37"/>
        <v>17455818599</v>
      </c>
      <c r="AI28" s="132"/>
      <c r="AJ28" s="67">
        <f t="shared" ref="AJ28" si="38">+AJ29+AJ30</f>
        <v>0</v>
      </c>
      <c r="AK28" s="67">
        <f>+'Ejecucion gastos Febrero 2019'!K28</f>
        <v>203376380</v>
      </c>
      <c r="AL28" s="67">
        <f t="shared" si="7"/>
        <v>203376380</v>
      </c>
      <c r="AN28" s="35" t="e">
        <f t="shared" si="8"/>
        <v>#DIV/0!</v>
      </c>
      <c r="AO28" s="35">
        <f t="shared" si="9"/>
        <v>0.72871329932444084</v>
      </c>
      <c r="AP28" s="35"/>
      <c r="AQ28" s="35"/>
      <c r="AR28" s="35"/>
      <c r="AS28" s="35"/>
      <c r="AT28" s="35"/>
      <c r="AU28" s="35"/>
    </row>
    <row r="29" spans="2:47" s="81" customFormat="1" ht="15.75" outlineLevel="2" thickBot="1" x14ac:dyDescent="0.3">
      <c r="B29" s="70">
        <v>21011701</v>
      </c>
      <c r="C29" s="70" t="s">
        <v>352</v>
      </c>
      <c r="D29" s="71">
        <v>9216523578</v>
      </c>
      <c r="E29" s="71">
        <v>0</v>
      </c>
      <c r="F29" s="71">
        <v>0</v>
      </c>
      <c r="G29" s="71">
        <v>0</v>
      </c>
      <c r="H29" s="71">
        <v>0</v>
      </c>
      <c r="I29" s="72">
        <v>0</v>
      </c>
      <c r="J29" s="72">
        <f>+D29+E29-F29-G29-H29+I29</f>
        <v>9216523578</v>
      </c>
      <c r="K29" s="72">
        <v>0</v>
      </c>
      <c r="L29" s="72">
        <f t="shared" ref="L29:L30" si="39">+J29-K29</f>
        <v>9216523578</v>
      </c>
      <c r="M29" s="73">
        <v>0</v>
      </c>
      <c r="N29" s="71">
        <v>213409473</v>
      </c>
      <c r="O29" s="71">
        <f t="shared" ref="O29:O30" si="40">+N29-K29</f>
        <v>213409473</v>
      </c>
      <c r="P29" s="72">
        <f t="shared" ref="P29:P30" si="41">+J29-N29</f>
        <v>9003114105</v>
      </c>
      <c r="Q29" s="71">
        <f t="shared" ref="Q29:Q30" si="42">+M29</f>
        <v>0</v>
      </c>
      <c r="S29" s="70">
        <v>21011701</v>
      </c>
      <c r="T29" s="70" t="s">
        <v>352</v>
      </c>
      <c r="U29" s="72">
        <v>0</v>
      </c>
      <c r="V29" s="72">
        <v>0</v>
      </c>
      <c r="W29" s="72">
        <v>697173240.5</v>
      </c>
      <c r="X29" s="72">
        <v>948051436</v>
      </c>
      <c r="Y29" s="72">
        <v>948051436</v>
      </c>
      <c r="Z29" s="72">
        <v>948051436</v>
      </c>
      <c r="AA29" s="72">
        <v>987213659.5</v>
      </c>
      <c r="AB29" s="72">
        <v>169122394</v>
      </c>
      <c r="AC29" s="72">
        <v>863302325</v>
      </c>
      <c r="AD29" s="72">
        <v>1012790314</v>
      </c>
      <c r="AE29" s="72">
        <v>1012790314</v>
      </c>
      <c r="AF29" s="72">
        <v>1429336051</v>
      </c>
      <c r="AG29" s="72">
        <v>200640972</v>
      </c>
      <c r="AH29" s="72">
        <v>9216523578</v>
      </c>
      <c r="AI29" s="132"/>
      <c r="AJ29" s="72">
        <v>0</v>
      </c>
      <c r="AK29" s="72">
        <f>+'Ejecucion gastos Febrero 2019'!K29</f>
        <v>0</v>
      </c>
      <c r="AL29" s="72">
        <f t="shared" si="7"/>
        <v>0</v>
      </c>
      <c r="AN29" s="138" t="e">
        <f t="shared" si="8"/>
        <v>#DIV/0!</v>
      </c>
      <c r="AO29" s="138">
        <f t="shared" si="9"/>
        <v>1</v>
      </c>
      <c r="AP29" s="138"/>
      <c r="AQ29" s="138"/>
      <c r="AR29" s="138"/>
      <c r="AS29" s="138"/>
      <c r="AT29" s="138"/>
      <c r="AU29" s="138"/>
    </row>
    <row r="30" spans="2:47" s="81" customFormat="1" ht="15.75" outlineLevel="2" thickBot="1" x14ac:dyDescent="0.3">
      <c r="B30" s="70">
        <v>21011702</v>
      </c>
      <c r="C30" s="70" t="s">
        <v>353</v>
      </c>
      <c r="D30" s="71">
        <v>8239295021</v>
      </c>
      <c r="E30" s="71">
        <v>0</v>
      </c>
      <c r="F30" s="71">
        <v>0</v>
      </c>
      <c r="G30" s="71">
        <v>0</v>
      </c>
      <c r="H30" s="71">
        <v>0</v>
      </c>
      <c r="I30" s="72">
        <v>0</v>
      </c>
      <c r="J30" s="72">
        <f>+D30+E30-F30-G30-H30+I30</f>
        <v>8239295021</v>
      </c>
      <c r="K30" s="72">
        <v>0</v>
      </c>
      <c r="L30" s="72">
        <f t="shared" si="39"/>
        <v>8239295021</v>
      </c>
      <c r="M30" s="73">
        <v>0</v>
      </c>
      <c r="N30" s="71">
        <v>0</v>
      </c>
      <c r="O30" s="71">
        <f t="shared" si="40"/>
        <v>0</v>
      </c>
      <c r="P30" s="72">
        <f t="shared" si="41"/>
        <v>8239295021</v>
      </c>
      <c r="Q30" s="71">
        <f t="shared" si="42"/>
        <v>0</v>
      </c>
      <c r="S30" s="70">
        <v>21011702</v>
      </c>
      <c r="T30" s="70" t="s">
        <v>353</v>
      </c>
      <c r="U30" s="72">
        <v>0</v>
      </c>
      <c r="V30" s="72">
        <v>0</v>
      </c>
      <c r="W30" s="72">
        <v>52500000</v>
      </c>
      <c r="X30" s="72">
        <v>716525756.40625</v>
      </c>
      <c r="Y30" s="72">
        <v>738750599.25625002</v>
      </c>
      <c r="Z30" s="72">
        <v>772865882.55624998</v>
      </c>
      <c r="AA30" s="72">
        <v>1587396272.85625</v>
      </c>
      <c r="AB30" s="72">
        <v>42590643.899999999</v>
      </c>
      <c r="AC30" s="72">
        <v>780106724.55624998</v>
      </c>
      <c r="AD30" s="72">
        <v>831853047.15625</v>
      </c>
      <c r="AE30" s="72">
        <v>873853047.15625</v>
      </c>
      <c r="AF30" s="72">
        <v>1779853047.15625</v>
      </c>
      <c r="AG30" s="72">
        <v>63000000</v>
      </c>
      <c r="AH30" s="72">
        <v>8239295021</v>
      </c>
      <c r="AI30" s="132"/>
      <c r="AJ30" s="72">
        <v>0</v>
      </c>
      <c r="AK30" s="72">
        <f>+'Ejecucion gastos Febrero 2019'!K30</f>
        <v>203376380</v>
      </c>
      <c r="AL30" s="72">
        <f t="shared" si="7"/>
        <v>203376380</v>
      </c>
      <c r="AN30" s="138" t="e">
        <f t="shared" si="8"/>
        <v>#DIV/0!</v>
      </c>
      <c r="AO30" s="138">
        <f t="shared" si="9"/>
        <v>-2.8738358095238095</v>
      </c>
      <c r="AP30" s="138"/>
      <c r="AQ30" s="138"/>
      <c r="AR30" s="138"/>
      <c r="AS30" s="138"/>
      <c r="AT30" s="138"/>
      <c r="AU30" s="138"/>
    </row>
    <row r="31" spans="2:47" s="80" customFormat="1" ht="15.75" outlineLevel="1" thickBot="1" x14ac:dyDescent="0.3">
      <c r="B31" s="65">
        <v>210118</v>
      </c>
      <c r="C31" s="65" t="s">
        <v>354</v>
      </c>
      <c r="D31" s="67">
        <f>+D32+D36+D40+D42+D47+D53+D57+D61+D59+D66</f>
        <v>3633810987</v>
      </c>
      <c r="E31" s="67">
        <f t="shared" ref="E31:Q31" si="43">+E32+E36+E40+E42+E47+E53+E57+E61+E59+E66</f>
        <v>0</v>
      </c>
      <c r="F31" s="67">
        <f t="shared" si="43"/>
        <v>0</v>
      </c>
      <c r="G31" s="67">
        <f t="shared" si="43"/>
        <v>0</v>
      </c>
      <c r="H31" s="67">
        <f t="shared" si="43"/>
        <v>0</v>
      </c>
      <c r="I31" s="67">
        <f t="shared" si="43"/>
        <v>0</v>
      </c>
      <c r="J31" s="67">
        <f t="shared" si="43"/>
        <v>3633810987</v>
      </c>
      <c r="K31" s="67">
        <f t="shared" si="43"/>
        <v>34925018</v>
      </c>
      <c r="L31" s="67">
        <f t="shared" si="43"/>
        <v>3598885969</v>
      </c>
      <c r="M31" s="67">
        <f t="shared" si="43"/>
        <v>10219543</v>
      </c>
      <c r="N31" s="67">
        <f t="shared" si="43"/>
        <v>59427221</v>
      </c>
      <c r="O31" s="67">
        <f t="shared" si="43"/>
        <v>24502203</v>
      </c>
      <c r="P31" s="67">
        <f t="shared" si="43"/>
        <v>3574383766</v>
      </c>
      <c r="Q31" s="67">
        <f t="shared" si="43"/>
        <v>10219543</v>
      </c>
      <c r="S31" s="65">
        <v>210118</v>
      </c>
      <c r="T31" s="65" t="s">
        <v>354</v>
      </c>
      <c r="U31" s="67">
        <f t="shared" ref="U31" si="44">+U32+U36+U40+U42+U47+U53+U57+U61+U59+U66</f>
        <v>0</v>
      </c>
      <c r="V31" s="67">
        <f t="shared" ref="V31:AH31" si="45">+V32+V36+V40+V42+V47+V53+V57+V61+V59+V66</f>
        <v>29000000</v>
      </c>
      <c r="W31" s="67">
        <f t="shared" si="45"/>
        <v>272249596</v>
      </c>
      <c r="X31" s="67">
        <f t="shared" si="45"/>
        <v>699124385.75</v>
      </c>
      <c r="Y31" s="67">
        <f t="shared" si="45"/>
        <v>433179325.75</v>
      </c>
      <c r="Z31" s="67">
        <f t="shared" si="45"/>
        <v>339473400.75</v>
      </c>
      <c r="AA31" s="67">
        <f t="shared" si="45"/>
        <v>314872996.75</v>
      </c>
      <c r="AB31" s="67">
        <f t="shared" si="45"/>
        <v>107505925</v>
      </c>
      <c r="AC31" s="67">
        <f t="shared" si="45"/>
        <v>549856635.75</v>
      </c>
      <c r="AD31" s="67">
        <f t="shared" si="45"/>
        <v>362894615.75</v>
      </c>
      <c r="AE31" s="67">
        <f t="shared" si="45"/>
        <v>310330702.75</v>
      </c>
      <c r="AF31" s="67">
        <f t="shared" si="45"/>
        <v>215323400.75</v>
      </c>
      <c r="AG31" s="67">
        <f t="shared" si="45"/>
        <v>0</v>
      </c>
      <c r="AH31" s="67">
        <f t="shared" si="45"/>
        <v>3633810985</v>
      </c>
      <c r="AI31" s="132"/>
      <c r="AJ31" s="67">
        <f t="shared" ref="AJ31" si="46">+AJ32+AJ36+AJ40+AJ42+AJ47+AJ53+AJ57+AJ61+AJ59+AJ66</f>
        <v>34925018</v>
      </c>
      <c r="AK31" s="67">
        <f>+'Ejecucion gastos Febrero 2019'!K31</f>
        <v>31747997</v>
      </c>
      <c r="AL31" s="67">
        <f t="shared" si="7"/>
        <v>66673015</v>
      </c>
      <c r="AN31" s="35">
        <f t="shared" si="8"/>
        <v>-0.20431096551724137</v>
      </c>
      <c r="AO31" s="35">
        <f t="shared" si="9"/>
        <v>0.88338643117766091</v>
      </c>
      <c r="AP31" s="35"/>
      <c r="AQ31" s="35"/>
      <c r="AR31" s="35"/>
      <c r="AS31" s="35"/>
      <c r="AT31" s="35"/>
      <c r="AU31" s="35"/>
    </row>
    <row r="32" spans="2:47" s="80" customFormat="1" ht="15.75" outlineLevel="2" thickBot="1" x14ac:dyDescent="0.3">
      <c r="B32" s="70">
        <v>21011801</v>
      </c>
      <c r="C32" s="70" t="s">
        <v>355</v>
      </c>
      <c r="D32" s="72">
        <f>SUM(D33:D35)</f>
        <v>178276820</v>
      </c>
      <c r="E32" s="72">
        <f t="shared" ref="E32:Q32" si="47">SUM(E33:E35)</f>
        <v>0</v>
      </c>
      <c r="F32" s="72">
        <f t="shared" si="47"/>
        <v>0</v>
      </c>
      <c r="G32" s="72">
        <f t="shared" si="47"/>
        <v>0</v>
      </c>
      <c r="H32" s="72">
        <f t="shared" si="47"/>
        <v>0</v>
      </c>
      <c r="I32" s="72">
        <f t="shared" si="47"/>
        <v>0</v>
      </c>
      <c r="J32" s="72">
        <f t="shared" si="47"/>
        <v>178276820</v>
      </c>
      <c r="K32" s="72">
        <f t="shared" si="47"/>
        <v>0</v>
      </c>
      <c r="L32" s="72">
        <f t="shared" si="47"/>
        <v>178276820</v>
      </c>
      <c r="M32" s="72">
        <f t="shared" si="47"/>
        <v>0</v>
      </c>
      <c r="N32" s="72">
        <f t="shared" si="47"/>
        <v>0</v>
      </c>
      <c r="O32" s="72">
        <f t="shared" si="47"/>
        <v>0</v>
      </c>
      <c r="P32" s="72">
        <f t="shared" si="47"/>
        <v>178276820</v>
      </c>
      <c r="Q32" s="72">
        <f t="shared" si="47"/>
        <v>0</v>
      </c>
      <c r="S32" s="70">
        <v>21011801</v>
      </c>
      <c r="T32" s="70" t="s">
        <v>355</v>
      </c>
      <c r="U32" s="72">
        <f t="shared" ref="U32" si="48">SUM(U33:U35)</f>
        <v>0</v>
      </c>
      <c r="V32" s="72">
        <f t="shared" ref="V32:AH32" si="49">SUM(V33:V35)</f>
        <v>0</v>
      </c>
      <c r="W32" s="72">
        <f t="shared" si="49"/>
        <v>0</v>
      </c>
      <c r="X32" s="72">
        <f t="shared" si="49"/>
        <v>22284602.5</v>
      </c>
      <c r="Y32" s="72">
        <f t="shared" si="49"/>
        <v>22284602.5</v>
      </c>
      <c r="Z32" s="72">
        <f t="shared" si="49"/>
        <v>22284602.5</v>
      </c>
      <c r="AA32" s="72">
        <f t="shared" si="49"/>
        <v>22284602.5</v>
      </c>
      <c r="AB32" s="72">
        <f t="shared" si="49"/>
        <v>0</v>
      </c>
      <c r="AC32" s="72">
        <f t="shared" si="49"/>
        <v>22284602.5</v>
      </c>
      <c r="AD32" s="72">
        <f t="shared" si="49"/>
        <v>22284602.5</v>
      </c>
      <c r="AE32" s="72">
        <f t="shared" si="49"/>
        <v>22284602.5</v>
      </c>
      <c r="AF32" s="72">
        <f t="shared" si="49"/>
        <v>22284602.5</v>
      </c>
      <c r="AG32" s="72">
        <f t="shared" si="49"/>
        <v>0</v>
      </c>
      <c r="AH32" s="72">
        <f t="shared" si="49"/>
        <v>178276820</v>
      </c>
      <c r="AI32" s="132"/>
      <c r="AJ32" s="72">
        <f t="shared" ref="AJ32" si="50">SUM(AJ33:AJ35)</f>
        <v>0</v>
      </c>
      <c r="AK32" s="72">
        <f>+'Ejecucion gastos Febrero 2019'!K32</f>
        <v>0</v>
      </c>
      <c r="AL32" s="72">
        <f t="shared" si="7"/>
        <v>0</v>
      </c>
      <c r="AN32" s="138" t="e">
        <f t="shared" si="8"/>
        <v>#DIV/0!</v>
      </c>
      <c r="AO32" s="138" t="e">
        <f t="shared" si="9"/>
        <v>#DIV/0!</v>
      </c>
      <c r="AP32" s="138"/>
      <c r="AQ32" s="138"/>
      <c r="AR32" s="138"/>
      <c r="AS32" s="138"/>
      <c r="AT32" s="138"/>
      <c r="AU32" s="138"/>
    </row>
    <row r="33" spans="2:47" s="81" customFormat="1" ht="15.75" outlineLevel="3" thickBot="1" x14ac:dyDescent="0.3">
      <c r="B33" s="74">
        <v>2101180101</v>
      </c>
      <c r="C33" s="74" t="s">
        <v>48</v>
      </c>
      <c r="D33" s="75">
        <v>50847901</v>
      </c>
      <c r="E33" s="75">
        <v>0</v>
      </c>
      <c r="F33" s="75">
        <v>0</v>
      </c>
      <c r="G33" s="75">
        <v>0</v>
      </c>
      <c r="H33" s="75">
        <v>0</v>
      </c>
      <c r="I33" s="76">
        <v>0</v>
      </c>
      <c r="J33" s="76">
        <f>+D33+E33-F33-G33-H33+I33</f>
        <v>50847901</v>
      </c>
      <c r="K33" s="76">
        <v>0</v>
      </c>
      <c r="L33" s="76">
        <f t="shared" ref="L33:L35" si="51">+J33-K33</f>
        <v>50847901</v>
      </c>
      <c r="M33" s="77">
        <v>0</v>
      </c>
      <c r="N33" s="75">
        <v>0</v>
      </c>
      <c r="O33" s="75">
        <f t="shared" ref="O33:O35" si="52">+N33-K33</f>
        <v>0</v>
      </c>
      <c r="P33" s="76">
        <f t="shared" ref="P33:P35" si="53">+J33-N33</f>
        <v>50847901</v>
      </c>
      <c r="Q33" s="75">
        <f t="shared" ref="Q33:Q35" si="54">+M33</f>
        <v>0</v>
      </c>
      <c r="S33" s="74">
        <v>2101180101</v>
      </c>
      <c r="T33" s="74" t="s">
        <v>48</v>
      </c>
      <c r="U33" s="76">
        <v>0</v>
      </c>
      <c r="V33" s="76">
        <v>0</v>
      </c>
      <c r="W33" s="76">
        <v>0</v>
      </c>
      <c r="X33" s="76">
        <v>6355987.6504388349</v>
      </c>
      <c r="Y33" s="76">
        <v>6355987.6504388349</v>
      </c>
      <c r="Z33" s="76">
        <v>6355987.6504388349</v>
      </c>
      <c r="AA33" s="76">
        <v>6355987.6504388349</v>
      </c>
      <c r="AB33" s="76">
        <v>0</v>
      </c>
      <c r="AC33" s="76">
        <v>6355987.6504388349</v>
      </c>
      <c r="AD33" s="76">
        <v>6355987.6504388349</v>
      </c>
      <c r="AE33" s="76">
        <v>6355987.6504388349</v>
      </c>
      <c r="AF33" s="76">
        <v>6355987.6504388349</v>
      </c>
      <c r="AG33" s="76">
        <v>0</v>
      </c>
      <c r="AH33" s="76">
        <v>50847901.203510687</v>
      </c>
      <c r="AI33" s="132"/>
      <c r="AJ33" s="76">
        <v>0</v>
      </c>
      <c r="AK33" s="76">
        <f>+'Ejecucion gastos Febrero 2019'!K33</f>
        <v>0</v>
      </c>
      <c r="AL33" s="76">
        <f t="shared" si="7"/>
        <v>0</v>
      </c>
      <c r="AN33" s="139" t="e">
        <f t="shared" si="8"/>
        <v>#DIV/0!</v>
      </c>
      <c r="AO33" s="139" t="e">
        <f t="shared" si="9"/>
        <v>#DIV/0!</v>
      </c>
      <c r="AP33" s="139"/>
      <c r="AQ33" s="139"/>
      <c r="AR33" s="139"/>
      <c r="AS33" s="139"/>
      <c r="AT33" s="139"/>
      <c r="AU33" s="139"/>
    </row>
    <row r="34" spans="2:47" s="81" customFormat="1" ht="15.75" outlineLevel="3" thickBot="1" x14ac:dyDescent="0.3">
      <c r="B34" s="74">
        <v>2101180102</v>
      </c>
      <c r="C34" s="74" t="s">
        <v>356</v>
      </c>
      <c r="D34" s="75">
        <v>30189517</v>
      </c>
      <c r="E34" s="75">
        <v>0</v>
      </c>
      <c r="F34" s="75">
        <v>0</v>
      </c>
      <c r="G34" s="75">
        <v>0</v>
      </c>
      <c r="H34" s="75">
        <v>0</v>
      </c>
      <c r="I34" s="76">
        <v>0</v>
      </c>
      <c r="J34" s="76">
        <f>+D34+E34-F34-G34-H34+I34</f>
        <v>30189517</v>
      </c>
      <c r="K34" s="76">
        <v>0</v>
      </c>
      <c r="L34" s="76">
        <f t="shared" si="51"/>
        <v>30189517</v>
      </c>
      <c r="M34" s="77">
        <v>0</v>
      </c>
      <c r="N34" s="75">
        <v>0</v>
      </c>
      <c r="O34" s="75">
        <f t="shared" si="52"/>
        <v>0</v>
      </c>
      <c r="P34" s="76">
        <f t="shared" si="53"/>
        <v>30189517</v>
      </c>
      <c r="Q34" s="75">
        <f t="shared" si="54"/>
        <v>0</v>
      </c>
      <c r="S34" s="74">
        <v>2101180102</v>
      </c>
      <c r="T34" s="74" t="s">
        <v>356</v>
      </c>
      <c r="U34" s="76">
        <v>0</v>
      </c>
      <c r="V34" s="76">
        <v>0</v>
      </c>
      <c r="W34" s="76">
        <v>0</v>
      </c>
      <c r="X34" s="76">
        <v>3773689.6390413404</v>
      </c>
      <c r="Y34" s="76">
        <v>3773689.6390413404</v>
      </c>
      <c r="Z34" s="76">
        <v>3773689.6390413404</v>
      </c>
      <c r="AA34" s="76">
        <v>3773689.6390413404</v>
      </c>
      <c r="AB34" s="76">
        <v>0</v>
      </c>
      <c r="AC34" s="76">
        <v>3773689.6390413404</v>
      </c>
      <c r="AD34" s="76">
        <v>3773689.6390413404</v>
      </c>
      <c r="AE34" s="76">
        <v>3773689.6390413404</v>
      </c>
      <c r="AF34" s="76">
        <v>3773689.6390413404</v>
      </c>
      <c r="AG34" s="76">
        <v>0</v>
      </c>
      <c r="AH34" s="76">
        <v>30189517.112330727</v>
      </c>
      <c r="AI34" s="132"/>
      <c r="AJ34" s="76">
        <v>0</v>
      </c>
      <c r="AK34" s="76">
        <f>+'Ejecucion gastos Febrero 2019'!K34</f>
        <v>0</v>
      </c>
      <c r="AL34" s="76">
        <f t="shared" si="7"/>
        <v>0</v>
      </c>
      <c r="AN34" s="139" t="e">
        <f t="shared" si="8"/>
        <v>#DIV/0!</v>
      </c>
      <c r="AO34" s="139" t="e">
        <f t="shared" si="9"/>
        <v>#DIV/0!</v>
      </c>
      <c r="AP34" s="139"/>
      <c r="AQ34" s="139"/>
      <c r="AR34" s="139"/>
      <c r="AS34" s="139"/>
      <c r="AT34" s="139"/>
      <c r="AU34" s="139"/>
    </row>
    <row r="35" spans="2:47" s="81" customFormat="1" ht="15.75" outlineLevel="3" thickBot="1" x14ac:dyDescent="0.3">
      <c r="B35" s="74">
        <v>2101180103</v>
      </c>
      <c r="C35" s="74" t="s">
        <v>357</v>
      </c>
      <c r="D35" s="75">
        <v>97239402</v>
      </c>
      <c r="E35" s="75">
        <v>0</v>
      </c>
      <c r="F35" s="75">
        <v>0</v>
      </c>
      <c r="G35" s="75">
        <v>0</v>
      </c>
      <c r="H35" s="75">
        <v>0</v>
      </c>
      <c r="I35" s="76">
        <v>0</v>
      </c>
      <c r="J35" s="76">
        <f>+D35+E35-F35-G35-H35+I35</f>
        <v>97239402</v>
      </c>
      <c r="K35" s="76">
        <v>0</v>
      </c>
      <c r="L35" s="76">
        <f t="shared" si="51"/>
        <v>97239402</v>
      </c>
      <c r="M35" s="77">
        <v>0</v>
      </c>
      <c r="N35" s="75">
        <v>0</v>
      </c>
      <c r="O35" s="75">
        <f t="shared" si="52"/>
        <v>0</v>
      </c>
      <c r="P35" s="76">
        <f t="shared" si="53"/>
        <v>97239402</v>
      </c>
      <c r="Q35" s="75">
        <f t="shared" si="54"/>
        <v>0</v>
      </c>
      <c r="S35" s="74">
        <v>2101180103</v>
      </c>
      <c r="T35" s="74" t="s">
        <v>357</v>
      </c>
      <c r="U35" s="76">
        <v>0</v>
      </c>
      <c r="V35" s="76">
        <v>0</v>
      </c>
      <c r="W35" s="76">
        <v>0</v>
      </c>
      <c r="X35" s="76">
        <v>12154925.210519824</v>
      </c>
      <c r="Y35" s="76">
        <v>12154925.210519824</v>
      </c>
      <c r="Z35" s="76">
        <v>12154925.210519824</v>
      </c>
      <c r="AA35" s="76">
        <v>12154925.210519824</v>
      </c>
      <c r="AB35" s="76">
        <v>0</v>
      </c>
      <c r="AC35" s="76">
        <v>12154925.210519824</v>
      </c>
      <c r="AD35" s="76">
        <v>12154925.210519824</v>
      </c>
      <c r="AE35" s="76">
        <v>12154925.210519824</v>
      </c>
      <c r="AF35" s="76">
        <v>12154925.210519824</v>
      </c>
      <c r="AG35" s="76">
        <v>0</v>
      </c>
      <c r="AH35" s="76">
        <v>97239401.684158579</v>
      </c>
      <c r="AI35" s="132"/>
      <c r="AJ35" s="76">
        <v>0</v>
      </c>
      <c r="AK35" s="76">
        <f>+'Ejecucion gastos Febrero 2019'!K35</f>
        <v>0</v>
      </c>
      <c r="AL35" s="76">
        <f t="shared" si="7"/>
        <v>0</v>
      </c>
      <c r="AN35" s="139" t="e">
        <f t="shared" si="8"/>
        <v>#DIV/0!</v>
      </c>
      <c r="AO35" s="139" t="e">
        <f t="shared" si="9"/>
        <v>#DIV/0!</v>
      </c>
      <c r="AP35" s="139"/>
      <c r="AQ35" s="139"/>
      <c r="AR35" s="139"/>
      <c r="AS35" s="139"/>
      <c r="AT35" s="139"/>
      <c r="AU35" s="139"/>
    </row>
    <row r="36" spans="2:47" s="80" customFormat="1" ht="15.75" outlineLevel="2" thickBot="1" x14ac:dyDescent="0.3">
      <c r="B36" s="70">
        <v>21011802</v>
      </c>
      <c r="C36" s="70" t="s">
        <v>358</v>
      </c>
      <c r="D36" s="72">
        <f>SUM(D37:D39)</f>
        <v>50000000</v>
      </c>
      <c r="E36" s="72">
        <f t="shared" ref="E36:Q36" si="55">SUM(E37:E39)</f>
        <v>0</v>
      </c>
      <c r="F36" s="72">
        <f t="shared" si="55"/>
        <v>0</v>
      </c>
      <c r="G36" s="72">
        <f t="shared" si="55"/>
        <v>0</v>
      </c>
      <c r="H36" s="72">
        <f t="shared" si="55"/>
        <v>0</v>
      </c>
      <c r="I36" s="72">
        <f t="shared" si="55"/>
        <v>0</v>
      </c>
      <c r="J36" s="72">
        <f t="shared" si="55"/>
        <v>50000000</v>
      </c>
      <c r="K36" s="72">
        <f t="shared" si="55"/>
        <v>0</v>
      </c>
      <c r="L36" s="72">
        <f t="shared" si="55"/>
        <v>50000000</v>
      </c>
      <c r="M36" s="72">
        <f t="shared" si="55"/>
        <v>0</v>
      </c>
      <c r="N36" s="72">
        <f t="shared" si="55"/>
        <v>5410826</v>
      </c>
      <c r="O36" s="72">
        <f t="shared" si="55"/>
        <v>5410826</v>
      </c>
      <c r="P36" s="72">
        <f t="shared" si="55"/>
        <v>44589174</v>
      </c>
      <c r="Q36" s="72">
        <f t="shared" si="55"/>
        <v>0</v>
      </c>
      <c r="S36" s="70">
        <v>21011802</v>
      </c>
      <c r="T36" s="70" t="s">
        <v>358</v>
      </c>
      <c r="U36" s="72">
        <f t="shared" ref="U36" si="56">SUM(U37:U39)</f>
        <v>0</v>
      </c>
      <c r="V36" s="72">
        <f t="shared" ref="V36:AH36" si="57">SUM(V37:V39)</f>
        <v>0</v>
      </c>
      <c r="W36" s="72">
        <f t="shared" si="57"/>
        <v>0</v>
      </c>
      <c r="X36" s="72">
        <f t="shared" si="57"/>
        <v>50000000</v>
      </c>
      <c r="Y36" s="72">
        <f t="shared" si="57"/>
        <v>0</v>
      </c>
      <c r="Z36" s="72">
        <f t="shared" si="57"/>
        <v>0</v>
      </c>
      <c r="AA36" s="72">
        <f t="shared" si="57"/>
        <v>0</v>
      </c>
      <c r="AB36" s="72">
        <f t="shared" si="57"/>
        <v>0</v>
      </c>
      <c r="AC36" s="72">
        <f t="shared" si="57"/>
        <v>0</v>
      </c>
      <c r="AD36" s="72">
        <f t="shared" si="57"/>
        <v>0</v>
      </c>
      <c r="AE36" s="72">
        <f t="shared" si="57"/>
        <v>0</v>
      </c>
      <c r="AF36" s="72">
        <f t="shared" si="57"/>
        <v>0</v>
      </c>
      <c r="AG36" s="72">
        <f t="shared" si="57"/>
        <v>0</v>
      </c>
      <c r="AH36" s="72">
        <f t="shared" si="57"/>
        <v>50000000</v>
      </c>
      <c r="AI36" s="132"/>
      <c r="AJ36" s="72">
        <f t="shared" ref="AJ36" si="58">SUM(AJ37:AJ39)</f>
        <v>0</v>
      </c>
      <c r="AK36" s="72">
        <f>+'Ejecucion gastos Febrero 2019'!K36</f>
        <v>5410826</v>
      </c>
      <c r="AL36" s="72">
        <f t="shared" si="7"/>
        <v>5410826</v>
      </c>
      <c r="AN36" s="138" t="e">
        <f t="shared" si="8"/>
        <v>#DIV/0!</v>
      </c>
      <c r="AO36" s="138" t="e">
        <f t="shared" si="9"/>
        <v>#DIV/0!</v>
      </c>
      <c r="AP36" s="138"/>
      <c r="AQ36" s="138"/>
      <c r="AR36" s="138"/>
      <c r="AS36" s="138"/>
      <c r="AT36" s="138"/>
      <c r="AU36" s="138"/>
    </row>
    <row r="37" spans="2:47" s="81" customFormat="1" ht="15.75" outlineLevel="3" thickBot="1" x14ac:dyDescent="0.3">
      <c r="B37" s="74">
        <v>2101180201</v>
      </c>
      <c r="C37" s="74" t="s">
        <v>55</v>
      </c>
      <c r="D37" s="75">
        <v>10000000</v>
      </c>
      <c r="E37" s="75">
        <v>0</v>
      </c>
      <c r="F37" s="75">
        <v>0</v>
      </c>
      <c r="G37" s="75">
        <v>0</v>
      </c>
      <c r="H37" s="75">
        <v>0</v>
      </c>
      <c r="I37" s="76">
        <v>0</v>
      </c>
      <c r="J37" s="76">
        <f>+D37+E37-F37-G37-H37+I37</f>
        <v>10000000</v>
      </c>
      <c r="K37" s="76">
        <v>0</v>
      </c>
      <c r="L37" s="76">
        <f t="shared" ref="L37:L39" si="59">+J37-K37</f>
        <v>10000000</v>
      </c>
      <c r="M37" s="77">
        <v>0</v>
      </c>
      <c r="N37" s="75">
        <v>0</v>
      </c>
      <c r="O37" s="75">
        <f t="shared" ref="O37:O39" si="60">+N37-K37</f>
        <v>0</v>
      </c>
      <c r="P37" s="76">
        <f t="shared" ref="P37:P39" si="61">+J37-N37</f>
        <v>10000000</v>
      </c>
      <c r="Q37" s="75">
        <f t="shared" ref="Q37:Q39" si="62">+M37</f>
        <v>0</v>
      </c>
      <c r="S37" s="74">
        <v>2101180201</v>
      </c>
      <c r="T37" s="74" t="s">
        <v>55</v>
      </c>
      <c r="U37" s="76">
        <v>0</v>
      </c>
      <c r="V37" s="76">
        <v>0</v>
      </c>
      <c r="W37" s="76">
        <v>0</v>
      </c>
      <c r="X37" s="76">
        <v>10000000</v>
      </c>
      <c r="Y37" s="76">
        <v>0</v>
      </c>
      <c r="Z37" s="76">
        <v>0</v>
      </c>
      <c r="AA37" s="76">
        <v>0</v>
      </c>
      <c r="AB37" s="76">
        <v>0</v>
      </c>
      <c r="AC37" s="76">
        <v>0</v>
      </c>
      <c r="AD37" s="76">
        <v>0</v>
      </c>
      <c r="AE37" s="76">
        <v>0</v>
      </c>
      <c r="AF37" s="76">
        <v>0</v>
      </c>
      <c r="AG37" s="76">
        <v>0</v>
      </c>
      <c r="AH37" s="76">
        <v>10000000</v>
      </c>
      <c r="AI37" s="132"/>
      <c r="AJ37" s="76">
        <v>0</v>
      </c>
      <c r="AK37" s="76">
        <f>+'Ejecucion gastos Febrero 2019'!K37</f>
        <v>0</v>
      </c>
      <c r="AL37" s="76">
        <f t="shared" si="7"/>
        <v>0</v>
      </c>
      <c r="AN37" s="139" t="e">
        <f t="shared" si="8"/>
        <v>#DIV/0!</v>
      </c>
      <c r="AO37" s="139" t="e">
        <f t="shared" si="9"/>
        <v>#DIV/0!</v>
      </c>
      <c r="AP37" s="139"/>
      <c r="AQ37" s="139"/>
      <c r="AR37" s="139"/>
      <c r="AS37" s="139"/>
      <c r="AT37" s="139"/>
      <c r="AU37" s="139"/>
    </row>
    <row r="38" spans="2:47" s="81" customFormat="1" ht="15.75" outlineLevel="3" thickBot="1" x14ac:dyDescent="0.3">
      <c r="B38" s="74">
        <v>2101180202</v>
      </c>
      <c r="C38" s="74" t="s">
        <v>57</v>
      </c>
      <c r="D38" s="75">
        <v>10000000</v>
      </c>
      <c r="E38" s="75">
        <v>0</v>
      </c>
      <c r="F38" s="75">
        <v>0</v>
      </c>
      <c r="G38" s="75">
        <v>0</v>
      </c>
      <c r="H38" s="75">
        <v>0</v>
      </c>
      <c r="I38" s="76">
        <v>0</v>
      </c>
      <c r="J38" s="76">
        <f>+D38+E38-F38-G38-H38+I38</f>
        <v>10000000</v>
      </c>
      <c r="K38" s="76">
        <v>0</v>
      </c>
      <c r="L38" s="76">
        <f t="shared" si="59"/>
        <v>10000000</v>
      </c>
      <c r="M38" s="77">
        <v>0</v>
      </c>
      <c r="N38" s="75">
        <v>0</v>
      </c>
      <c r="O38" s="75">
        <f t="shared" si="60"/>
        <v>0</v>
      </c>
      <c r="P38" s="76">
        <f t="shared" si="61"/>
        <v>10000000</v>
      </c>
      <c r="Q38" s="75">
        <f t="shared" si="62"/>
        <v>0</v>
      </c>
      <c r="S38" s="74">
        <v>2101180202</v>
      </c>
      <c r="T38" s="74" t="s">
        <v>57</v>
      </c>
      <c r="U38" s="76">
        <v>0</v>
      </c>
      <c r="V38" s="76">
        <v>0</v>
      </c>
      <c r="W38" s="76">
        <v>0</v>
      </c>
      <c r="X38" s="76">
        <v>10000000</v>
      </c>
      <c r="Y38" s="76">
        <v>0</v>
      </c>
      <c r="Z38" s="76">
        <v>0</v>
      </c>
      <c r="AA38" s="76">
        <v>0</v>
      </c>
      <c r="AB38" s="76">
        <v>0</v>
      </c>
      <c r="AC38" s="76">
        <v>0</v>
      </c>
      <c r="AD38" s="76">
        <v>0</v>
      </c>
      <c r="AE38" s="76">
        <v>0</v>
      </c>
      <c r="AF38" s="76">
        <v>0</v>
      </c>
      <c r="AG38" s="76">
        <v>0</v>
      </c>
      <c r="AH38" s="76">
        <v>10000000</v>
      </c>
      <c r="AI38" s="132"/>
      <c r="AJ38" s="76">
        <v>0</v>
      </c>
      <c r="AK38" s="76">
        <f>+'Ejecucion gastos Febrero 2019'!K38</f>
        <v>0</v>
      </c>
      <c r="AL38" s="76">
        <f t="shared" si="7"/>
        <v>0</v>
      </c>
      <c r="AN38" s="139" t="e">
        <f t="shared" si="8"/>
        <v>#DIV/0!</v>
      </c>
      <c r="AO38" s="139" t="e">
        <f t="shared" si="9"/>
        <v>#DIV/0!</v>
      </c>
      <c r="AP38" s="139"/>
      <c r="AQ38" s="139"/>
      <c r="AR38" s="139"/>
      <c r="AS38" s="139"/>
      <c r="AT38" s="139"/>
      <c r="AU38" s="139"/>
    </row>
    <row r="39" spans="2:47" s="81" customFormat="1" ht="15.75" outlineLevel="3" thickBot="1" x14ac:dyDescent="0.3">
      <c r="B39" s="74">
        <v>2101180203</v>
      </c>
      <c r="C39" s="74" t="s">
        <v>59</v>
      </c>
      <c r="D39" s="75">
        <v>30000000</v>
      </c>
      <c r="E39" s="75">
        <v>0</v>
      </c>
      <c r="F39" s="75">
        <v>0</v>
      </c>
      <c r="G39" s="75">
        <v>0</v>
      </c>
      <c r="H39" s="75">
        <v>0</v>
      </c>
      <c r="I39" s="76">
        <v>0</v>
      </c>
      <c r="J39" s="76">
        <f>+D39+E39-F39-G39-H39+I39</f>
        <v>30000000</v>
      </c>
      <c r="K39" s="76">
        <v>0</v>
      </c>
      <c r="L39" s="76">
        <f t="shared" si="59"/>
        <v>30000000</v>
      </c>
      <c r="M39" s="77">
        <v>0</v>
      </c>
      <c r="N39" s="75">
        <v>5410826</v>
      </c>
      <c r="O39" s="75">
        <f t="shared" si="60"/>
        <v>5410826</v>
      </c>
      <c r="P39" s="76">
        <f t="shared" si="61"/>
        <v>24589174</v>
      </c>
      <c r="Q39" s="75">
        <f t="shared" si="62"/>
        <v>0</v>
      </c>
      <c r="S39" s="74">
        <v>2101180203</v>
      </c>
      <c r="T39" s="74" t="s">
        <v>59</v>
      </c>
      <c r="U39" s="76">
        <v>0</v>
      </c>
      <c r="V39" s="76">
        <v>0</v>
      </c>
      <c r="W39" s="76">
        <v>0</v>
      </c>
      <c r="X39" s="76">
        <v>30000000</v>
      </c>
      <c r="Y39" s="76">
        <v>0</v>
      </c>
      <c r="Z39" s="76">
        <v>0</v>
      </c>
      <c r="AA39" s="76">
        <v>0</v>
      </c>
      <c r="AB39" s="76">
        <v>0</v>
      </c>
      <c r="AC39" s="76">
        <v>0</v>
      </c>
      <c r="AD39" s="76">
        <v>0</v>
      </c>
      <c r="AE39" s="76">
        <v>0</v>
      </c>
      <c r="AF39" s="76">
        <v>0</v>
      </c>
      <c r="AG39" s="76">
        <v>0</v>
      </c>
      <c r="AH39" s="76">
        <v>30000000</v>
      </c>
      <c r="AI39" s="132"/>
      <c r="AJ39" s="76">
        <v>0</v>
      </c>
      <c r="AK39" s="76">
        <f>+'Ejecucion gastos Febrero 2019'!K39</f>
        <v>5410826</v>
      </c>
      <c r="AL39" s="76">
        <f t="shared" si="7"/>
        <v>5410826</v>
      </c>
      <c r="AN39" s="139" t="e">
        <f t="shared" si="8"/>
        <v>#DIV/0!</v>
      </c>
      <c r="AO39" s="139" t="e">
        <f t="shared" si="9"/>
        <v>#DIV/0!</v>
      </c>
      <c r="AP39" s="139"/>
      <c r="AQ39" s="139"/>
      <c r="AR39" s="139"/>
      <c r="AS39" s="139"/>
      <c r="AT39" s="139"/>
      <c r="AU39" s="139"/>
    </row>
    <row r="40" spans="2:47" s="80" customFormat="1" ht="15.75" outlineLevel="2" thickBot="1" x14ac:dyDescent="0.3">
      <c r="B40" s="70">
        <v>21011803</v>
      </c>
      <c r="C40" s="70" t="s">
        <v>359</v>
      </c>
      <c r="D40" s="72">
        <f>+D41</f>
        <v>52000000</v>
      </c>
      <c r="E40" s="72">
        <f t="shared" ref="E40:Q40" si="63">+E41</f>
        <v>0</v>
      </c>
      <c r="F40" s="72">
        <f t="shared" si="63"/>
        <v>0</v>
      </c>
      <c r="G40" s="72">
        <f t="shared" si="63"/>
        <v>0</v>
      </c>
      <c r="H40" s="72">
        <f t="shared" si="63"/>
        <v>0</v>
      </c>
      <c r="I40" s="72">
        <f t="shared" si="63"/>
        <v>0</v>
      </c>
      <c r="J40" s="72">
        <f t="shared" si="63"/>
        <v>52000000</v>
      </c>
      <c r="K40" s="72">
        <f t="shared" si="63"/>
        <v>0</v>
      </c>
      <c r="L40" s="72">
        <f t="shared" si="63"/>
        <v>52000000</v>
      </c>
      <c r="M40" s="72">
        <f t="shared" si="63"/>
        <v>0</v>
      </c>
      <c r="N40" s="72">
        <f t="shared" si="63"/>
        <v>0</v>
      </c>
      <c r="O40" s="72">
        <f t="shared" si="63"/>
        <v>0</v>
      </c>
      <c r="P40" s="72">
        <f t="shared" si="63"/>
        <v>52000000</v>
      </c>
      <c r="Q40" s="72">
        <f t="shared" si="63"/>
        <v>0</v>
      </c>
      <c r="S40" s="70">
        <v>21011803</v>
      </c>
      <c r="T40" s="70" t="s">
        <v>359</v>
      </c>
      <c r="U40" s="72">
        <f t="shared" ref="U40" si="64">+U41</f>
        <v>0</v>
      </c>
      <c r="V40" s="72">
        <f t="shared" ref="V40:AH40" si="65">+V41</f>
        <v>0</v>
      </c>
      <c r="W40" s="72">
        <f t="shared" si="65"/>
        <v>0</v>
      </c>
      <c r="X40" s="72">
        <f t="shared" si="65"/>
        <v>0</v>
      </c>
      <c r="Y40" s="72">
        <f t="shared" si="65"/>
        <v>40800000</v>
      </c>
      <c r="Z40" s="72">
        <f t="shared" si="65"/>
        <v>0</v>
      </c>
      <c r="AA40" s="72">
        <f t="shared" si="65"/>
        <v>0</v>
      </c>
      <c r="AB40" s="72">
        <f t="shared" si="65"/>
        <v>0</v>
      </c>
      <c r="AC40" s="72">
        <f t="shared" si="65"/>
        <v>11200000</v>
      </c>
      <c r="AD40" s="72">
        <f t="shared" si="65"/>
        <v>0</v>
      </c>
      <c r="AE40" s="72">
        <f t="shared" si="65"/>
        <v>0</v>
      </c>
      <c r="AF40" s="72">
        <f t="shared" si="65"/>
        <v>0</v>
      </c>
      <c r="AG40" s="72">
        <f t="shared" si="65"/>
        <v>0</v>
      </c>
      <c r="AH40" s="72">
        <f t="shared" si="65"/>
        <v>52000000</v>
      </c>
      <c r="AI40" s="132"/>
      <c r="AJ40" s="72">
        <f t="shared" ref="AJ40" si="66">+AJ41</f>
        <v>0</v>
      </c>
      <c r="AK40" s="72">
        <f>+'Ejecucion gastos Febrero 2019'!K40</f>
        <v>0</v>
      </c>
      <c r="AL40" s="72">
        <f t="shared" si="7"/>
        <v>0</v>
      </c>
      <c r="AN40" s="138" t="e">
        <f t="shared" si="8"/>
        <v>#DIV/0!</v>
      </c>
      <c r="AO40" s="138" t="e">
        <f t="shared" si="9"/>
        <v>#DIV/0!</v>
      </c>
      <c r="AP40" s="138"/>
      <c r="AQ40" s="138"/>
      <c r="AR40" s="138"/>
      <c r="AS40" s="138"/>
      <c r="AT40" s="138"/>
      <c r="AU40" s="138"/>
    </row>
    <row r="41" spans="2:47" s="81" customFormat="1" ht="15.75" outlineLevel="3" thickBot="1" x14ac:dyDescent="0.3">
      <c r="B41" s="74">
        <v>2101180301</v>
      </c>
      <c r="C41" s="74" t="s">
        <v>62</v>
      </c>
      <c r="D41" s="75">
        <v>52000000</v>
      </c>
      <c r="E41" s="75">
        <v>0</v>
      </c>
      <c r="F41" s="75">
        <v>0</v>
      </c>
      <c r="G41" s="75">
        <v>0</v>
      </c>
      <c r="H41" s="75">
        <v>0</v>
      </c>
      <c r="I41" s="76">
        <v>0</v>
      </c>
      <c r="J41" s="76">
        <f>+D41+E41-F41-G41-H41+I41</f>
        <v>52000000</v>
      </c>
      <c r="K41" s="76">
        <v>0</v>
      </c>
      <c r="L41" s="76">
        <f t="shared" ref="L41" si="67">+J41-K41</f>
        <v>52000000</v>
      </c>
      <c r="M41" s="77">
        <v>0</v>
      </c>
      <c r="N41" s="75">
        <v>0</v>
      </c>
      <c r="O41" s="75">
        <f t="shared" ref="O41" si="68">+N41-K41</f>
        <v>0</v>
      </c>
      <c r="P41" s="76">
        <f t="shared" ref="P41" si="69">+J41-N41</f>
        <v>52000000</v>
      </c>
      <c r="Q41" s="75">
        <f t="shared" ref="Q41" si="70">+M41</f>
        <v>0</v>
      </c>
      <c r="S41" s="74">
        <v>2101180301</v>
      </c>
      <c r="T41" s="74" t="s">
        <v>62</v>
      </c>
      <c r="U41" s="76">
        <v>0</v>
      </c>
      <c r="V41" s="76">
        <v>0</v>
      </c>
      <c r="W41" s="76">
        <v>0</v>
      </c>
      <c r="X41" s="76">
        <v>0</v>
      </c>
      <c r="Y41" s="76">
        <v>40800000</v>
      </c>
      <c r="Z41" s="76">
        <v>0</v>
      </c>
      <c r="AA41" s="76">
        <v>0</v>
      </c>
      <c r="AB41" s="76">
        <v>0</v>
      </c>
      <c r="AC41" s="76">
        <v>11200000</v>
      </c>
      <c r="AD41" s="76">
        <v>0</v>
      </c>
      <c r="AE41" s="76">
        <v>0</v>
      </c>
      <c r="AF41" s="76">
        <v>0</v>
      </c>
      <c r="AG41" s="76">
        <v>0</v>
      </c>
      <c r="AH41" s="76">
        <v>52000000</v>
      </c>
      <c r="AI41" s="132"/>
      <c r="AJ41" s="76">
        <v>0</v>
      </c>
      <c r="AK41" s="76">
        <f>+'Ejecucion gastos Febrero 2019'!K41</f>
        <v>0</v>
      </c>
      <c r="AL41" s="76">
        <f t="shared" si="7"/>
        <v>0</v>
      </c>
      <c r="AN41" s="139" t="e">
        <f t="shared" si="8"/>
        <v>#DIV/0!</v>
      </c>
      <c r="AO41" s="139" t="e">
        <f t="shared" si="9"/>
        <v>#DIV/0!</v>
      </c>
      <c r="AP41" s="139"/>
      <c r="AQ41" s="139"/>
      <c r="AR41" s="139"/>
      <c r="AS41" s="139"/>
      <c r="AT41" s="139"/>
      <c r="AU41" s="139"/>
    </row>
    <row r="42" spans="2:47" s="80" customFormat="1" ht="15.75" outlineLevel="2" thickBot="1" x14ac:dyDescent="0.3">
      <c r="B42" s="70">
        <v>21011804</v>
      </c>
      <c r="C42" s="70" t="s">
        <v>360</v>
      </c>
      <c r="D42" s="72">
        <f>SUM(D43:D46)</f>
        <v>395589038</v>
      </c>
      <c r="E42" s="72">
        <f t="shared" ref="E42:Q42" si="71">SUM(E43:E46)</f>
        <v>0</v>
      </c>
      <c r="F42" s="72">
        <f t="shared" si="71"/>
        <v>0</v>
      </c>
      <c r="G42" s="72">
        <f t="shared" si="71"/>
        <v>0</v>
      </c>
      <c r="H42" s="72">
        <f t="shared" si="71"/>
        <v>0</v>
      </c>
      <c r="I42" s="72">
        <f t="shared" si="71"/>
        <v>0</v>
      </c>
      <c r="J42" s="72">
        <f t="shared" si="71"/>
        <v>395589038</v>
      </c>
      <c r="K42" s="72">
        <f t="shared" si="71"/>
        <v>20056847</v>
      </c>
      <c r="L42" s="72">
        <f t="shared" si="71"/>
        <v>375532191</v>
      </c>
      <c r="M42" s="72">
        <f t="shared" si="71"/>
        <v>0</v>
      </c>
      <c r="N42" s="72">
        <f t="shared" si="71"/>
        <v>36256847</v>
      </c>
      <c r="O42" s="72">
        <f t="shared" si="71"/>
        <v>16200000</v>
      </c>
      <c r="P42" s="72">
        <f t="shared" si="71"/>
        <v>359332191</v>
      </c>
      <c r="Q42" s="72">
        <f t="shared" si="71"/>
        <v>0</v>
      </c>
      <c r="S42" s="70">
        <v>21011804</v>
      </c>
      <c r="T42" s="70" t="s">
        <v>360</v>
      </c>
      <c r="U42" s="72">
        <f t="shared" ref="U42" si="72">SUM(U43:U46)</f>
        <v>0</v>
      </c>
      <c r="V42" s="72">
        <f t="shared" ref="V42:AH42" si="73">SUM(V43:V46)</f>
        <v>0</v>
      </c>
      <c r="W42" s="72">
        <f t="shared" si="73"/>
        <v>0</v>
      </c>
      <c r="X42" s="72">
        <f t="shared" si="73"/>
        <v>267245060</v>
      </c>
      <c r="Y42" s="72">
        <f t="shared" si="73"/>
        <v>0</v>
      </c>
      <c r="Z42" s="72">
        <f t="shared" si="73"/>
        <v>0</v>
      </c>
      <c r="AA42" s="72">
        <f t="shared" si="73"/>
        <v>0</v>
      </c>
      <c r="AB42" s="72">
        <f t="shared" si="73"/>
        <v>0</v>
      </c>
      <c r="AC42" s="72">
        <f t="shared" si="73"/>
        <v>128343977.00000001</v>
      </c>
      <c r="AD42" s="72">
        <f t="shared" si="73"/>
        <v>0</v>
      </c>
      <c r="AE42" s="72">
        <f t="shared" si="73"/>
        <v>0</v>
      </c>
      <c r="AF42" s="72">
        <f t="shared" si="73"/>
        <v>0</v>
      </c>
      <c r="AG42" s="72">
        <f t="shared" si="73"/>
        <v>0</v>
      </c>
      <c r="AH42" s="72">
        <f t="shared" si="73"/>
        <v>395589037</v>
      </c>
      <c r="AI42" s="132"/>
      <c r="AJ42" s="72">
        <f t="shared" ref="AJ42" si="74">SUM(AJ43:AJ46)</f>
        <v>20056847</v>
      </c>
      <c r="AK42" s="72">
        <f>+'Ejecucion gastos Febrero 2019'!K42</f>
        <v>6053461</v>
      </c>
      <c r="AL42" s="72">
        <f t="shared" si="7"/>
        <v>26110308</v>
      </c>
      <c r="AN42" s="138" t="e">
        <f t="shared" si="8"/>
        <v>#DIV/0!</v>
      </c>
      <c r="AO42" s="138" t="e">
        <f t="shared" si="9"/>
        <v>#DIV/0!</v>
      </c>
      <c r="AP42" s="138"/>
      <c r="AQ42" s="138"/>
      <c r="AR42" s="138"/>
      <c r="AS42" s="138"/>
      <c r="AT42" s="138"/>
      <c r="AU42" s="138"/>
    </row>
    <row r="43" spans="2:47" s="81" customFormat="1" ht="15.75" outlineLevel="3" thickBot="1" x14ac:dyDescent="0.3">
      <c r="B43" s="74">
        <v>2101180401</v>
      </c>
      <c r="C43" s="74" t="s">
        <v>71</v>
      </c>
      <c r="D43" s="75">
        <v>93154859</v>
      </c>
      <c r="E43" s="75">
        <v>0</v>
      </c>
      <c r="F43" s="75">
        <v>0</v>
      </c>
      <c r="G43" s="75">
        <v>0</v>
      </c>
      <c r="H43" s="75">
        <v>0</v>
      </c>
      <c r="I43" s="76">
        <v>0</v>
      </c>
      <c r="J43" s="76">
        <f>+D43+E43-F43-G43-H43+I43</f>
        <v>93154859</v>
      </c>
      <c r="K43" s="76">
        <v>11472954</v>
      </c>
      <c r="L43" s="76">
        <f t="shared" ref="L43:L46" si="75">+J43-K43</f>
        <v>81681905</v>
      </c>
      <c r="M43" s="77">
        <v>0</v>
      </c>
      <c r="N43" s="75">
        <v>27672954</v>
      </c>
      <c r="O43" s="75">
        <f t="shared" ref="O43:O46" si="76">+N43-K43</f>
        <v>16200000</v>
      </c>
      <c r="P43" s="76">
        <f t="shared" ref="P43:P46" si="77">+J43-N43</f>
        <v>65481905</v>
      </c>
      <c r="Q43" s="75">
        <f t="shared" ref="Q43:Q46" si="78">+M43</f>
        <v>0</v>
      </c>
      <c r="S43" s="74">
        <v>2101180401</v>
      </c>
      <c r="T43" s="74" t="s">
        <v>71</v>
      </c>
      <c r="U43" s="76">
        <v>0</v>
      </c>
      <c r="V43" s="76">
        <v>0</v>
      </c>
      <c r="W43" s="76">
        <v>0</v>
      </c>
      <c r="X43" s="76">
        <v>77802167</v>
      </c>
      <c r="Y43" s="76">
        <v>0</v>
      </c>
      <c r="Z43" s="76">
        <v>0</v>
      </c>
      <c r="AA43" s="76">
        <v>0</v>
      </c>
      <c r="AB43" s="76">
        <v>0</v>
      </c>
      <c r="AC43" s="76">
        <v>15352691.625049219</v>
      </c>
      <c r="AD43" s="76">
        <v>0</v>
      </c>
      <c r="AE43" s="76">
        <v>0</v>
      </c>
      <c r="AF43" s="76">
        <v>0</v>
      </c>
      <c r="AG43" s="76">
        <v>0</v>
      </c>
      <c r="AH43" s="76">
        <v>93154858.625049219</v>
      </c>
      <c r="AI43" s="132"/>
      <c r="AJ43" s="76">
        <v>11472954</v>
      </c>
      <c r="AK43" s="76">
        <f>+'Ejecucion gastos Febrero 2019'!K43</f>
        <v>3569113</v>
      </c>
      <c r="AL43" s="76">
        <f t="shared" si="7"/>
        <v>15042067</v>
      </c>
      <c r="AN43" s="139" t="e">
        <f t="shared" si="8"/>
        <v>#DIV/0!</v>
      </c>
      <c r="AO43" s="139" t="e">
        <f t="shared" si="9"/>
        <v>#DIV/0!</v>
      </c>
      <c r="AP43" s="139"/>
      <c r="AQ43" s="139"/>
      <c r="AR43" s="139"/>
      <c r="AS43" s="139"/>
      <c r="AT43" s="139"/>
      <c r="AU43" s="139"/>
    </row>
    <row r="44" spans="2:47" s="81" customFormat="1" ht="15.75" outlineLevel="3" thickBot="1" x14ac:dyDescent="0.3">
      <c r="B44" s="74">
        <v>2101180402</v>
      </c>
      <c r="C44" s="74" t="s">
        <v>69</v>
      </c>
      <c r="D44" s="75">
        <v>100811393</v>
      </c>
      <c r="E44" s="75">
        <v>0</v>
      </c>
      <c r="F44" s="75">
        <v>0</v>
      </c>
      <c r="G44" s="75">
        <v>0</v>
      </c>
      <c r="H44" s="75">
        <v>0</v>
      </c>
      <c r="I44" s="76">
        <v>0</v>
      </c>
      <c r="J44" s="76">
        <f>+D44+E44-F44-G44-H44+I44</f>
        <v>100811393</v>
      </c>
      <c r="K44" s="76">
        <v>8583893</v>
      </c>
      <c r="L44" s="76">
        <f t="shared" si="75"/>
        <v>92227500</v>
      </c>
      <c r="M44" s="77">
        <v>0</v>
      </c>
      <c r="N44" s="75">
        <v>8583893</v>
      </c>
      <c r="O44" s="75">
        <f t="shared" si="76"/>
        <v>0</v>
      </c>
      <c r="P44" s="76">
        <f t="shared" si="77"/>
        <v>92227500</v>
      </c>
      <c r="Q44" s="75">
        <f t="shared" si="78"/>
        <v>0</v>
      </c>
      <c r="S44" s="74">
        <v>2101180402</v>
      </c>
      <c r="T44" s="74" t="s">
        <v>69</v>
      </c>
      <c r="U44" s="76">
        <v>0</v>
      </c>
      <c r="V44" s="76">
        <v>0</v>
      </c>
      <c r="W44" s="76">
        <v>0</v>
      </c>
      <c r="X44" s="76">
        <v>63147631</v>
      </c>
      <c r="Y44" s="76">
        <v>0</v>
      </c>
      <c r="Z44" s="76">
        <v>0</v>
      </c>
      <c r="AA44" s="76">
        <v>0</v>
      </c>
      <c r="AB44" s="76">
        <v>0</v>
      </c>
      <c r="AC44" s="76">
        <v>37663761.791650265</v>
      </c>
      <c r="AD44" s="76">
        <v>0</v>
      </c>
      <c r="AE44" s="76">
        <v>0</v>
      </c>
      <c r="AF44" s="76">
        <v>0</v>
      </c>
      <c r="AG44" s="76">
        <v>0</v>
      </c>
      <c r="AH44" s="76">
        <v>100811392.79165027</v>
      </c>
      <c r="AI44" s="132"/>
      <c r="AJ44" s="76">
        <v>8583893</v>
      </c>
      <c r="AK44" s="76">
        <f>+'Ejecucion gastos Febrero 2019'!K44</f>
        <v>2484348</v>
      </c>
      <c r="AL44" s="76">
        <f t="shared" si="7"/>
        <v>11068241</v>
      </c>
      <c r="AN44" s="139" t="e">
        <f t="shared" si="8"/>
        <v>#DIV/0!</v>
      </c>
      <c r="AO44" s="139" t="e">
        <f t="shared" si="9"/>
        <v>#DIV/0!</v>
      </c>
      <c r="AP44" s="139"/>
      <c r="AQ44" s="139"/>
      <c r="AR44" s="139"/>
      <c r="AS44" s="139"/>
      <c r="AT44" s="139"/>
      <c r="AU44" s="139"/>
    </row>
    <row r="45" spans="2:47" s="81" customFormat="1" ht="15.75" outlineLevel="3" thickBot="1" x14ac:dyDescent="0.3">
      <c r="B45" s="74">
        <v>2101180403</v>
      </c>
      <c r="C45" s="74" t="s">
        <v>67</v>
      </c>
      <c r="D45" s="75">
        <v>100811393</v>
      </c>
      <c r="E45" s="75">
        <v>0</v>
      </c>
      <c r="F45" s="75">
        <v>0</v>
      </c>
      <c r="G45" s="75">
        <v>0</v>
      </c>
      <c r="H45" s="75">
        <v>0</v>
      </c>
      <c r="I45" s="76">
        <v>0</v>
      </c>
      <c r="J45" s="76">
        <f>+D45+E45-F45-G45-H45+I45</f>
        <v>100811393</v>
      </c>
      <c r="K45" s="76">
        <v>0</v>
      </c>
      <c r="L45" s="76">
        <f t="shared" si="75"/>
        <v>100811393</v>
      </c>
      <c r="M45" s="77">
        <v>0</v>
      </c>
      <c r="N45" s="75">
        <v>0</v>
      </c>
      <c r="O45" s="75">
        <f t="shared" si="76"/>
        <v>0</v>
      </c>
      <c r="P45" s="76">
        <f t="shared" si="77"/>
        <v>100811393</v>
      </c>
      <c r="Q45" s="75">
        <f t="shared" si="78"/>
        <v>0</v>
      </c>
      <c r="S45" s="74">
        <v>2101180403</v>
      </c>
      <c r="T45" s="74" t="s">
        <v>67</v>
      </c>
      <c r="U45" s="76">
        <v>0</v>
      </c>
      <c r="V45" s="76">
        <v>0</v>
      </c>
      <c r="W45" s="76">
        <v>0</v>
      </c>
      <c r="X45" s="76">
        <v>63147631</v>
      </c>
      <c r="Y45" s="76">
        <v>0</v>
      </c>
      <c r="Z45" s="76">
        <v>0</v>
      </c>
      <c r="AA45" s="76">
        <v>0</v>
      </c>
      <c r="AB45" s="76">
        <v>0</v>
      </c>
      <c r="AC45" s="76">
        <v>37663761.791650265</v>
      </c>
      <c r="AD45" s="76">
        <v>0</v>
      </c>
      <c r="AE45" s="76">
        <v>0</v>
      </c>
      <c r="AF45" s="76">
        <v>0</v>
      </c>
      <c r="AG45" s="76">
        <v>0</v>
      </c>
      <c r="AH45" s="76">
        <v>100811392.79165027</v>
      </c>
      <c r="AI45" s="132"/>
      <c r="AJ45" s="76">
        <v>0</v>
      </c>
      <c r="AK45" s="76">
        <f>+'Ejecucion gastos Febrero 2019'!K45</f>
        <v>0</v>
      </c>
      <c r="AL45" s="76">
        <f t="shared" si="7"/>
        <v>0</v>
      </c>
      <c r="AN45" s="139" t="e">
        <f t="shared" si="8"/>
        <v>#DIV/0!</v>
      </c>
      <c r="AO45" s="139" t="e">
        <f t="shared" si="9"/>
        <v>#DIV/0!</v>
      </c>
      <c r="AP45" s="139"/>
      <c r="AQ45" s="139"/>
      <c r="AR45" s="139"/>
      <c r="AS45" s="139"/>
      <c r="AT45" s="139"/>
      <c r="AU45" s="139"/>
    </row>
    <row r="46" spans="2:47" s="81" customFormat="1" ht="15.75" outlineLevel="3" thickBot="1" x14ac:dyDescent="0.3">
      <c r="B46" s="74">
        <v>2101180404</v>
      </c>
      <c r="C46" s="74" t="s">
        <v>65</v>
      </c>
      <c r="D46" s="75">
        <v>100811393</v>
      </c>
      <c r="E46" s="75">
        <v>0</v>
      </c>
      <c r="F46" s="75">
        <v>0</v>
      </c>
      <c r="G46" s="75">
        <v>0</v>
      </c>
      <c r="H46" s="75">
        <v>0</v>
      </c>
      <c r="I46" s="76">
        <v>0</v>
      </c>
      <c r="J46" s="76">
        <f>+D46+E46-F46-G46-H46+I46</f>
        <v>100811393</v>
      </c>
      <c r="K46" s="76">
        <v>0</v>
      </c>
      <c r="L46" s="76">
        <f t="shared" si="75"/>
        <v>100811393</v>
      </c>
      <c r="M46" s="77">
        <v>0</v>
      </c>
      <c r="N46" s="75">
        <v>0</v>
      </c>
      <c r="O46" s="75">
        <f t="shared" si="76"/>
        <v>0</v>
      </c>
      <c r="P46" s="76">
        <f t="shared" si="77"/>
        <v>100811393</v>
      </c>
      <c r="Q46" s="75">
        <f t="shared" si="78"/>
        <v>0</v>
      </c>
      <c r="S46" s="74">
        <v>2101180404</v>
      </c>
      <c r="T46" s="74" t="s">
        <v>65</v>
      </c>
      <c r="U46" s="76">
        <v>0</v>
      </c>
      <c r="V46" s="76">
        <v>0</v>
      </c>
      <c r="W46" s="76">
        <v>0</v>
      </c>
      <c r="X46" s="76">
        <v>63147631</v>
      </c>
      <c r="Y46" s="76">
        <v>0</v>
      </c>
      <c r="Z46" s="76">
        <v>0</v>
      </c>
      <c r="AA46" s="76">
        <v>0</v>
      </c>
      <c r="AB46" s="76">
        <v>0</v>
      </c>
      <c r="AC46" s="76">
        <v>37663761.791650265</v>
      </c>
      <c r="AD46" s="76">
        <v>0</v>
      </c>
      <c r="AE46" s="76">
        <v>0</v>
      </c>
      <c r="AF46" s="76">
        <v>0</v>
      </c>
      <c r="AG46" s="76">
        <v>0</v>
      </c>
      <c r="AH46" s="76">
        <v>100811392.79165027</v>
      </c>
      <c r="AI46" s="132"/>
      <c r="AJ46" s="76">
        <v>0</v>
      </c>
      <c r="AK46" s="76">
        <f>+'Ejecucion gastos Febrero 2019'!K46</f>
        <v>0</v>
      </c>
      <c r="AL46" s="76">
        <f t="shared" si="7"/>
        <v>0</v>
      </c>
      <c r="AN46" s="139" t="e">
        <f t="shared" si="8"/>
        <v>#DIV/0!</v>
      </c>
      <c r="AO46" s="139" t="e">
        <f t="shared" si="9"/>
        <v>#DIV/0!</v>
      </c>
      <c r="AP46" s="139"/>
      <c r="AQ46" s="139"/>
      <c r="AR46" s="139"/>
      <c r="AS46" s="139"/>
      <c r="AT46" s="139"/>
      <c r="AU46" s="139"/>
    </row>
    <row r="47" spans="2:47" s="80" customFormat="1" ht="15.75" outlineLevel="2" thickBot="1" x14ac:dyDescent="0.3">
      <c r="B47" s="70">
        <v>21011805</v>
      </c>
      <c r="C47" s="70" t="s">
        <v>361</v>
      </c>
      <c r="D47" s="72">
        <f>SUM(D48:D52)</f>
        <v>1138187342</v>
      </c>
      <c r="E47" s="72">
        <f t="shared" ref="E47:Q47" si="79">SUM(E48:E52)</f>
        <v>0</v>
      </c>
      <c r="F47" s="72">
        <f t="shared" si="79"/>
        <v>0</v>
      </c>
      <c r="G47" s="72">
        <f t="shared" si="79"/>
        <v>0</v>
      </c>
      <c r="H47" s="72">
        <f t="shared" si="79"/>
        <v>0</v>
      </c>
      <c r="I47" s="72">
        <f t="shared" si="79"/>
        <v>0</v>
      </c>
      <c r="J47" s="72">
        <f t="shared" si="79"/>
        <v>1138187342</v>
      </c>
      <c r="K47" s="72">
        <f t="shared" si="79"/>
        <v>0</v>
      </c>
      <c r="L47" s="72">
        <f t="shared" si="79"/>
        <v>1138187342</v>
      </c>
      <c r="M47" s="72">
        <f t="shared" si="79"/>
        <v>0</v>
      </c>
      <c r="N47" s="72">
        <f t="shared" si="79"/>
        <v>0</v>
      </c>
      <c r="O47" s="72">
        <f t="shared" si="79"/>
        <v>0</v>
      </c>
      <c r="P47" s="72">
        <f t="shared" si="79"/>
        <v>1138187342</v>
      </c>
      <c r="Q47" s="72">
        <f t="shared" si="79"/>
        <v>0</v>
      </c>
      <c r="S47" s="70">
        <v>21011805</v>
      </c>
      <c r="T47" s="70" t="s">
        <v>361</v>
      </c>
      <c r="U47" s="72">
        <f t="shared" ref="U47" si="80">SUM(U48:U52)</f>
        <v>0</v>
      </c>
      <c r="V47" s="72">
        <f t="shared" ref="V47:AH47" si="81">SUM(V48:V52)</f>
        <v>29000000</v>
      </c>
      <c r="W47" s="72">
        <f t="shared" si="81"/>
        <v>189243671</v>
      </c>
      <c r="X47" s="72">
        <f t="shared" si="81"/>
        <v>139525000</v>
      </c>
      <c r="Y47" s="72">
        <f t="shared" si="81"/>
        <v>138025000</v>
      </c>
      <c r="Z47" s="72">
        <f t="shared" si="81"/>
        <v>150525000</v>
      </c>
      <c r="AA47" s="72">
        <f t="shared" si="81"/>
        <v>70518671</v>
      </c>
      <c r="AB47" s="72">
        <f t="shared" si="81"/>
        <v>30500000</v>
      </c>
      <c r="AC47" s="72">
        <f t="shared" si="81"/>
        <v>147625000</v>
      </c>
      <c r="AD47" s="72">
        <f t="shared" si="81"/>
        <v>122873623</v>
      </c>
      <c r="AE47" s="72">
        <f t="shared" si="81"/>
        <v>79976377</v>
      </c>
      <c r="AF47" s="72">
        <f t="shared" si="81"/>
        <v>40375000</v>
      </c>
      <c r="AG47" s="72">
        <f t="shared" si="81"/>
        <v>0</v>
      </c>
      <c r="AH47" s="72">
        <f t="shared" si="81"/>
        <v>1138187342</v>
      </c>
      <c r="AI47" s="132"/>
      <c r="AJ47" s="72">
        <f t="shared" ref="AJ47" si="82">SUM(AJ48:AJ52)</f>
        <v>0</v>
      </c>
      <c r="AK47" s="72">
        <f>+'Ejecucion gastos Febrero 2019'!K47</f>
        <v>2458312</v>
      </c>
      <c r="AL47" s="72">
        <f t="shared" si="7"/>
        <v>2458312</v>
      </c>
      <c r="AN47" s="138">
        <f t="shared" si="8"/>
        <v>1</v>
      </c>
      <c r="AO47" s="138">
        <f t="shared" si="9"/>
        <v>0.9870098059976864</v>
      </c>
      <c r="AP47" s="138"/>
      <c r="AQ47" s="138"/>
      <c r="AR47" s="138"/>
      <c r="AS47" s="138"/>
      <c r="AT47" s="138"/>
      <c r="AU47" s="138"/>
    </row>
    <row r="48" spans="2:47" s="81" customFormat="1" ht="15.75" outlineLevel="3" thickBot="1" x14ac:dyDescent="0.3">
      <c r="B48" s="74">
        <v>2101180501</v>
      </c>
      <c r="C48" s="74" t="s">
        <v>82</v>
      </c>
      <c r="D48" s="75">
        <v>160729657</v>
      </c>
      <c r="E48" s="75">
        <v>0</v>
      </c>
      <c r="F48" s="75">
        <v>0</v>
      </c>
      <c r="G48" s="75">
        <v>0</v>
      </c>
      <c r="H48" s="75">
        <v>0</v>
      </c>
      <c r="I48" s="76">
        <v>0</v>
      </c>
      <c r="J48" s="76">
        <f>+D48+E48-F48-G48-H48+I48</f>
        <v>160729657</v>
      </c>
      <c r="K48" s="76">
        <v>0</v>
      </c>
      <c r="L48" s="76">
        <f t="shared" ref="L48:L52" si="83">+J48-K48</f>
        <v>160729657</v>
      </c>
      <c r="M48" s="77">
        <v>0</v>
      </c>
      <c r="N48" s="75">
        <v>0</v>
      </c>
      <c r="O48" s="75">
        <f t="shared" ref="O48:O52" si="84">+N48-K48</f>
        <v>0</v>
      </c>
      <c r="P48" s="76">
        <f t="shared" ref="P48:P52" si="85">+J48-N48</f>
        <v>160729657</v>
      </c>
      <c r="Q48" s="75">
        <f t="shared" ref="Q48:Q52" si="86">+M48</f>
        <v>0</v>
      </c>
      <c r="S48" s="74">
        <v>2101180501</v>
      </c>
      <c r="T48" s="74" t="s">
        <v>82</v>
      </c>
      <c r="U48" s="76">
        <v>0</v>
      </c>
      <c r="V48" s="76">
        <v>6000000</v>
      </c>
      <c r="W48" s="76">
        <v>27086375</v>
      </c>
      <c r="X48" s="76">
        <v>21000000</v>
      </c>
      <c r="Y48" s="76">
        <v>21000000</v>
      </c>
      <c r="Z48" s="76">
        <v>21000000</v>
      </c>
      <c r="AA48" s="76">
        <v>3286375</v>
      </c>
      <c r="AB48" s="76">
        <v>0</v>
      </c>
      <c r="AC48" s="76">
        <v>23800000</v>
      </c>
      <c r="AD48" s="76">
        <v>21000000</v>
      </c>
      <c r="AE48" s="76">
        <v>16556907</v>
      </c>
      <c r="AF48" s="76">
        <v>0</v>
      </c>
      <c r="AG48" s="76">
        <v>0</v>
      </c>
      <c r="AH48" s="76">
        <v>160729657</v>
      </c>
      <c r="AI48" s="132"/>
      <c r="AJ48" s="76">
        <v>0</v>
      </c>
      <c r="AK48" s="76">
        <f>+'Ejecucion gastos Febrero 2019'!K48</f>
        <v>0</v>
      </c>
      <c r="AL48" s="76">
        <f t="shared" si="7"/>
        <v>0</v>
      </c>
      <c r="AN48" s="139">
        <f t="shared" si="8"/>
        <v>1</v>
      </c>
      <c r="AO48" s="139">
        <f t="shared" si="9"/>
        <v>1</v>
      </c>
      <c r="AP48" s="139"/>
      <c r="AQ48" s="139"/>
      <c r="AR48" s="139"/>
      <c r="AS48" s="139"/>
      <c r="AT48" s="139"/>
      <c r="AU48" s="139"/>
    </row>
    <row r="49" spans="1:47" s="81" customFormat="1" ht="15.75" outlineLevel="3" thickBot="1" x14ac:dyDescent="0.3">
      <c r="B49" s="74">
        <v>2101180502</v>
      </c>
      <c r="C49" s="74" t="s">
        <v>74</v>
      </c>
      <c r="D49" s="75">
        <v>585889771</v>
      </c>
      <c r="E49" s="75">
        <v>0</v>
      </c>
      <c r="F49" s="75">
        <v>0</v>
      </c>
      <c r="G49" s="75">
        <v>0</v>
      </c>
      <c r="H49" s="75">
        <v>0</v>
      </c>
      <c r="I49" s="76">
        <v>0</v>
      </c>
      <c r="J49" s="76">
        <f>+D49+E49-F49-G49-H49+I49</f>
        <v>585889771</v>
      </c>
      <c r="K49" s="76">
        <v>0</v>
      </c>
      <c r="L49" s="76">
        <f t="shared" si="83"/>
        <v>585889771</v>
      </c>
      <c r="M49" s="77">
        <v>0</v>
      </c>
      <c r="N49" s="75">
        <v>0</v>
      </c>
      <c r="O49" s="75">
        <f t="shared" si="84"/>
        <v>0</v>
      </c>
      <c r="P49" s="76">
        <f t="shared" si="85"/>
        <v>585889771</v>
      </c>
      <c r="Q49" s="75">
        <f t="shared" si="86"/>
        <v>0</v>
      </c>
      <c r="S49" s="74">
        <v>2101180502</v>
      </c>
      <c r="T49" s="74" t="s">
        <v>74</v>
      </c>
      <c r="U49" s="76">
        <v>0</v>
      </c>
      <c r="V49" s="76">
        <v>15000000</v>
      </c>
      <c r="W49" s="76">
        <v>88295574</v>
      </c>
      <c r="X49" s="76">
        <v>80375000</v>
      </c>
      <c r="Y49" s="76">
        <v>80375000</v>
      </c>
      <c r="Z49" s="76">
        <v>80375000</v>
      </c>
      <c r="AA49" s="76">
        <v>17920574</v>
      </c>
      <c r="AB49" s="76">
        <v>5000000</v>
      </c>
      <c r="AC49" s="76">
        <v>80375000</v>
      </c>
      <c r="AD49" s="76">
        <v>57423623</v>
      </c>
      <c r="AE49" s="76">
        <v>40375000</v>
      </c>
      <c r="AF49" s="76">
        <v>40375000</v>
      </c>
      <c r="AG49" s="76">
        <v>0</v>
      </c>
      <c r="AH49" s="76">
        <v>585889771</v>
      </c>
      <c r="AI49" s="132"/>
      <c r="AJ49" s="76">
        <v>0</v>
      </c>
      <c r="AK49" s="76">
        <f>+'Ejecucion gastos Febrero 2019'!K49</f>
        <v>2458312</v>
      </c>
      <c r="AL49" s="76">
        <f t="shared" si="7"/>
        <v>2458312</v>
      </c>
      <c r="AN49" s="139">
        <f t="shared" si="8"/>
        <v>1</v>
      </c>
      <c r="AO49" s="139">
        <f t="shared" si="9"/>
        <v>0.97215815143803241</v>
      </c>
      <c r="AP49" s="139"/>
      <c r="AQ49" s="139"/>
      <c r="AR49" s="139"/>
      <c r="AS49" s="139"/>
      <c r="AT49" s="139"/>
      <c r="AU49" s="139"/>
    </row>
    <row r="50" spans="1:47" s="81" customFormat="1" ht="15.75" outlineLevel="3" thickBot="1" x14ac:dyDescent="0.3">
      <c r="B50" s="74">
        <v>2101180503</v>
      </c>
      <c r="C50" s="74" t="s">
        <v>78</v>
      </c>
      <c r="D50" s="75">
        <v>70289940</v>
      </c>
      <c r="E50" s="75">
        <v>0</v>
      </c>
      <c r="F50" s="75">
        <v>0</v>
      </c>
      <c r="G50" s="75">
        <v>0</v>
      </c>
      <c r="H50" s="75">
        <v>0</v>
      </c>
      <c r="I50" s="76">
        <v>0</v>
      </c>
      <c r="J50" s="76">
        <f>+D50+E50-F50-G50-H50+I50</f>
        <v>70289940</v>
      </c>
      <c r="K50" s="76">
        <v>0</v>
      </c>
      <c r="L50" s="76">
        <f t="shared" si="83"/>
        <v>70289940</v>
      </c>
      <c r="M50" s="77">
        <v>0</v>
      </c>
      <c r="N50" s="75">
        <v>0</v>
      </c>
      <c r="O50" s="75">
        <f t="shared" si="84"/>
        <v>0</v>
      </c>
      <c r="P50" s="76">
        <f t="shared" si="85"/>
        <v>70289940</v>
      </c>
      <c r="Q50" s="75">
        <f t="shared" si="86"/>
        <v>0</v>
      </c>
      <c r="S50" s="74">
        <v>2101180503</v>
      </c>
      <c r="T50" s="74" t="s">
        <v>78</v>
      </c>
      <c r="U50" s="76">
        <v>0</v>
      </c>
      <c r="V50" s="76">
        <v>3000000</v>
      </c>
      <c r="W50" s="76">
        <v>12645574</v>
      </c>
      <c r="X50" s="76">
        <v>4725000</v>
      </c>
      <c r="Y50" s="76">
        <v>4725000</v>
      </c>
      <c r="Z50" s="76">
        <v>4725000</v>
      </c>
      <c r="AA50" s="76">
        <v>16920574</v>
      </c>
      <c r="AB50" s="76">
        <v>10000000</v>
      </c>
      <c r="AC50" s="76">
        <v>4725000</v>
      </c>
      <c r="AD50" s="76">
        <v>4725000</v>
      </c>
      <c r="AE50" s="76">
        <v>4098792</v>
      </c>
      <c r="AF50" s="76">
        <v>0</v>
      </c>
      <c r="AG50" s="76">
        <v>0</v>
      </c>
      <c r="AH50" s="76">
        <v>70289940</v>
      </c>
      <c r="AI50" s="132"/>
      <c r="AJ50" s="76">
        <v>0</v>
      </c>
      <c r="AK50" s="76">
        <f>+'Ejecucion gastos Febrero 2019'!K50</f>
        <v>0</v>
      </c>
      <c r="AL50" s="76">
        <f t="shared" si="7"/>
        <v>0</v>
      </c>
      <c r="AN50" s="139">
        <f t="shared" si="8"/>
        <v>1</v>
      </c>
      <c r="AO50" s="139">
        <f t="shared" si="9"/>
        <v>1</v>
      </c>
      <c r="AP50" s="139"/>
      <c r="AQ50" s="139"/>
      <c r="AR50" s="139"/>
      <c r="AS50" s="139"/>
      <c r="AT50" s="139"/>
      <c r="AU50" s="139"/>
    </row>
    <row r="51" spans="1:47" s="81" customFormat="1" ht="15.75" outlineLevel="3" thickBot="1" x14ac:dyDescent="0.3">
      <c r="B51" s="74">
        <v>2101180504</v>
      </c>
      <c r="C51" s="74" t="s">
        <v>76</v>
      </c>
      <c r="D51" s="75">
        <v>160617723</v>
      </c>
      <c r="E51" s="75">
        <v>0</v>
      </c>
      <c r="F51" s="75">
        <v>0</v>
      </c>
      <c r="G51" s="75">
        <v>0</v>
      </c>
      <c r="H51" s="75">
        <v>0</v>
      </c>
      <c r="I51" s="76">
        <v>0</v>
      </c>
      <c r="J51" s="76">
        <f>+D51+E51-F51-G51-H51+I51</f>
        <v>160617723</v>
      </c>
      <c r="K51" s="76">
        <v>0</v>
      </c>
      <c r="L51" s="76">
        <f t="shared" si="83"/>
        <v>160617723</v>
      </c>
      <c r="M51" s="77">
        <v>0</v>
      </c>
      <c r="N51" s="75">
        <v>0</v>
      </c>
      <c r="O51" s="75">
        <f t="shared" si="84"/>
        <v>0</v>
      </c>
      <c r="P51" s="76">
        <f t="shared" si="85"/>
        <v>160617723</v>
      </c>
      <c r="Q51" s="75">
        <f t="shared" si="86"/>
        <v>0</v>
      </c>
      <c r="S51" s="74">
        <v>2101180504</v>
      </c>
      <c r="T51" s="74" t="s">
        <v>76</v>
      </c>
      <c r="U51" s="76">
        <v>0</v>
      </c>
      <c r="V51" s="76">
        <v>5000000</v>
      </c>
      <c r="W51" s="76">
        <v>28295574</v>
      </c>
      <c r="X51" s="76">
        <v>20375000</v>
      </c>
      <c r="Y51" s="76">
        <v>20375000</v>
      </c>
      <c r="Z51" s="76">
        <v>20375000</v>
      </c>
      <c r="AA51" s="76">
        <v>12920574</v>
      </c>
      <c r="AB51" s="76">
        <v>0</v>
      </c>
      <c r="AC51" s="76">
        <v>20375000</v>
      </c>
      <c r="AD51" s="76">
        <v>20375000</v>
      </c>
      <c r="AE51" s="76">
        <v>12526575</v>
      </c>
      <c r="AF51" s="76">
        <v>0</v>
      </c>
      <c r="AG51" s="76">
        <v>0</v>
      </c>
      <c r="AH51" s="76">
        <v>160617723</v>
      </c>
      <c r="AI51" s="132"/>
      <c r="AJ51" s="76">
        <v>0</v>
      </c>
      <c r="AK51" s="76">
        <f>+'Ejecucion gastos Febrero 2019'!K51</f>
        <v>0</v>
      </c>
      <c r="AL51" s="76">
        <f t="shared" si="7"/>
        <v>0</v>
      </c>
      <c r="AN51" s="139">
        <f t="shared" si="8"/>
        <v>1</v>
      </c>
      <c r="AO51" s="139">
        <f t="shared" si="9"/>
        <v>1</v>
      </c>
      <c r="AP51" s="139"/>
      <c r="AQ51" s="139"/>
      <c r="AR51" s="139"/>
      <c r="AS51" s="139"/>
      <c r="AT51" s="139"/>
      <c r="AU51" s="139"/>
    </row>
    <row r="52" spans="1:47" s="81" customFormat="1" ht="15.75" outlineLevel="3" thickBot="1" x14ac:dyDescent="0.3">
      <c r="B52" s="74">
        <v>2101180505</v>
      </c>
      <c r="C52" s="74" t="s">
        <v>80</v>
      </c>
      <c r="D52" s="75">
        <v>160660251</v>
      </c>
      <c r="E52" s="75">
        <v>0</v>
      </c>
      <c r="F52" s="75">
        <v>0</v>
      </c>
      <c r="G52" s="75">
        <v>0</v>
      </c>
      <c r="H52" s="75">
        <v>0</v>
      </c>
      <c r="I52" s="76">
        <v>0</v>
      </c>
      <c r="J52" s="76">
        <f>+D52+E52-F52-G52-H52+I52</f>
        <v>160660251</v>
      </c>
      <c r="K52" s="76">
        <v>0</v>
      </c>
      <c r="L52" s="76">
        <f t="shared" si="83"/>
        <v>160660251</v>
      </c>
      <c r="M52" s="77">
        <v>0</v>
      </c>
      <c r="N52" s="75">
        <v>0</v>
      </c>
      <c r="O52" s="76">
        <f t="shared" si="84"/>
        <v>0</v>
      </c>
      <c r="P52" s="76">
        <f t="shared" si="85"/>
        <v>160660251</v>
      </c>
      <c r="Q52" s="75">
        <f t="shared" si="86"/>
        <v>0</v>
      </c>
      <c r="S52" s="74">
        <v>2101180505</v>
      </c>
      <c r="T52" s="74" t="s">
        <v>80</v>
      </c>
      <c r="U52" s="76">
        <v>0</v>
      </c>
      <c r="V52" s="76">
        <v>0</v>
      </c>
      <c r="W52" s="76">
        <v>32920574</v>
      </c>
      <c r="X52" s="76">
        <v>13050000</v>
      </c>
      <c r="Y52" s="76">
        <v>11550000</v>
      </c>
      <c r="Z52" s="76">
        <v>24050000</v>
      </c>
      <c r="AA52" s="76">
        <v>19470574</v>
      </c>
      <c r="AB52" s="76">
        <v>15500000</v>
      </c>
      <c r="AC52" s="76">
        <v>18350000</v>
      </c>
      <c r="AD52" s="76">
        <v>19350000</v>
      </c>
      <c r="AE52" s="76">
        <v>6419103</v>
      </c>
      <c r="AF52" s="76">
        <v>0</v>
      </c>
      <c r="AG52" s="76">
        <v>0</v>
      </c>
      <c r="AH52" s="76">
        <v>160660251</v>
      </c>
      <c r="AI52" s="132"/>
      <c r="AJ52" s="76">
        <v>0</v>
      </c>
      <c r="AK52" s="76">
        <f>+'Ejecucion gastos Febrero 2019'!K52</f>
        <v>0</v>
      </c>
      <c r="AL52" s="76">
        <f t="shared" si="7"/>
        <v>0</v>
      </c>
      <c r="AN52" s="139" t="e">
        <f t="shared" si="8"/>
        <v>#DIV/0!</v>
      </c>
      <c r="AO52" s="139">
        <f t="shared" si="9"/>
        <v>1</v>
      </c>
      <c r="AP52" s="139"/>
      <c r="AQ52" s="139"/>
      <c r="AR52" s="139"/>
      <c r="AS52" s="139"/>
      <c r="AT52" s="139"/>
      <c r="AU52" s="139"/>
    </row>
    <row r="53" spans="1:47" s="80" customFormat="1" ht="15.75" outlineLevel="2" thickBot="1" x14ac:dyDescent="0.3">
      <c r="B53" s="70">
        <v>21011806</v>
      </c>
      <c r="C53" s="70" t="s">
        <v>362</v>
      </c>
      <c r="D53" s="72">
        <f>SUM(D54:D56)</f>
        <v>90000000</v>
      </c>
      <c r="E53" s="72">
        <f t="shared" ref="E53:Q53" si="87">SUM(E54:E56)</f>
        <v>0</v>
      </c>
      <c r="F53" s="72">
        <f t="shared" si="87"/>
        <v>0</v>
      </c>
      <c r="G53" s="72">
        <f t="shared" si="87"/>
        <v>0</v>
      </c>
      <c r="H53" s="72">
        <f t="shared" si="87"/>
        <v>0</v>
      </c>
      <c r="I53" s="72">
        <f t="shared" si="87"/>
        <v>0</v>
      </c>
      <c r="J53" s="72">
        <f t="shared" si="87"/>
        <v>90000000</v>
      </c>
      <c r="K53" s="72">
        <f t="shared" si="87"/>
        <v>0</v>
      </c>
      <c r="L53" s="72">
        <f t="shared" si="87"/>
        <v>90000000</v>
      </c>
      <c r="M53" s="72">
        <f t="shared" si="87"/>
        <v>0</v>
      </c>
      <c r="N53" s="72">
        <f t="shared" si="87"/>
        <v>0</v>
      </c>
      <c r="O53" s="72">
        <f t="shared" si="87"/>
        <v>0</v>
      </c>
      <c r="P53" s="72">
        <f t="shared" si="87"/>
        <v>90000000</v>
      </c>
      <c r="Q53" s="72">
        <f t="shared" si="87"/>
        <v>0</v>
      </c>
      <c r="S53" s="70">
        <v>21011806</v>
      </c>
      <c r="T53" s="70" t="s">
        <v>362</v>
      </c>
      <c r="U53" s="72">
        <f t="shared" ref="U53" si="88">SUM(U54:U56)</f>
        <v>0</v>
      </c>
      <c r="V53" s="72">
        <f t="shared" ref="V53:AH53" si="89">SUM(V54:V56)</f>
        <v>0</v>
      </c>
      <c r="W53" s="72">
        <f t="shared" si="89"/>
        <v>0</v>
      </c>
      <c r="X53" s="72">
        <f t="shared" si="89"/>
        <v>12000000</v>
      </c>
      <c r="Y53" s="72">
        <f t="shared" si="89"/>
        <v>14000000</v>
      </c>
      <c r="Z53" s="72">
        <f t="shared" si="89"/>
        <v>14000000</v>
      </c>
      <c r="AA53" s="72">
        <f t="shared" si="89"/>
        <v>14000000</v>
      </c>
      <c r="AB53" s="72">
        <f t="shared" si="89"/>
        <v>14000000</v>
      </c>
      <c r="AC53" s="72">
        <f t="shared" si="89"/>
        <v>12333333</v>
      </c>
      <c r="AD53" s="72">
        <f t="shared" si="89"/>
        <v>9666667</v>
      </c>
      <c r="AE53" s="72">
        <f t="shared" si="89"/>
        <v>0</v>
      </c>
      <c r="AF53" s="72">
        <f t="shared" si="89"/>
        <v>0</v>
      </c>
      <c r="AG53" s="72">
        <f t="shared" si="89"/>
        <v>0</v>
      </c>
      <c r="AH53" s="72">
        <f t="shared" si="89"/>
        <v>90000000</v>
      </c>
      <c r="AI53" s="132"/>
      <c r="AJ53" s="72">
        <f t="shared" ref="AJ53" si="90">SUM(AJ54:AJ56)</f>
        <v>0</v>
      </c>
      <c r="AK53" s="72">
        <f>+'Ejecucion gastos Febrero 2019'!K53</f>
        <v>0</v>
      </c>
      <c r="AL53" s="72">
        <f t="shared" si="7"/>
        <v>0</v>
      </c>
      <c r="AN53" s="138" t="e">
        <f t="shared" si="8"/>
        <v>#DIV/0!</v>
      </c>
      <c r="AO53" s="138" t="e">
        <f t="shared" si="9"/>
        <v>#DIV/0!</v>
      </c>
      <c r="AP53" s="138"/>
      <c r="AQ53" s="138"/>
      <c r="AR53" s="138"/>
      <c r="AS53" s="138"/>
      <c r="AT53" s="138"/>
      <c r="AU53" s="138"/>
    </row>
    <row r="54" spans="1:47" s="81" customFormat="1" ht="15.75" outlineLevel="3" thickBot="1" x14ac:dyDescent="0.3">
      <c r="B54" s="74">
        <v>2101180601</v>
      </c>
      <c r="C54" s="74" t="s">
        <v>363</v>
      </c>
      <c r="D54" s="75">
        <v>26666667</v>
      </c>
      <c r="E54" s="75">
        <v>0</v>
      </c>
      <c r="F54" s="75">
        <v>0</v>
      </c>
      <c r="G54" s="75">
        <v>0</v>
      </c>
      <c r="H54" s="75">
        <v>0</v>
      </c>
      <c r="I54" s="76">
        <v>0</v>
      </c>
      <c r="J54" s="76">
        <f>+D54+E54-F54-G54-H54+I54</f>
        <v>26666667</v>
      </c>
      <c r="K54" s="76">
        <v>0</v>
      </c>
      <c r="L54" s="76">
        <f t="shared" ref="L54:L56" si="91">+J54-K54</f>
        <v>26666667</v>
      </c>
      <c r="M54" s="77">
        <v>0</v>
      </c>
      <c r="N54" s="75">
        <v>0</v>
      </c>
      <c r="O54" s="75">
        <f t="shared" ref="O54:O56" si="92">+N54-K54</f>
        <v>0</v>
      </c>
      <c r="P54" s="76">
        <f t="shared" ref="P54:P56" si="93">+J54-N54</f>
        <v>26666667</v>
      </c>
      <c r="Q54" s="75">
        <f t="shared" ref="Q54:Q56" si="94">+M54</f>
        <v>0</v>
      </c>
      <c r="S54" s="74">
        <v>2101180601</v>
      </c>
      <c r="T54" s="74" t="s">
        <v>363</v>
      </c>
      <c r="U54" s="76">
        <v>0</v>
      </c>
      <c r="V54" s="76">
        <v>0</v>
      </c>
      <c r="W54" s="76">
        <v>0</v>
      </c>
      <c r="X54" s="76">
        <v>4000000</v>
      </c>
      <c r="Y54" s="76">
        <v>4000000</v>
      </c>
      <c r="Z54" s="76">
        <v>4000000</v>
      </c>
      <c r="AA54" s="76">
        <v>4000000</v>
      </c>
      <c r="AB54" s="76">
        <v>4000000</v>
      </c>
      <c r="AC54" s="76">
        <v>4000000</v>
      </c>
      <c r="AD54" s="76">
        <v>2666667</v>
      </c>
      <c r="AE54" s="76">
        <v>0</v>
      </c>
      <c r="AF54" s="76">
        <v>0</v>
      </c>
      <c r="AG54" s="76">
        <v>0</v>
      </c>
      <c r="AH54" s="76">
        <v>26666667</v>
      </c>
      <c r="AI54" s="132"/>
      <c r="AJ54" s="76">
        <v>0</v>
      </c>
      <c r="AK54" s="76">
        <f>+'Ejecucion gastos Febrero 2019'!K54</f>
        <v>0</v>
      </c>
      <c r="AL54" s="76">
        <f t="shared" si="7"/>
        <v>0</v>
      </c>
      <c r="AN54" s="139" t="e">
        <f t="shared" si="8"/>
        <v>#DIV/0!</v>
      </c>
      <c r="AO54" s="139" t="e">
        <f t="shared" si="9"/>
        <v>#DIV/0!</v>
      </c>
      <c r="AP54" s="139"/>
      <c r="AQ54" s="139"/>
      <c r="AR54" s="139"/>
      <c r="AS54" s="139"/>
      <c r="AT54" s="139"/>
      <c r="AU54" s="139"/>
    </row>
    <row r="55" spans="1:47" s="81" customFormat="1" ht="15.75" outlineLevel="3" thickBot="1" x14ac:dyDescent="0.3">
      <c r="B55" s="74">
        <v>2101180602</v>
      </c>
      <c r="C55" s="74" t="s">
        <v>364</v>
      </c>
      <c r="D55" s="75">
        <v>55000000</v>
      </c>
      <c r="E55" s="75">
        <v>0</v>
      </c>
      <c r="F55" s="75">
        <v>0</v>
      </c>
      <c r="G55" s="75">
        <v>0</v>
      </c>
      <c r="H55" s="75">
        <v>0</v>
      </c>
      <c r="I55" s="76">
        <v>0</v>
      </c>
      <c r="J55" s="76">
        <f>+D55+E55-F55-G55-H55+I55</f>
        <v>55000000</v>
      </c>
      <c r="K55" s="76">
        <v>0</v>
      </c>
      <c r="L55" s="76">
        <f t="shared" si="91"/>
        <v>55000000</v>
      </c>
      <c r="M55" s="77">
        <v>0</v>
      </c>
      <c r="N55" s="75">
        <v>0</v>
      </c>
      <c r="O55" s="75">
        <f t="shared" si="92"/>
        <v>0</v>
      </c>
      <c r="P55" s="76">
        <f t="shared" si="93"/>
        <v>55000000</v>
      </c>
      <c r="Q55" s="75">
        <f t="shared" si="94"/>
        <v>0</v>
      </c>
      <c r="S55" s="74">
        <v>2101180602</v>
      </c>
      <c r="T55" s="74" t="s">
        <v>364</v>
      </c>
      <c r="U55" s="76">
        <v>0</v>
      </c>
      <c r="V55" s="76">
        <v>0</v>
      </c>
      <c r="W55" s="76">
        <v>0</v>
      </c>
      <c r="X55" s="76">
        <v>8000000</v>
      </c>
      <c r="Y55" s="76">
        <v>8000000</v>
      </c>
      <c r="Z55" s="76">
        <v>8000000</v>
      </c>
      <c r="AA55" s="76">
        <v>8000000</v>
      </c>
      <c r="AB55" s="76">
        <v>8000000</v>
      </c>
      <c r="AC55" s="76">
        <v>8000000</v>
      </c>
      <c r="AD55" s="76">
        <v>7000000</v>
      </c>
      <c r="AE55" s="76">
        <v>0</v>
      </c>
      <c r="AF55" s="76">
        <v>0</v>
      </c>
      <c r="AG55" s="76">
        <v>0</v>
      </c>
      <c r="AH55" s="76">
        <v>55000000</v>
      </c>
      <c r="AI55" s="132"/>
      <c r="AJ55" s="76">
        <v>0</v>
      </c>
      <c r="AK55" s="76">
        <f>+'Ejecucion gastos Febrero 2019'!K55</f>
        <v>0</v>
      </c>
      <c r="AL55" s="76">
        <f t="shared" si="7"/>
        <v>0</v>
      </c>
      <c r="AN55" s="139" t="e">
        <f t="shared" si="8"/>
        <v>#DIV/0!</v>
      </c>
      <c r="AO55" s="139" t="e">
        <f t="shared" si="9"/>
        <v>#DIV/0!</v>
      </c>
      <c r="AP55" s="139"/>
      <c r="AQ55" s="139"/>
      <c r="AR55" s="139"/>
      <c r="AS55" s="139"/>
      <c r="AT55" s="139"/>
      <c r="AU55" s="139"/>
    </row>
    <row r="56" spans="1:47" s="81" customFormat="1" ht="15.75" outlineLevel="3" thickBot="1" x14ac:dyDescent="0.3">
      <c r="B56" s="74">
        <v>2101180603</v>
      </c>
      <c r="C56" s="74" t="s">
        <v>89</v>
      </c>
      <c r="D56" s="75">
        <v>8333333</v>
      </c>
      <c r="E56" s="75">
        <v>0</v>
      </c>
      <c r="F56" s="75">
        <v>0</v>
      </c>
      <c r="G56" s="75">
        <v>0</v>
      </c>
      <c r="H56" s="75">
        <v>0</v>
      </c>
      <c r="I56" s="76">
        <v>0</v>
      </c>
      <c r="J56" s="76">
        <f>+D56+E56-F56-G56-H56+I56</f>
        <v>8333333</v>
      </c>
      <c r="K56" s="76">
        <v>0</v>
      </c>
      <c r="L56" s="76">
        <f t="shared" si="91"/>
        <v>8333333</v>
      </c>
      <c r="M56" s="77">
        <v>0</v>
      </c>
      <c r="N56" s="75">
        <v>0</v>
      </c>
      <c r="O56" s="75">
        <f t="shared" si="92"/>
        <v>0</v>
      </c>
      <c r="P56" s="76">
        <f t="shared" si="93"/>
        <v>8333333</v>
      </c>
      <c r="Q56" s="75">
        <f t="shared" si="94"/>
        <v>0</v>
      </c>
      <c r="S56" s="74">
        <v>2101180603</v>
      </c>
      <c r="T56" s="74" t="s">
        <v>89</v>
      </c>
      <c r="U56" s="76">
        <v>0</v>
      </c>
      <c r="V56" s="76">
        <v>0</v>
      </c>
      <c r="W56" s="76">
        <v>0</v>
      </c>
      <c r="X56" s="76">
        <v>0</v>
      </c>
      <c r="Y56" s="76">
        <v>2000000</v>
      </c>
      <c r="Z56" s="76">
        <v>2000000</v>
      </c>
      <c r="AA56" s="76">
        <v>2000000</v>
      </c>
      <c r="AB56" s="76">
        <v>2000000</v>
      </c>
      <c r="AC56" s="76">
        <v>333333</v>
      </c>
      <c r="AD56" s="76">
        <v>0</v>
      </c>
      <c r="AE56" s="76">
        <v>0</v>
      </c>
      <c r="AF56" s="76">
        <v>0</v>
      </c>
      <c r="AG56" s="76">
        <v>0</v>
      </c>
      <c r="AH56" s="76">
        <v>8333333</v>
      </c>
      <c r="AI56" s="132"/>
      <c r="AJ56" s="76">
        <v>0</v>
      </c>
      <c r="AK56" s="76">
        <f>+'Ejecucion gastos Febrero 2019'!K56</f>
        <v>0</v>
      </c>
      <c r="AL56" s="76">
        <f t="shared" si="7"/>
        <v>0</v>
      </c>
      <c r="AN56" s="139" t="e">
        <f t="shared" si="8"/>
        <v>#DIV/0!</v>
      </c>
      <c r="AO56" s="139" t="e">
        <f t="shared" si="9"/>
        <v>#DIV/0!</v>
      </c>
      <c r="AP56" s="139"/>
      <c r="AQ56" s="139"/>
      <c r="AR56" s="139"/>
      <c r="AS56" s="139"/>
      <c r="AT56" s="139"/>
      <c r="AU56" s="139"/>
    </row>
    <row r="57" spans="1:47" s="80" customFormat="1" ht="15.75" outlineLevel="2" thickBot="1" x14ac:dyDescent="0.3">
      <c r="B57" s="70">
        <v>21011807</v>
      </c>
      <c r="C57" s="70" t="s">
        <v>365</v>
      </c>
      <c r="D57" s="72">
        <f>+D58</f>
        <v>76000000</v>
      </c>
      <c r="E57" s="72">
        <f t="shared" ref="E57:Q57" si="95">+E58</f>
        <v>0</v>
      </c>
      <c r="F57" s="72">
        <f t="shared" si="95"/>
        <v>0</v>
      </c>
      <c r="G57" s="72">
        <f t="shared" si="95"/>
        <v>0</v>
      </c>
      <c r="H57" s="72">
        <f t="shared" si="95"/>
        <v>0</v>
      </c>
      <c r="I57" s="72">
        <f t="shared" si="95"/>
        <v>0</v>
      </c>
      <c r="J57" s="72">
        <f t="shared" si="95"/>
        <v>76000000</v>
      </c>
      <c r="K57" s="72">
        <f t="shared" si="95"/>
        <v>0</v>
      </c>
      <c r="L57" s="72">
        <f t="shared" si="95"/>
        <v>76000000</v>
      </c>
      <c r="M57" s="72">
        <f t="shared" si="95"/>
        <v>0</v>
      </c>
      <c r="N57" s="72">
        <f t="shared" si="95"/>
        <v>0</v>
      </c>
      <c r="O57" s="72">
        <f t="shared" si="95"/>
        <v>0</v>
      </c>
      <c r="P57" s="72">
        <f t="shared" si="95"/>
        <v>76000000</v>
      </c>
      <c r="Q57" s="72">
        <f t="shared" si="95"/>
        <v>0</v>
      </c>
      <c r="S57" s="70">
        <v>21011807</v>
      </c>
      <c r="T57" s="70" t="s">
        <v>365</v>
      </c>
      <c r="U57" s="72">
        <f t="shared" ref="U57" si="96">+U58</f>
        <v>0</v>
      </c>
      <c r="V57" s="72">
        <f t="shared" ref="V57:AH57" si="97">+V58</f>
        <v>0</v>
      </c>
      <c r="W57" s="72">
        <f t="shared" si="97"/>
        <v>7600000</v>
      </c>
      <c r="X57" s="72">
        <f t="shared" si="97"/>
        <v>7600000</v>
      </c>
      <c r="Y57" s="72">
        <f t="shared" si="97"/>
        <v>7600000</v>
      </c>
      <c r="Z57" s="72">
        <f t="shared" si="97"/>
        <v>7600000</v>
      </c>
      <c r="AA57" s="72">
        <f t="shared" si="97"/>
        <v>7600000</v>
      </c>
      <c r="AB57" s="72">
        <f t="shared" si="97"/>
        <v>7600000</v>
      </c>
      <c r="AC57" s="72">
        <f t="shared" si="97"/>
        <v>7600000</v>
      </c>
      <c r="AD57" s="72">
        <f t="shared" si="97"/>
        <v>7600000</v>
      </c>
      <c r="AE57" s="72">
        <f t="shared" si="97"/>
        <v>7600000</v>
      </c>
      <c r="AF57" s="72">
        <f t="shared" si="97"/>
        <v>7600000</v>
      </c>
      <c r="AG57" s="72">
        <f t="shared" si="97"/>
        <v>0</v>
      </c>
      <c r="AH57" s="72">
        <f t="shared" si="97"/>
        <v>76000000</v>
      </c>
      <c r="AI57" s="132"/>
      <c r="AJ57" s="72">
        <f t="shared" ref="AJ57" si="98">+AJ58</f>
        <v>0</v>
      </c>
      <c r="AK57" s="72">
        <f>+'Ejecucion gastos Febrero 2019'!K57</f>
        <v>0</v>
      </c>
      <c r="AL57" s="72">
        <f t="shared" si="7"/>
        <v>0</v>
      </c>
      <c r="AN57" s="138" t="e">
        <f t="shared" si="8"/>
        <v>#DIV/0!</v>
      </c>
      <c r="AO57" s="138">
        <f t="shared" si="9"/>
        <v>1</v>
      </c>
      <c r="AP57" s="138"/>
      <c r="AQ57" s="138"/>
      <c r="AR57" s="138"/>
      <c r="AS57" s="138"/>
      <c r="AT57" s="138"/>
      <c r="AU57" s="138"/>
    </row>
    <row r="58" spans="1:47" s="81" customFormat="1" ht="15.75" outlineLevel="3" thickBot="1" x14ac:dyDescent="0.3">
      <c r="B58" s="74">
        <v>2101180701</v>
      </c>
      <c r="C58" s="74" t="s">
        <v>92</v>
      </c>
      <c r="D58" s="75">
        <v>76000000</v>
      </c>
      <c r="E58" s="75">
        <v>0</v>
      </c>
      <c r="F58" s="75">
        <v>0</v>
      </c>
      <c r="G58" s="75">
        <v>0</v>
      </c>
      <c r="H58" s="75">
        <v>0</v>
      </c>
      <c r="I58" s="76">
        <v>0</v>
      </c>
      <c r="J58" s="76">
        <f>+D58+E58-F58-G58-H58+I58</f>
        <v>76000000</v>
      </c>
      <c r="K58" s="76">
        <v>0</v>
      </c>
      <c r="L58" s="76">
        <f t="shared" ref="L58" si="99">+J58-K58</f>
        <v>76000000</v>
      </c>
      <c r="M58" s="77">
        <v>0</v>
      </c>
      <c r="N58" s="75">
        <v>0</v>
      </c>
      <c r="O58" s="75">
        <f t="shared" ref="O58" si="100">+N58-K58</f>
        <v>0</v>
      </c>
      <c r="P58" s="76">
        <f t="shared" ref="P58" si="101">+J58-N58</f>
        <v>76000000</v>
      </c>
      <c r="Q58" s="75">
        <f t="shared" ref="Q58" si="102">+M58</f>
        <v>0</v>
      </c>
      <c r="S58" s="74">
        <v>2101180701</v>
      </c>
      <c r="T58" s="74" t="s">
        <v>92</v>
      </c>
      <c r="U58" s="76">
        <v>0</v>
      </c>
      <c r="V58" s="76">
        <v>0</v>
      </c>
      <c r="W58" s="76">
        <v>7600000</v>
      </c>
      <c r="X58" s="76">
        <v>7600000</v>
      </c>
      <c r="Y58" s="76">
        <v>7600000</v>
      </c>
      <c r="Z58" s="76">
        <v>7600000</v>
      </c>
      <c r="AA58" s="76">
        <v>7600000</v>
      </c>
      <c r="AB58" s="76">
        <v>7600000</v>
      </c>
      <c r="AC58" s="76">
        <v>7600000</v>
      </c>
      <c r="AD58" s="76">
        <v>7600000</v>
      </c>
      <c r="AE58" s="76">
        <v>7600000</v>
      </c>
      <c r="AF58" s="76">
        <v>7600000</v>
      </c>
      <c r="AG58" s="76">
        <v>0</v>
      </c>
      <c r="AH58" s="76">
        <v>76000000</v>
      </c>
      <c r="AI58" s="132"/>
      <c r="AJ58" s="76">
        <v>0</v>
      </c>
      <c r="AK58" s="76">
        <f>+'Ejecucion gastos Febrero 2019'!K58</f>
        <v>0</v>
      </c>
      <c r="AL58" s="76">
        <f t="shared" si="7"/>
        <v>0</v>
      </c>
      <c r="AN58" s="139" t="e">
        <f t="shared" si="8"/>
        <v>#DIV/0!</v>
      </c>
      <c r="AO58" s="139">
        <f t="shared" si="9"/>
        <v>1</v>
      </c>
      <c r="AP58" s="139"/>
      <c r="AQ58" s="139"/>
      <c r="AR58" s="139"/>
      <c r="AS58" s="139"/>
      <c r="AT58" s="139"/>
      <c r="AU58" s="139"/>
    </row>
    <row r="59" spans="1:47" s="80" customFormat="1" ht="15.75" outlineLevel="2" thickBot="1" x14ac:dyDescent="0.3">
      <c r="B59" s="70">
        <v>21011808</v>
      </c>
      <c r="C59" s="70" t="s">
        <v>366</v>
      </c>
      <c r="D59" s="72">
        <f>+D60</f>
        <v>50000000</v>
      </c>
      <c r="E59" s="72">
        <f t="shared" ref="E59:Q59" si="103">+E60</f>
        <v>0</v>
      </c>
      <c r="F59" s="72">
        <f t="shared" si="103"/>
        <v>0</v>
      </c>
      <c r="G59" s="72">
        <f t="shared" si="103"/>
        <v>0</v>
      </c>
      <c r="H59" s="72">
        <f t="shared" si="103"/>
        <v>0</v>
      </c>
      <c r="I59" s="72">
        <f t="shared" si="103"/>
        <v>0</v>
      </c>
      <c r="J59" s="72">
        <f t="shared" si="103"/>
        <v>50000000</v>
      </c>
      <c r="K59" s="72">
        <f t="shared" si="103"/>
        <v>0</v>
      </c>
      <c r="L59" s="72">
        <f t="shared" si="103"/>
        <v>50000000</v>
      </c>
      <c r="M59" s="72">
        <f t="shared" si="103"/>
        <v>0</v>
      </c>
      <c r="N59" s="72">
        <f t="shared" si="103"/>
        <v>0</v>
      </c>
      <c r="O59" s="72">
        <f t="shared" si="103"/>
        <v>0</v>
      </c>
      <c r="P59" s="72">
        <f t="shared" si="103"/>
        <v>50000000</v>
      </c>
      <c r="Q59" s="72">
        <f t="shared" si="103"/>
        <v>0</v>
      </c>
      <c r="S59" s="70">
        <v>21011808</v>
      </c>
      <c r="T59" s="70" t="s">
        <v>366</v>
      </c>
      <c r="U59" s="72">
        <f t="shared" ref="U59" si="104">+U60</f>
        <v>0</v>
      </c>
      <c r="V59" s="72">
        <f t="shared" ref="V59:AH59" si="105">+V60</f>
        <v>0</v>
      </c>
      <c r="W59" s="72">
        <f t="shared" si="105"/>
        <v>20000000</v>
      </c>
      <c r="X59" s="72">
        <f t="shared" si="105"/>
        <v>0</v>
      </c>
      <c r="Y59" s="72">
        <f t="shared" si="105"/>
        <v>10000000</v>
      </c>
      <c r="Z59" s="72">
        <f t="shared" si="105"/>
        <v>0</v>
      </c>
      <c r="AA59" s="72">
        <f t="shared" si="105"/>
        <v>0</v>
      </c>
      <c r="AB59" s="72">
        <f t="shared" si="105"/>
        <v>0</v>
      </c>
      <c r="AC59" s="72">
        <f t="shared" si="105"/>
        <v>20000000</v>
      </c>
      <c r="AD59" s="72">
        <f t="shared" si="105"/>
        <v>0</v>
      </c>
      <c r="AE59" s="72">
        <f t="shared" si="105"/>
        <v>0</v>
      </c>
      <c r="AF59" s="72">
        <f t="shared" si="105"/>
        <v>0</v>
      </c>
      <c r="AG59" s="72">
        <f t="shared" si="105"/>
        <v>0</v>
      </c>
      <c r="AH59" s="72">
        <f t="shared" si="105"/>
        <v>50000000</v>
      </c>
      <c r="AI59" s="132"/>
      <c r="AJ59" s="72">
        <f t="shared" ref="AJ59" si="106">+AJ60</f>
        <v>0</v>
      </c>
      <c r="AK59" s="72">
        <f>+'Ejecucion gastos Febrero 2019'!K59</f>
        <v>0</v>
      </c>
      <c r="AL59" s="72">
        <f t="shared" si="7"/>
        <v>0</v>
      </c>
      <c r="AN59" s="138" t="e">
        <f t="shared" si="8"/>
        <v>#DIV/0!</v>
      </c>
      <c r="AO59" s="138">
        <f t="shared" si="9"/>
        <v>1</v>
      </c>
      <c r="AP59" s="138"/>
      <c r="AQ59" s="138"/>
      <c r="AR59" s="138"/>
      <c r="AS59" s="138"/>
      <c r="AT59" s="138"/>
      <c r="AU59" s="138"/>
    </row>
    <row r="60" spans="1:47" s="81" customFormat="1" ht="15.75" outlineLevel="3" thickBot="1" x14ac:dyDescent="0.3">
      <c r="B60" s="74">
        <v>2101180801</v>
      </c>
      <c r="C60" s="74" t="s">
        <v>95</v>
      </c>
      <c r="D60" s="75">
        <v>50000000</v>
      </c>
      <c r="E60" s="75">
        <v>0</v>
      </c>
      <c r="F60" s="75">
        <v>0</v>
      </c>
      <c r="G60" s="75">
        <v>0</v>
      </c>
      <c r="H60" s="75">
        <v>0</v>
      </c>
      <c r="I60" s="76">
        <v>0</v>
      </c>
      <c r="J60" s="76">
        <f>+D60+E60-F60-G60-H60+I60</f>
        <v>50000000</v>
      </c>
      <c r="K60" s="76">
        <v>0</v>
      </c>
      <c r="L60" s="76">
        <f t="shared" ref="L60" si="107">+J60-K60</f>
        <v>50000000</v>
      </c>
      <c r="M60" s="77">
        <v>0</v>
      </c>
      <c r="N60" s="75">
        <v>0</v>
      </c>
      <c r="O60" s="75">
        <f t="shared" ref="O60" si="108">+N60-K60</f>
        <v>0</v>
      </c>
      <c r="P60" s="76">
        <f t="shared" ref="P60" si="109">+J60-N60</f>
        <v>50000000</v>
      </c>
      <c r="Q60" s="75">
        <f t="shared" ref="Q60" si="110">+M60</f>
        <v>0</v>
      </c>
      <c r="S60" s="74">
        <v>2101180801</v>
      </c>
      <c r="T60" s="74" t="s">
        <v>95</v>
      </c>
      <c r="U60" s="76">
        <v>0</v>
      </c>
      <c r="V60" s="76">
        <v>0</v>
      </c>
      <c r="W60" s="76">
        <v>20000000</v>
      </c>
      <c r="X60" s="76">
        <v>0</v>
      </c>
      <c r="Y60" s="76">
        <v>10000000</v>
      </c>
      <c r="Z60" s="76">
        <v>0</v>
      </c>
      <c r="AA60" s="76">
        <v>0</v>
      </c>
      <c r="AB60" s="76">
        <v>0</v>
      </c>
      <c r="AC60" s="76">
        <v>20000000</v>
      </c>
      <c r="AD60" s="76">
        <v>0</v>
      </c>
      <c r="AE60" s="76">
        <v>0</v>
      </c>
      <c r="AF60" s="76">
        <v>0</v>
      </c>
      <c r="AG60" s="76">
        <v>0</v>
      </c>
      <c r="AH60" s="76">
        <v>50000000</v>
      </c>
      <c r="AI60" s="132"/>
      <c r="AJ60" s="76">
        <v>0</v>
      </c>
      <c r="AK60" s="76">
        <f>+'Ejecucion gastos Febrero 2019'!K60</f>
        <v>0</v>
      </c>
      <c r="AL60" s="76">
        <f t="shared" si="7"/>
        <v>0</v>
      </c>
      <c r="AN60" s="139" t="e">
        <f t="shared" si="8"/>
        <v>#DIV/0!</v>
      </c>
      <c r="AO60" s="139">
        <f t="shared" si="9"/>
        <v>1</v>
      </c>
      <c r="AP60" s="139"/>
      <c r="AQ60" s="139"/>
      <c r="AR60" s="139"/>
      <c r="AS60" s="139"/>
      <c r="AT60" s="139"/>
      <c r="AU60" s="139"/>
    </row>
    <row r="61" spans="1:47" s="81" customFormat="1" ht="15.75" outlineLevel="3" thickBot="1" x14ac:dyDescent="0.3">
      <c r="A61" s="80"/>
      <c r="B61" s="70">
        <v>21011809</v>
      </c>
      <c r="C61" s="70" t="s">
        <v>367</v>
      </c>
      <c r="D61" s="72">
        <f>SUM(D62:D65)</f>
        <v>1160510387</v>
      </c>
      <c r="E61" s="72">
        <f t="shared" ref="E61:Q61" si="111">SUM(E62:E65)</f>
        <v>0</v>
      </c>
      <c r="F61" s="72">
        <f t="shared" si="111"/>
        <v>0</v>
      </c>
      <c r="G61" s="72">
        <f t="shared" si="111"/>
        <v>0</v>
      </c>
      <c r="H61" s="72">
        <f t="shared" si="111"/>
        <v>0</v>
      </c>
      <c r="I61" s="72">
        <f t="shared" si="111"/>
        <v>0</v>
      </c>
      <c r="J61" s="72">
        <f t="shared" si="111"/>
        <v>1160510387</v>
      </c>
      <c r="K61" s="72">
        <f t="shared" si="111"/>
        <v>0</v>
      </c>
      <c r="L61" s="72">
        <f t="shared" si="111"/>
        <v>1160510387</v>
      </c>
      <c r="M61" s="72">
        <f t="shared" si="111"/>
        <v>0</v>
      </c>
      <c r="N61" s="72">
        <f t="shared" si="111"/>
        <v>0</v>
      </c>
      <c r="O61" s="72">
        <f t="shared" si="111"/>
        <v>0</v>
      </c>
      <c r="P61" s="72">
        <f t="shared" si="111"/>
        <v>1160510387</v>
      </c>
      <c r="Q61" s="72">
        <f t="shared" si="111"/>
        <v>0</v>
      </c>
      <c r="S61" s="70">
        <v>21011809</v>
      </c>
      <c r="T61" s="70" t="s">
        <v>367</v>
      </c>
      <c r="U61" s="72">
        <f t="shared" ref="U61" si="112">SUM(U62:U65)</f>
        <v>0</v>
      </c>
      <c r="V61" s="72">
        <f t="shared" ref="V61:AH61" si="113">SUM(V62:V65)</f>
        <v>0</v>
      </c>
      <c r="W61" s="72">
        <f t="shared" si="113"/>
        <v>0</v>
      </c>
      <c r="X61" s="72">
        <f t="shared" si="113"/>
        <v>145063798.25</v>
      </c>
      <c r="Y61" s="72">
        <f t="shared" si="113"/>
        <v>145063798.25</v>
      </c>
      <c r="Z61" s="72">
        <f t="shared" si="113"/>
        <v>145063798.25</v>
      </c>
      <c r="AA61" s="72">
        <f t="shared" si="113"/>
        <v>145063798.25</v>
      </c>
      <c r="AB61" s="72">
        <f t="shared" si="113"/>
        <v>0</v>
      </c>
      <c r="AC61" s="72">
        <f t="shared" si="113"/>
        <v>145063798.25</v>
      </c>
      <c r="AD61" s="72">
        <f t="shared" si="113"/>
        <v>145063798.25</v>
      </c>
      <c r="AE61" s="72">
        <f t="shared" si="113"/>
        <v>145063798.25</v>
      </c>
      <c r="AF61" s="72">
        <f t="shared" si="113"/>
        <v>145063798.25</v>
      </c>
      <c r="AG61" s="72">
        <f t="shared" si="113"/>
        <v>0</v>
      </c>
      <c r="AH61" s="72">
        <f t="shared" si="113"/>
        <v>1160510386</v>
      </c>
      <c r="AI61" s="132"/>
      <c r="AJ61" s="72">
        <f t="shared" ref="AJ61" si="114">SUM(AJ62:AJ65)</f>
        <v>0</v>
      </c>
      <c r="AK61" s="72">
        <f>+'Ejecucion gastos Febrero 2019'!K61</f>
        <v>0</v>
      </c>
      <c r="AL61" s="72">
        <f t="shared" si="7"/>
        <v>0</v>
      </c>
      <c r="AN61" s="138" t="e">
        <f t="shared" si="8"/>
        <v>#DIV/0!</v>
      </c>
      <c r="AO61" s="138" t="e">
        <f t="shared" si="9"/>
        <v>#DIV/0!</v>
      </c>
      <c r="AP61" s="138"/>
      <c r="AQ61" s="138"/>
      <c r="AR61" s="138"/>
      <c r="AS61" s="138"/>
      <c r="AT61" s="138"/>
      <c r="AU61" s="138"/>
    </row>
    <row r="62" spans="1:47" s="80" customFormat="1" ht="15.75" outlineLevel="2" thickBot="1" x14ac:dyDescent="0.3">
      <c r="A62" s="81"/>
      <c r="B62" s="74">
        <v>2101180901</v>
      </c>
      <c r="C62" s="74" t="s">
        <v>368</v>
      </c>
      <c r="D62" s="75">
        <v>629290841</v>
      </c>
      <c r="E62" s="75">
        <v>0</v>
      </c>
      <c r="F62" s="75">
        <v>0</v>
      </c>
      <c r="G62" s="75">
        <v>0</v>
      </c>
      <c r="H62" s="75">
        <v>0</v>
      </c>
      <c r="I62" s="76">
        <v>0</v>
      </c>
      <c r="J62" s="76">
        <f>+D62+E62-F62-G62-H62+I62</f>
        <v>629290841</v>
      </c>
      <c r="K62" s="76">
        <v>0</v>
      </c>
      <c r="L62" s="76">
        <f t="shared" ref="L62:L65" si="115">+J62-K62</f>
        <v>629290841</v>
      </c>
      <c r="M62" s="77">
        <v>0</v>
      </c>
      <c r="N62" s="75">
        <v>0</v>
      </c>
      <c r="O62" s="75">
        <f t="shared" ref="O62:O65" si="116">+N62-K62</f>
        <v>0</v>
      </c>
      <c r="P62" s="76">
        <f t="shared" ref="P62:P65" si="117">+J62-N62</f>
        <v>629290841</v>
      </c>
      <c r="Q62" s="75">
        <f t="shared" ref="Q62:Q65" si="118">+M62</f>
        <v>0</v>
      </c>
      <c r="S62" s="74">
        <v>2101180901</v>
      </c>
      <c r="T62" s="74" t="s">
        <v>368</v>
      </c>
      <c r="U62" s="76">
        <v>0</v>
      </c>
      <c r="V62" s="76">
        <v>0</v>
      </c>
      <c r="W62" s="76">
        <v>0</v>
      </c>
      <c r="X62" s="76">
        <v>78661355.067940667</v>
      </c>
      <c r="Y62" s="76">
        <v>78661355.067940667</v>
      </c>
      <c r="Z62" s="76">
        <v>78661355.067940667</v>
      </c>
      <c r="AA62" s="76">
        <v>78661355.067940667</v>
      </c>
      <c r="AB62" s="76">
        <v>0</v>
      </c>
      <c r="AC62" s="76">
        <v>78661355.067940667</v>
      </c>
      <c r="AD62" s="76">
        <v>78661355.067940667</v>
      </c>
      <c r="AE62" s="76">
        <v>78661355.067940667</v>
      </c>
      <c r="AF62" s="76">
        <v>78661355.067940667</v>
      </c>
      <c r="AG62" s="76">
        <v>0</v>
      </c>
      <c r="AH62" s="76">
        <v>629290840.54352534</v>
      </c>
      <c r="AI62" s="132"/>
      <c r="AJ62" s="76">
        <v>0</v>
      </c>
      <c r="AK62" s="76">
        <f>+'Ejecucion gastos Febrero 2019'!K62</f>
        <v>0</v>
      </c>
      <c r="AL62" s="76">
        <f t="shared" si="7"/>
        <v>0</v>
      </c>
      <c r="AN62" s="139" t="e">
        <f t="shared" si="8"/>
        <v>#DIV/0!</v>
      </c>
      <c r="AO62" s="139" t="e">
        <f t="shared" si="9"/>
        <v>#DIV/0!</v>
      </c>
      <c r="AP62" s="139"/>
      <c r="AQ62" s="139"/>
      <c r="AR62" s="139"/>
      <c r="AS62" s="139"/>
      <c r="AT62" s="139"/>
      <c r="AU62" s="139"/>
    </row>
    <row r="63" spans="1:47" s="81" customFormat="1" ht="15.75" outlineLevel="3" thickBot="1" x14ac:dyDescent="0.3">
      <c r="B63" s="74">
        <v>2101180902</v>
      </c>
      <c r="C63" s="74" t="s">
        <v>369</v>
      </c>
      <c r="D63" s="75">
        <v>143604406</v>
      </c>
      <c r="E63" s="75">
        <v>0</v>
      </c>
      <c r="F63" s="75">
        <v>0</v>
      </c>
      <c r="G63" s="75">
        <v>0</v>
      </c>
      <c r="H63" s="75">
        <v>0</v>
      </c>
      <c r="I63" s="76">
        <v>0</v>
      </c>
      <c r="J63" s="76">
        <f>+D63+E63-F63-G63-H63+I63</f>
        <v>143604406</v>
      </c>
      <c r="K63" s="76">
        <v>0</v>
      </c>
      <c r="L63" s="76">
        <f t="shared" si="115"/>
        <v>143604406</v>
      </c>
      <c r="M63" s="77">
        <v>0</v>
      </c>
      <c r="N63" s="75">
        <v>0</v>
      </c>
      <c r="O63" s="75">
        <f t="shared" si="116"/>
        <v>0</v>
      </c>
      <c r="P63" s="76">
        <f t="shared" si="117"/>
        <v>143604406</v>
      </c>
      <c r="Q63" s="75">
        <f t="shared" si="118"/>
        <v>0</v>
      </c>
      <c r="S63" s="74">
        <v>2101180902</v>
      </c>
      <c r="T63" s="74" t="s">
        <v>369</v>
      </c>
      <c r="U63" s="76">
        <v>0</v>
      </c>
      <c r="V63" s="76">
        <v>0</v>
      </c>
      <c r="W63" s="76">
        <v>0</v>
      </c>
      <c r="X63" s="76">
        <v>17950550.726556454</v>
      </c>
      <c r="Y63" s="76">
        <v>17950550.726556454</v>
      </c>
      <c r="Z63" s="76">
        <v>17950550.726556454</v>
      </c>
      <c r="AA63" s="76">
        <v>17950550.726556454</v>
      </c>
      <c r="AB63" s="76">
        <v>0</v>
      </c>
      <c r="AC63" s="76">
        <v>17950550.726556454</v>
      </c>
      <c r="AD63" s="76">
        <v>17950550.726556454</v>
      </c>
      <c r="AE63" s="76">
        <v>17950550.726556454</v>
      </c>
      <c r="AF63" s="76">
        <v>17950550.726556454</v>
      </c>
      <c r="AG63" s="76">
        <v>0</v>
      </c>
      <c r="AH63" s="76">
        <v>143604405.81245163</v>
      </c>
      <c r="AI63" s="132"/>
      <c r="AJ63" s="76">
        <v>0</v>
      </c>
      <c r="AK63" s="76">
        <f>+'Ejecucion gastos Febrero 2019'!K63</f>
        <v>0</v>
      </c>
      <c r="AL63" s="76">
        <f t="shared" si="7"/>
        <v>0</v>
      </c>
      <c r="AN63" s="139" t="e">
        <f t="shared" si="8"/>
        <v>#DIV/0!</v>
      </c>
      <c r="AO63" s="139" t="e">
        <f t="shared" si="9"/>
        <v>#DIV/0!</v>
      </c>
      <c r="AP63" s="139"/>
      <c r="AQ63" s="139"/>
      <c r="AR63" s="139"/>
      <c r="AS63" s="139"/>
      <c r="AT63" s="139"/>
      <c r="AU63" s="139"/>
    </row>
    <row r="64" spans="1:47" s="81" customFormat="1" ht="15.75" outlineLevel="3" thickBot="1" x14ac:dyDescent="0.3">
      <c r="B64" s="74">
        <v>2101180903</v>
      </c>
      <c r="C64" s="74" t="s">
        <v>370</v>
      </c>
      <c r="D64" s="75">
        <v>246345767</v>
      </c>
      <c r="E64" s="75">
        <v>0</v>
      </c>
      <c r="F64" s="75">
        <v>0</v>
      </c>
      <c r="G64" s="75">
        <v>0</v>
      </c>
      <c r="H64" s="75">
        <v>0</v>
      </c>
      <c r="I64" s="76">
        <v>0</v>
      </c>
      <c r="J64" s="76">
        <f>+D64+E64-F64-G64-H64+I64</f>
        <v>246345767</v>
      </c>
      <c r="K64" s="76">
        <v>0</v>
      </c>
      <c r="L64" s="76">
        <f t="shared" si="115"/>
        <v>246345767</v>
      </c>
      <c r="M64" s="77">
        <v>0</v>
      </c>
      <c r="N64" s="75">
        <v>0</v>
      </c>
      <c r="O64" s="75">
        <f t="shared" si="116"/>
        <v>0</v>
      </c>
      <c r="P64" s="76">
        <f t="shared" si="117"/>
        <v>246345767</v>
      </c>
      <c r="Q64" s="75">
        <f t="shared" si="118"/>
        <v>0</v>
      </c>
      <c r="S64" s="74">
        <v>2101180903</v>
      </c>
      <c r="T64" s="74" t="s">
        <v>370</v>
      </c>
      <c r="U64" s="76">
        <v>0</v>
      </c>
      <c r="V64" s="76">
        <v>0</v>
      </c>
      <c r="W64" s="76">
        <v>0</v>
      </c>
      <c r="X64" s="76">
        <v>30793220.845455088</v>
      </c>
      <c r="Y64" s="76">
        <v>30793220.845455088</v>
      </c>
      <c r="Z64" s="76">
        <v>30793220.845455088</v>
      </c>
      <c r="AA64" s="76">
        <v>30793220.845455088</v>
      </c>
      <c r="AB64" s="76">
        <v>0</v>
      </c>
      <c r="AC64" s="76">
        <v>30793220.845455088</v>
      </c>
      <c r="AD64" s="76">
        <v>30793220.845455088</v>
      </c>
      <c r="AE64" s="76">
        <v>30793220.845455088</v>
      </c>
      <c r="AF64" s="76">
        <v>30793220.845455088</v>
      </c>
      <c r="AG64" s="76">
        <v>0</v>
      </c>
      <c r="AH64" s="76">
        <v>246345766.76364067</v>
      </c>
      <c r="AI64" s="132"/>
      <c r="AJ64" s="76">
        <v>0</v>
      </c>
      <c r="AK64" s="76">
        <f>+'Ejecucion gastos Febrero 2019'!K64</f>
        <v>0</v>
      </c>
      <c r="AL64" s="76">
        <f t="shared" si="7"/>
        <v>0</v>
      </c>
      <c r="AN64" s="139" t="e">
        <f t="shared" si="8"/>
        <v>#DIV/0!</v>
      </c>
      <c r="AO64" s="139" t="e">
        <f t="shared" si="9"/>
        <v>#DIV/0!</v>
      </c>
      <c r="AP64" s="139"/>
      <c r="AQ64" s="139"/>
      <c r="AR64" s="139"/>
      <c r="AS64" s="139"/>
      <c r="AT64" s="139"/>
      <c r="AU64" s="139"/>
    </row>
    <row r="65" spans="1:47" s="81" customFormat="1" ht="15.75" outlineLevel="3" thickBot="1" x14ac:dyDescent="0.3">
      <c r="B65" s="74">
        <v>2101180904</v>
      </c>
      <c r="C65" s="74" t="s">
        <v>371</v>
      </c>
      <c r="D65" s="75">
        <v>141269373</v>
      </c>
      <c r="E65" s="75">
        <v>0</v>
      </c>
      <c r="F65" s="75">
        <v>0</v>
      </c>
      <c r="G65" s="75">
        <v>0</v>
      </c>
      <c r="H65" s="75">
        <v>0</v>
      </c>
      <c r="I65" s="76">
        <v>0</v>
      </c>
      <c r="J65" s="76">
        <f>+D65+E65-F65-G65-H65+I65</f>
        <v>141269373</v>
      </c>
      <c r="K65" s="76">
        <v>0</v>
      </c>
      <c r="L65" s="76">
        <f t="shared" si="115"/>
        <v>141269373</v>
      </c>
      <c r="M65" s="77">
        <v>0</v>
      </c>
      <c r="N65" s="75">
        <v>0</v>
      </c>
      <c r="O65" s="75">
        <f t="shared" si="116"/>
        <v>0</v>
      </c>
      <c r="P65" s="76">
        <f t="shared" si="117"/>
        <v>141269373</v>
      </c>
      <c r="Q65" s="75">
        <f t="shared" si="118"/>
        <v>0</v>
      </c>
      <c r="S65" s="74">
        <v>2101180904</v>
      </c>
      <c r="T65" s="74" t="s">
        <v>371</v>
      </c>
      <c r="U65" s="76">
        <v>0</v>
      </c>
      <c r="V65" s="76">
        <v>0</v>
      </c>
      <c r="W65" s="76">
        <v>0</v>
      </c>
      <c r="X65" s="76">
        <v>17658671.610047799</v>
      </c>
      <c r="Y65" s="76">
        <v>17658671.610047799</v>
      </c>
      <c r="Z65" s="76">
        <v>17658671.610047799</v>
      </c>
      <c r="AA65" s="76">
        <v>17658671.610047799</v>
      </c>
      <c r="AB65" s="76">
        <v>0</v>
      </c>
      <c r="AC65" s="76">
        <v>17658671.610047799</v>
      </c>
      <c r="AD65" s="76">
        <v>17658671.610047799</v>
      </c>
      <c r="AE65" s="76">
        <v>17658671.610047799</v>
      </c>
      <c r="AF65" s="76">
        <v>17658671.610047799</v>
      </c>
      <c r="AG65" s="76">
        <v>0</v>
      </c>
      <c r="AH65" s="76">
        <v>141269372.88038239</v>
      </c>
      <c r="AI65" s="132"/>
      <c r="AJ65" s="76">
        <v>0</v>
      </c>
      <c r="AK65" s="76">
        <f>+'Ejecucion gastos Febrero 2019'!K65</f>
        <v>0</v>
      </c>
      <c r="AL65" s="76">
        <f t="shared" si="7"/>
        <v>0</v>
      </c>
      <c r="AN65" s="139" t="e">
        <f t="shared" si="8"/>
        <v>#DIV/0!</v>
      </c>
      <c r="AO65" s="139" t="e">
        <f t="shared" si="9"/>
        <v>#DIV/0!</v>
      </c>
      <c r="AP65" s="139"/>
      <c r="AQ65" s="139"/>
      <c r="AR65" s="139"/>
      <c r="AS65" s="139"/>
      <c r="AT65" s="139"/>
      <c r="AU65" s="139"/>
    </row>
    <row r="66" spans="1:47" s="81" customFormat="1" ht="15.75" outlineLevel="3" thickBot="1" x14ac:dyDescent="0.3">
      <c r="B66" s="70">
        <v>21011810</v>
      </c>
      <c r="C66" s="70" t="s">
        <v>372</v>
      </c>
      <c r="D66" s="72">
        <f>SUM(D67:D71)</f>
        <v>443247400</v>
      </c>
      <c r="E66" s="72">
        <f t="shared" ref="E66:Q66" si="119">SUM(E67:E71)</f>
        <v>0</v>
      </c>
      <c r="F66" s="72">
        <f t="shared" si="119"/>
        <v>0</v>
      </c>
      <c r="G66" s="72">
        <f t="shared" si="119"/>
        <v>0</v>
      </c>
      <c r="H66" s="72">
        <f t="shared" si="119"/>
        <v>0</v>
      </c>
      <c r="I66" s="72">
        <f t="shared" si="119"/>
        <v>0</v>
      </c>
      <c r="J66" s="72">
        <f t="shared" si="119"/>
        <v>443247400</v>
      </c>
      <c r="K66" s="72">
        <f t="shared" si="119"/>
        <v>14868171</v>
      </c>
      <c r="L66" s="72">
        <f t="shared" si="119"/>
        <v>428379229</v>
      </c>
      <c r="M66" s="72">
        <f t="shared" si="119"/>
        <v>10219543</v>
      </c>
      <c r="N66" s="72">
        <f t="shared" si="119"/>
        <v>17759548</v>
      </c>
      <c r="O66" s="72">
        <f t="shared" si="119"/>
        <v>2891377</v>
      </c>
      <c r="P66" s="72">
        <f t="shared" si="119"/>
        <v>425487852</v>
      </c>
      <c r="Q66" s="72">
        <f t="shared" si="119"/>
        <v>10219543</v>
      </c>
      <c r="S66" s="70">
        <v>21011810</v>
      </c>
      <c r="T66" s="70" t="s">
        <v>372</v>
      </c>
      <c r="U66" s="72">
        <f t="shared" ref="U66" si="120">SUM(U67:U71)</f>
        <v>0</v>
      </c>
      <c r="V66" s="72">
        <f t="shared" ref="V66:AH66" si="121">SUM(V67:V71)</f>
        <v>0</v>
      </c>
      <c r="W66" s="72">
        <f t="shared" si="121"/>
        <v>55405925</v>
      </c>
      <c r="X66" s="72">
        <f t="shared" si="121"/>
        <v>55405925</v>
      </c>
      <c r="Y66" s="72">
        <f t="shared" si="121"/>
        <v>55405925</v>
      </c>
      <c r="Z66" s="72">
        <f t="shared" si="121"/>
        <v>0</v>
      </c>
      <c r="AA66" s="72">
        <f t="shared" si="121"/>
        <v>55405925</v>
      </c>
      <c r="AB66" s="72">
        <f t="shared" si="121"/>
        <v>55405925</v>
      </c>
      <c r="AC66" s="72">
        <f t="shared" si="121"/>
        <v>55405925</v>
      </c>
      <c r="AD66" s="72">
        <f t="shared" si="121"/>
        <v>55405925</v>
      </c>
      <c r="AE66" s="72">
        <f t="shared" si="121"/>
        <v>55405925</v>
      </c>
      <c r="AF66" s="72">
        <f t="shared" si="121"/>
        <v>0</v>
      </c>
      <c r="AG66" s="72">
        <f t="shared" si="121"/>
        <v>0</v>
      </c>
      <c r="AH66" s="72">
        <f t="shared" si="121"/>
        <v>443247400</v>
      </c>
      <c r="AI66" s="132"/>
      <c r="AJ66" s="72">
        <f t="shared" ref="AJ66" si="122">SUM(AJ67:AJ71)</f>
        <v>14868171</v>
      </c>
      <c r="AK66" s="72">
        <f>+'Ejecucion gastos Febrero 2019'!K66</f>
        <v>17825398</v>
      </c>
      <c r="AL66" s="72">
        <f t="shared" si="7"/>
        <v>32693569</v>
      </c>
      <c r="AN66" s="138" t="e">
        <f t="shared" si="8"/>
        <v>#DIV/0!</v>
      </c>
      <c r="AO66" s="138">
        <f t="shared" si="9"/>
        <v>0.67827632153059447</v>
      </c>
      <c r="AP66" s="138"/>
      <c r="AQ66" s="138"/>
      <c r="AR66" s="138"/>
      <c r="AS66" s="138"/>
      <c r="AT66" s="138"/>
      <c r="AU66" s="138"/>
    </row>
    <row r="67" spans="1:47" s="80" customFormat="1" ht="15.75" outlineLevel="1" thickBot="1" x14ac:dyDescent="0.3">
      <c r="A67" s="81"/>
      <c r="B67" s="74">
        <v>2101181001</v>
      </c>
      <c r="C67" s="74" t="s">
        <v>373</v>
      </c>
      <c r="D67" s="75">
        <v>88649480</v>
      </c>
      <c r="E67" s="75">
        <v>0</v>
      </c>
      <c r="F67" s="75">
        <v>0</v>
      </c>
      <c r="G67" s="75">
        <v>0</v>
      </c>
      <c r="H67" s="75">
        <v>0</v>
      </c>
      <c r="I67" s="76">
        <v>0</v>
      </c>
      <c r="J67" s="76">
        <f>+D67+E67-F67-G67-H67+I67</f>
        <v>88649480</v>
      </c>
      <c r="K67" s="76">
        <v>0</v>
      </c>
      <c r="L67" s="76">
        <f t="shared" ref="L67:L71" si="123">+J67-K67</f>
        <v>88649480</v>
      </c>
      <c r="M67" s="77">
        <v>0</v>
      </c>
      <c r="N67" s="75">
        <v>0</v>
      </c>
      <c r="O67" s="75">
        <f t="shared" ref="O67:O71" si="124">+N67-K67</f>
        <v>0</v>
      </c>
      <c r="P67" s="76">
        <f t="shared" ref="P67:P71" si="125">+J67-N67</f>
        <v>88649480</v>
      </c>
      <c r="Q67" s="75">
        <f t="shared" ref="Q67:Q71" si="126">+M67</f>
        <v>0</v>
      </c>
      <c r="S67" s="74">
        <v>2101181001</v>
      </c>
      <c r="T67" s="74" t="s">
        <v>373</v>
      </c>
      <c r="U67" s="76">
        <v>0</v>
      </c>
      <c r="V67" s="76"/>
      <c r="W67" s="76">
        <v>11081185</v>
      </c>
      <c r="X67" s="76">
        <v>11081185</v>
      </c>
      <c r="Y67" s="76">
        <v>11081185</v>
      </c>
      <c r="Z67" s="76"/>
      <c r="AA67" s="76">
        <v>11081185</v>
      </c>
      <c r="AB67" s="76">
        <v>11081185</v>
      </c>
      <c r="AC67" s="76">
        <v>11081185</v>
      </c>
      <c r="AD67" s="76">
        <v>11081185</v>
      </c>
      <c r="AE67" s="76">
        <v>11081185</v>
      </c>
      <c r="AF67" s="76"/>
      <c r="AG67" s="76"/>
      <c r="AH67" s="76">
        <f>SUM(V67:AG67)</f>
        <v>88649480</v>
      </c>
      <c r="AI67" s="132"/>
      <c r="AJ67" s="76">
        <v>0</v>
      </c>
      <c r="AK67" s="76">
        <f>+'Ejecucion gastos Febrero 2019'!K67</f>
        <v>0</v>
      </c>
      <c r="AL67" s="76">
        <f t="shared" si="7"/>
        <v>0</v>
      </c>
      <c r="AN67" s="139" t="e">
        <f t="shared" si="8"/>
        <v>#DIV/0!</v>
      </c>
      <c r="AO67" s="139">
        <f t="shared" si="9"/>
        <v>1</v>
      </c>
      <c r="AP67" s="139"/>
      <c r="AQ67" s="139"/>
      <c r="AR67" s="139"/>
      <c r="AS67" s="139"/>
      <c r="AT67" s="139"/>
      <c r="AU67" s="139"/>
    </row>
    <row r="68" spans="1:47" s="81" customFormat="1" ht="15.75" outlineLevel="2" thickBot="1" x14ac:dyDescent="0.3">
      <c r="B68" s="74">
        <v>2101181002</v>
      </c>
      <c r="C68" s="74" t="s">
        <v>228</v>
      </c>
      <c r="D68" s="75">
        <v>88649480</v>
      </c>
      <c r="E68" s="75">
        <v>0</v>
      </c>
      <c r="F68" s="75">
        <v>0</v>
      </c>
      <c r="G68" s="75">
        <v>0</v>
      </c>
      <c r="H68" s="75">
        <v>0</v>
      </c>
      <c r="I68" s="76">
        <v>0</v>
      </c>
      <c r="J68" s="76">
        <f>+D68+E68-F68-G68-H68+I68</f>
        <v>88649480</v>
      </c>
      <c r="K68" s="76">
        <v>994274</v>
      </c>
      <c r="L68" s="76">
        <f t="shared" si="123"/>
        <v>87655206</v>
      </c>
      <c r="M68" s="77">
        <v>0</v>
      </c>
      <c r="N68" s="75">
        <v>3885651</v>
      </c>
      <c r="O68" s="75">
        <f t="shared" si="124"/>
        <v>2891377</v>
      </c>
      <c r="P68" s="76">
        <f t="shared" si="125"/>
        <v>84763829</v>
      </c>
      <c r="Q68" s="75">
        <f t="shared" si="126"/>
        <v>0</v>
      </c>
      <c r="S68" s="74">
        <v>2101181002</v>
      </c>
      <c r="T68" s="74" t="s">
        <v>228</v>
      </c>
      <c r="U68" s="76">
        <v>0</v>
      </c>
      <c r="V68" s="76"/>
      <c r="W68" s="76">
        <v>11081185</v>
      </c>
      <c r="X68" s="76">
        <v>11081185</v>
      </c>
      <c r="Y68" s="76">
        <v>11081185</v>
      </c>
      <c r="Z68" s="76"/>
      <c r="AA68" s="76">
        <v>11081185</v>
      </c>
      <c r="AB68" s="76">
        <v>11081185</v>
      </c>
      <c r="AC68" s="76">
        <v>11081185</v>
      </c>
      <c r="AD68" s="76">
        <v>11081185</v>
      </c>
      <c r="AE68" s="76">
        <v>11081185</v>
      </c>
      <c r="AF68" s="76"/>
      <c r="AG68" s="76"/>
      <c r="AH68" s="76">
        <f t="shared" ref="AH68:AH71" si="127">SUM(V68:AG68)</f>
        <v>88649480</v>
      </c>
      <c r="AI68" s="132"/>
      <c r="AJ68" s="76">
        <v>994274</v>
      </c>
      <c r="AK68" s="76">
        <f>+'Ejecucion gastos Febrero 2019'!K68</f>
        <v>9009778</v>
      </c>
      <c r="AL68" s="76">
        <f t="shared" si="7"/>
        <v>10004052</v>
      </c>
      <c r="AN68" s="139" t="e">
        <f t="shared" si="8"/>
        <v>#DIV/0!</v>
      </c>
      <c r="AO68" s="139">
        <f t="shared" si="9"/>
        <v>0.18693009817993292</v>
      </c>
      <c r="AP68" s="139"/>
      <c r="AQ68" s="139"/>
      <c r="AR68" s="139"/>
      <c r="AS68" s="139"/>
      <c r="AT68" s="139"/>
      <c r="AU68" s="139"/>
    </row>
    <row r="69" spans="1:47" s="81" customFormat="1" ht="15.75" outlineLevel="2" thickBot="1" x14ac:dyDescent="0.3">
      <c r="B69" s="74">
        <v>2101181003</v>
      </c>
      <c r="C69" s="74" t="s">
        <v>374</v>
      </c>
      <c r="D69" s="75">
        <v>88649480</v>
      </c>
      <c r="E69" s="75">
        <v>0</v>
      </c>
      <c r="F69" s="75">
        <v>0</v>
      </c>
      <c r="G69" s="75">
        <v>0</v>
      </c>
      <c r="H69" s="75">
        <v>0</v>
      </c>
      <c r="I69" s="76">
        <v>0</v>
      </c>
      <c r="J69" s="76">
        <f>+D69+E69-F69-G69-H69+I69</f>
        <v>88649480</v>
      </c>
      <c r="K69" s="76">
        <v>0</v>
      </c>
      <c r="L69" s="76">
        <f t="shared" si="123"/>
        <v>88649480</v>
      </c>
      <c r="M69" s="77">
        <v>0</v>
      </c>
      <c r="N69" s="75">
        <v>0</v>
      </c>
      <c r="O69" s="75">
        <f t="shared" si="124"/>
        <v>0</v>
      </c>
      <c r="P69" s="76">
        <f t="shared" si="125"/>
        <v>88649480</v>
      </c>
      <c r="Q69" s="75">
        <f t="shared" si="126"/>
        <v>0</v>
      </c>
      <c r="S69" s="74">
        <v>2101181003</v>
      </c>
      <c r="T69" s="74" t="s">
        <v>374</v>
      </c>
      <c r="U69" s="76">
        <v>0</v>
      </c>
      <c r="V69" s="76"/>
      <c r="W69" s="76">
        <v>11081185</v>
      </c>
      <c r="X69" s="76">
        <v>11081185</v>
      </c>
      <c r="Y69" s="76">
        <v>11081185</v>
      </c>
      <c r="Z69" s="76"/>
      <c r="AA69" s="76">
        <v>11081185</v>
      </c>
      <c r="AB69" s="76">
        <v>11081185</v>
      </c>
      <c r="AC69" s="76">
        <v>11081185</v>
      </c>
      <c r="AD69" s="76">
        <v>11081185</v>
      </c>
      <c r="AE69" s="76">
        <v>11081185</v>
      </c>
      <c r="AF69" s="76"/>
      <c r="AG69" s="76"/>
      <c r="AH69" s="76">
        <f t="shared" si="127"/>
        <v>88649480</v>
      </c>
      <c r="AI69" s="132"/>
      <c r="AJ69" s="76">
        <v>0</v>
      </c>
      <c r="AK69" s="76">
        <f>+'Ejecucion gastos Febrero 2019'!K69</f>
        <v>3941500</v>
      </c>
      <c r="AL69" s="76">
        <f t="shared" si="7"/>
        <v>3941500</v>
      </c>
      <c r="AN69" s="139" t="e">
        <f t="shared" si="8"/>
        <v>#DIV/0!</v>
      </c>
      <c r="AO69" s="139">
        <f t="shared" si="9"/>
        <v>0.64430699424294424</v>
      </c>
      <c r="AP69" s="139"/>
      <c r="AQ69" s="139"/>
      <c r="AR69" s="139"/>
      <c r="AS69" s="139"/>
      <c r="AT69" s="139"/>
      <c r="AU69" s="139"/>
    </row>
    <row r="70" spans="1:47" s="81" customFormat="1" ht="15.75" outlineLevel="2" thickBot="1" x14ac:dyDescent="0.3">
      <c r="B70" s="74">
        <v>2101181004</v>
      </c>
      <c r="C70" s="74" t="s">
        <v>230</v>
      </c>
      <c r="D70" s="75">
        <v>88649480</v>
      </c>
      <c r="E70" s="75">
        <v>0</v>
      </c>
      <c r="F70" s="75">
        <v>0</v>
      </c>
      <c r="G70" s="75">
        <v>0</v>
      </c>
      <c r="H70" s="75">
        <v>0</v>
      </c>
      <c r="I70" s="76">
        <v>0</v>
      </c>
      <c r="J70" s="76">
        <f>+D70+E70-F70-G70-H70+I70</f>
        <v>88649480</v>
      </c>
      <c r="K70" s="76">
        <v>8756294</v>
      </c>
      <c r="L70" s="76">
        <f t="shared" si="123"/>
        <v>79893186</v>
      </c>
      <c r="M70" s="77">
        <v>8756294</v>
      </c>
      <c r="N70" s="75">
        <v>8756294</v>
      </c>
      <c r="O70" s="75">
        <f t="shared" si="124"/>
        <v>0</v>
      </c>
      <c r="P70" s="76">
        <f t="shared" si="125"/>
        <v>79893186</v>
      </c>
      <c r="Q70" s="75">
        <f t="shared" si="126"/>
        <v>8756294</v>
      </c>
      <c r="S70" s="74">
        <v>2101181004</v>
      </c>
      <c r="T70" s="74" t="s">
        <v>230</v>
      </c>
      <c r="U70" s="76">
        <v>0</v>
      </c>
      <c r="V70" s="76"/>
      <c r="W70" s="76">
        <v>11081185</v>
      </c>
      <c r="X70" s="76">
        <v>11081185</v>
      </c>
      <c r="Y70" s="76">
        <v>11081185</v>
      </c>
      <c r="Z70" s="76"/>
      <c r="AA70" s="76">
        <v>11081185</v>
      </c>
      <c r="AB70" s="76">
        <v>11081185</v>
      </c>
      <c r="AC70" s="76">
        <v>11081185</v>
      </c>
      <c r="AD70" s="76">
        <v>11081185</v>
      </c>
      <c r="AE70" s="76">
        <v>11081185</v>
      </c>
      <c r="AF70" s="76"/>
      <c r="AG70" s="76"/>
      <c r="AH70" s="76">
        <f t="shared" si="127"/>
        <v>88649480</v>
      </c>
      <c r="AI70" s="132"/>
      <c r="AJ70" s="76">
        <v>8756294</v>
      </c>
      <c r="AK70" s="76">
        <f>+'Ejecucion gastos Febrero 2019'!K70</f>
        <v>932620</v>
      </c>
      <c r="AL70" s="76">
        <f t="shared" ref="AL70:AL133" si="128">+AK70+AJ70</f>
        <v>9688914</v>
      </c>
      <c r="AN70" s="139" t="e">
        <f t="shared" ref="AN70:AN133" si="129">(V70-AJ70)/V70</f>
        <v>#DIV/0!</v>
      </c>
      <c r="AO70" s="139">
        <f t="shared" ref="AO70:AO133" si="130">(W70-AK70)/W70</f>
        <v>0.91583752098715077</v>
      </c>
      <c r="AP70" s="139"/>
      <c r="AQ70" s="139"/>
      <c r="AR70" s="139"/>
      <c r="AS70" s="139"/>
      <c r="AT70" s="139"/>
      <c r="AU70" s="139"/>
    </row>
    <row r="71" spans="1:47" s="81" customFormat="1" ht="15.75" outlineLevel="2" thickBot="1" x14ac:dyDescent="0.3">
      <c r="B71" s="74">
        <v>2101181005</v>
      </c>
      <c r="C71" s="74" t="s">
        <v>375</v>
      </c>
      <c r="D71" s="75">
        <v>88649480</v>
      </c>
      <c r="E71" s="75">
        <v>0</v>
      </c>
      <c r="F71" s="75">
        <v>0</v>
      </c>
      <c r="G71" s="75">
        <v>0</v>
      </c>
      <c r="H71" s="75">
        <v>0</v>
      </c>
      <c r="I71" s="76">
        <v>0</v>
      </c>
      <c r="J71" s="76">
        <f>+D71+E71-F71-G71-H71+I71</f>
        <v>88649480</v>
      </c>
      <c r="K71" s="76">
        <v>5117603</v>
      </c>
      <c r="L71" s="76">
        <f t="shared" si="123"/>
        <v>83531877</v>
      </c>
      <c r="M71" s="77">
        <v>1463249</v>
      </c>
      <c r="N71" s="75">
        <v>5117603</v>
      </c>
      <c r="O71" s="75">
        <f t="shared" si="124"/>
        <v>0</v>
      </c>
      <c r="P71" s="76">
        <f t="shared" si="125"/>
        <v>83531877</v>
      </c>
      <c r="Q71" s="75">
        <f t="shared" si="126"/>
        <v>1463249</v>
      </c>
      <c r="S71" s="74">
        <v>2101181005</v>
      </c>
      <c r="T71" s="74" t="s">
        <v>375</v>
      </c>
      <c r="U71" s="76">
        <v>0</v>
      </c>
      <c r="V71" s="76"/>
      <c r="W71" s="76">
        <v>11081185</v>
      </c>
      <c r="X71" s="76">
        <v>11081185</v>
      </c>
      <c r="Y71" s="76">
        <v>11081185</v>
      </c>
      <c r="Z71" s="76"/>
      <c r="AA71" s="76">
        <v>11081185</v>
      </c>
      <c r="AB71" s="76">
        <v>11081185</v>
      </c>
      <c r="AC71" s="76">
        <v>11081185</v>
      </c>
      <c r="AD71" s="76">
        <v>11081185</v>
      </c>
      <c r="AE71" s="76">
        <v>11081185</v>
      </c>
      <c r="AF71" s="76"/>
      <c r="AG71" s="76"/>
      <c r="AH71" s="76">
        <f t="shared" si="127"/>
        <v>88649480</v>
      </c>
      <c r="AI71" s="132"/>
      <c r="AJ71" s="76">
        <v>5117603</v>
      </c>
      <c r="AK71" s="76">
        <f>+'Ejecucion gastos Febrero 2019'!K71</f>
        <v>3941500</v>
      </c>
      <c r="AL71" s="76">
        <f t="shared" si="128"/>
        <v>9059103</v>
      </c>
      <c r="AN71" s="139" t="e">
        <f t="shared" si="129"/>
        <v>#DIV/0!</v>
      </c>
      <c r="AO71" s="139">
        <f t="shared" si="130"/>
        <v>0.64430699424294424</v>
      </c>
      <c r="AP71" s="139"/>
      <c r="AQ71" s="139"/>
      <c r="AR71" s="139"/>
      <c r="AS71" s="139"/>
      <c r="AT71" s="139"/>
      <c r="AU71" s="139"/>
    </row>
    <row r="72" spans="1:47" s="81" customFormat="1" ht="15.75" outlineLevel="2" thickBot="1" x14ac:dyDescent="0.3">
      <c r="A72" s="80"/>
      <c r="B72" s="70">
        <v>210193</v>
      </c>
      <c r="C72" s="70" t="s">
        <v>376</v>
      </c>
      <c r="D72" s="72">
        <f>SUM(D73:D81)</f>
        <v>0</v>
      </c>
      <c r="E72" s="72">
        <f t="shared" ref="E72:Q72" si="131">SUM(E73:E81)</f>
        <v>0</v>
      </c>
      <c r="F72" s="72">
        <f t="shared" si="131"/>
        <v>0</v>
      </c>
      <c r="G72" s="72">
        <f t="shared" si="131"/>
        <v>0</v>
      </c>
      <c r="H72" s="72">
        <f t="shared" si="131"/>
        <v>0</v>
      </c>
      <c r="I72" s="72">
        <f t="shared" si="131"/>
        <v>547519257</v>
      </c>
      <c r="J72" s="72">
        <f t="shared" si="131"/>
        <v>547519257</v>
      </c>
      <c r="K72" s="72">
        <f t="shared" si="131"/>
        <v>88634775</v>
      </c>
      <c r="L72" s="72">
        <f t="shared" si="131"/>
        <v>458884482</v>
      </c>
      <c r="M72" s="72">
        <f t="shared" si="131"/>
        <v>3515589</v>
      </c>
      <c r="N72" s="72">
        <f t="shared" si="131"/>
        <v>88634775</v>
      </c>
      <c r="O72" s="72">
        <f t="shared" si="131"/>
        <v>0</v>
      </c>
      <c r="P72" s="72">
        <f t="shared" si="131"/>
        <v>458884482</v>
      </c>
      <c r="Q72" s="72">
        <f t="shared" si="131"/>
        <v>3515589</v>
      </c>
      <c r="S72" s="70">
        <v>210193</v>
      </c>
      <c r="T72" s="70" t="s">
        <v>376</v>
      </c>
      <c r="U72" s="72">
        <f t="shared" ref="U72" si="132">SUM(U73:U81)</f>
        <v>547519257</v>
      </c>
      <c r="V72" s="72">
        <f t="shared" ref="V72:AH72" si="133">SUM(V73:V81)</f>
        <v>88634775</v>
      </c>
      <c r="W72" s="72">
        <f t="shared" si="133"/>
        <v>458884482</v>
      </c>
      <c r="X72" s="72">
        <f t="shared" si="133"/>
        <v>0</v>
      </c>
      <c r="Y72" s="72">
        <f t="shared" si="133"/>
        <v>0</v>
      </c>
      <c r="Z72" s="72">
        <f t="shared" si="133"/>
        <v>0</v>
      </c>
      <c r="AA72" s="72">
        <f t="shared" si="133"/>
        <v>0</v>
      </c>
      <c r="AB72" s="72">
        <f t="shared" si="133"/>
        <v>0</v>
      </c>
      <c r="AC72" s="72">
        <f t="shared" si="133"/>
        <v>0</v>
      </c>
      <c r="AD72" s="72">
        <f t="shared" si="133"/>
        <v>0</v>
      </c>
      <c r="AE72" s="72">
        <f t="shared" si="133"/>
        <v>0</v>
      </c>
      <c r="AF72" s="72">
        <f t="shared" si="133"/>
        <v>0</v>
      </c>
      <c r="AG72" s="72">
        <f t="shared" si="133"/>
        <v>0</v>
      </c>
      <c r="AH72" s="72">
        <f t="shared" si="133"/>
        <v>547519257</v>
      </c>
      <c r="AI72" s="132"/>
      <c r="AJ72" s="72">
        <f t="shared" ref="AJ72" si="134">SUM(AJ73:AJ81)</f>
        <v>88634775</v>
      </c>
      <c r="AK72" s="72">
        <f>+'Ejecucion gastos Febrero 2019'!K72</f>
        <v>49512215</v>
      </c>
      <c r="AL72" s="72">
        <f t="shared" si="128"/>
        <v>138146990</v>
      </c>
      <c r="AN72" s="138">
        <f t="shared" si="129"/>
        <v>0</v>
      </c>
      <c r="AO72" s="138">
        <f t="shared" si="130"/>
        <v>0.8921030957852264</v>
      </c>
      <c r="AP72" s="138"/>
      <c r="AQ72" s="138"/>
      <c r="AR72" s="138"/>
      <c r="AS72" s="138"/>
      <c r="AT72" s="138"/>
      <c r="AU72" s="138"/>
    </row>
    <row r="73" spans="1:47" s="81" customFormat="1" ht="15.75" outlineLevel="2" thickBot="1" x14ac:dyDescent="0.3">
      <c r="B73" s="74">
        <v>21019301</v>
      </c>
      <c r="C73" s="74" t="s">
        <v>377</v>
      </c>
      <c r="D73" s="75">
        <v>0</v>
      </c>
      <c r="E73" s="75">
        <v>0</v>
      </c>
      <c r="F73" s="75">
        <v>0</v>
      </c>
      <c r="G73" s="75">
        <v>0</v>
      </c>
      <c r="H73" s="75">
        <v>0</v>
      </c>
      <c r="I73" s="76">
        <v>6834509</v>
      </c>
      <c r="J73" s="76">
        <f t="shared" ref="J73:J81" si="135">+D73+E73-F73-G73-H73+I73</f>
        <v>6834509</v>
      </c>
      <c r="K73" s="76">
        <v>0</v>
      </c>
      <c r="L73" s="76">
        <f t="shared" ref="L73:L81" si="136">+J73-K73</f>
        <v>6834509</v>
      </c>
      <c r="M73" s="77">
        <v>0</v>
      </c>
      <c r="N73" s="75">
        <v>0</v>
      </c>
      <c r="O73" s="75">
        <f t="shared" ref="O73:O81" si="137">+N73-K73</f>
        <v>0</v>
      </c>
      <c r="P73" s="76">
        <f t="shared" ref="P73:P81" si="138">+J73-N73</f>
        <v>6834509</v>
      </c>
      <c r="Q73" s="75">
        <f t="shared" ref="Q73:Q81" si="139">+M73</f>
        <v>0</v>
      </c>
      <c r="S73" s="74">
        <v>21019301</v>
      </c>
      <c r="T73" s="74" t="s">
        <v>377</v>
      </c>
      <c r="U73" s="76">
        <v>6834509</v>
      </c>
      <c r="V73" s="76">
        <v>0</v>
      </c>
      <c r="W73" s="76">
        <f>+U73-V73</f>
        <v>6834509</v>
      </c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>
        <f t="shared" ref="AH73:AH81" si="140">SUM(V73:AG73)</f>
        <v>6834509</v>
      </c>
      <c r="AI73" s="132"/>
      <c r="AJ73" s="76">
        <v>0</v>
      </c>
      <c r="AK73" s="76">
        <f>+'Ejecucion gastos Febrero 2019'!K73</f>
        <v>6834509</v>
      </c>
      <c r="AL73" s="76">
        <f t="shared" si="128"/>
        <v>6834509</v>
      </c>
      <c r="AN73" s="139" t="e">
        <f t="shared" si="129"/>
        <v>#DIV/0!</v>
      </c>
      <c r="AO73" s="139">
        <f t="shared" si="130"/>
        <v>0</v>
      </c>
      <c r="AP73" s="139"/>
      <c r="AQ73" s="139"/>
      <c r="AR73" s="139"/>
      <c r="AS73" s="139"/>
      <c r="AT73" s="139"/>
      <c r="AU73" s="139"/>
    </row>
    <row r="74" spans="1:47" s="81" customFormat="1" ht="15.75" outlineLevel="2" thickBot="1" x14ac:dyDescent="0.3">
      <c r="B74" s="74">
        <v>21019302</v>
      </c>
      <c r="C74" s="74" t="s">
        <v>378</v>
      </c>
      <c r="D74" s="75">
        <v>0</v>
      </c>
      <c r="E74" s="75">
        <v>0</v>
      </c>
      <c r="F74" s="75">
        <v>0</v>
      </c>
      <c r="G74" s="75">
        <v>0</v>
      </c>
      <c r="H74" s="75">
        <v>0</v>
      </c>
      <c r="I74" s="76">
        <v>134111920</v>
      </c>
      <c r="J74" s="76">
        <f t="shared" si="135"/>
        <v>134111920</v>
      </c>
      <c r="K74" s="76">
        <v>1953105</v>
      </c>
      <c r="L74" s="76">
        <f t="shared" si="136"/>
        <v>132158815</v>
      </c>
      <c r="M74" s="77">
        <v>1953105</v>
      </c>
      <c r="N74" s="75">
        <v>1953105</v>
      </c>
      <c r="O74" s="75">
        <f t="shared" si="137"/>
        <v>0</v>
      </c>
      <c r="P74" s="76">
        <f t="shared" si="138"/>
        <v>132158815</v>
      </c>
      <c r="Q74" s="75">
        <f t="shared" si="139"/>
        <v>1953105</v>
      </c>
      <c r="S74" s="74">
        <v>21019302</v>
      </c>
      <c r="T74" s="74" t="s">
        <v>378</v>
      </c>
      <c r="U74" s="76">
        <v>134111920</v>
      </c>
      <c r="V74" s="76">
        <v>1953105</v>
      </c>
      <c r="W74" s="76">
        <f t="shared" ref="W74:W81" si="141">+U74-V74</f>
        <v>132158815</v>
      </c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>
        <f t="shared" si="140"/>
        <v>134111920</v>
      </c>
      <c r="AI74" s="132"/>
      <c r="AJ74" s="76">
        <v>1953105</v>
      </c>
      <c r="AK74" s="76">
        <f>+'Ejecucion gastos Febrero 2019'!K74</f>
        <v>22208828</v>
      </c>
      <c r="AL74" s="76">
        <f t="shared" si="128"/>
        <v>24161933</v>
      </c>
      <c r="AN74" s="139">
        <f t="shared" si="129"/>
        <v>0</v>
      </c>
      <c r="AO74" s="139">
        <f t="shared" si="130"/>
        <v>0.83195348717374618</v>
      </c>
      <c r="AP74" s="139"/>
      <c r="AQ74" s="139"/>
      <c r="AR74" s="139"/>
      <c r="AS74" s="139"/>
      <c r="AT74" s="139"/>
      <c r="AU74" s="139"/>
    </row>
    <row r="75" spans="1:47" s="81" customFormat="1" ht="15.75" outlineLevel="2" thickBot="1" x14ac:dyDescent="0.3">
      <c r="B75" s="74">
        <v>21019303</v>
      </c>
      <c r="C75" s="74" t="s">
        <v>379</v>
      </c>
      <c r="D75" s="75">
        <v>0</v>
      </c>
      <c r="E75" s="75">
        <v>0</v>
      </c>
      <c r="F75" s="75">
        <v>0</v>
      </c>
      <c r="G75" s="75">
        <v>0</v>
      </c>
      <c r="H75" s="75">
        <v>0</v>
      </c>
      <c r="I75" s="76">
        <v>29562484</v>
      </c>
      <c r="J75" s="76">
        <f t="shared" si="135"/>
        <v>29562484</v>
      </c>
      <c r="K75" s="76">
        <v>1562484</v>
      </c>
      <c r="L75" s="76">
        <f t="shared" si="136"/>
        <v>28000000</v>
      </c>
      <c r="M75" s="77">
        <v>1562484</v>
      </c>
      <c r="N75" s="75">
        <v>1562484</v>
      </c>
      <c r="O75" s="75">
        <f t="shared" si="137"/>
        <v>0</v>
      </c>
      <c r="P75" s="76">
        <f t="shared" si="138"/>
        <v>28000000</v>
      </c>
      <c r="Q75" s="75">
        <f t="shared" si="139"/>
        <v>1562484</v>
      </c>
      <c r="S75" s="74">
        <v>21019303</v>
      </c>
      <c r="T75" s="74" t="s">
        <v>379</v>
      </c>
      <c r="U75" s="76">
        <v>29562484</v>
      </c>
      <c r="V75" s="76">
        <v>1562484</v>
      </c>
      <c r="W75" s="76">
        <f t="shared" si="141"/>
        <v>28000000</v>
      </c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>
        <f t="shared" si="140"/>
        <v>29562484</v>
      </c>
      <c r="AI75" s="132"/>
      <c r="AJ75" s="76">
        <v>1562484</v>
      </c>
      <c r="AK75" s="76">
        <f>+'Ejecucion gastos Febrero 2019'!K75</f>
        <v>0</v>
      </c>
      <c r="AL75" s="76">
        <f t="shared" si="128"/>
        <v>1562484</v>
      </c>
      <c r="AN75" s="139">
        <f t="shared" si="129"/>
        <v>0</v>
      </c>
      <c r="AO75" s="139">
        <f t="shared" si="130"/>
        <v>1</v>
      </c>
      <c r="AP75" s="139"/>
      <c r="AQ75" s="139"/>
      <c r="AR75" s="139"/>
      <c r="AS75" s="139"/>
      <c r="AT75" s="139"/>
      <c r="AU75" s="139"/>
    </row>
    <row r="76" spans="1:47" s="80" customFormat="1" ht="15.75" thickBot="1" x14ac:dyDescent="0.3">
      <c r="A76" s="81"/>
      <c r="B76" s="74">
        <v>21019304</v>
      </c>
      <c r="C76" s="74" t="s">
        <v>380</v>
      </c>
      <c r="D76" s="75">
        <v>0</v>
      </c>
      <c r="E76" s="75">
        <v>0</v>
      </c>
      <c r="F76" s="75">
        <v>0</v>
      </c>
      <c r="G76" s="75">
        <v>0</v>
      </c>
      <c r="H76" s="75">
        <v>0</v>
      </c>
      <c r="I76" s="76">
        <v>4400000</v>
      </c>
      <c r="J76" s="76">
        <f t="shared" si="135"/>
        <v>4400000</v>
      </c>
      <c r="K76" s="76">
        <v>0</v>
      </c>
      <c r="L76" s="76">
        <f t="shared" si="136"/>
        <v>4400000</v>
      </c>
      <c r="M76" s="77">
        <v>0</v>
      </c>
      <c r="N76" s="75">
        <v>0</v>
      </c>
      <c r="O76" s="75">
        <f t="shared" si="137"/>
        <v>0</v>
      </c>
      <c r="P76" s="76">
        <f t="shared" si="138"/>
        <v>4400000</v>
      </c>
      <c r="Q76" s="75">
        <f t="shared" si="139"/>
        <v>0</v>
      </c>
      <c r="S76" s="74">
        <v>21019304</v>
      </c>
      <c r="T76" s="74" t="s">
        <v>380</v>
      </c>
      <c r="U76" s="76">
        <v>4400000</v>
      </c>
      <c r="V76" s="76">
        <v>0</v>
      </c>
      <c r="W76" s="76">
        <f t="shared" si="141"/>
        <v>4400000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>
        <f t="shared" si="140"/>
        <v>4400000</v>
      </c>
      <c r="AI76" s="132"/>
      <c r="AJ76" s="76">
        <v>0</v>
      </c>
      <c r="AK76" s="76">
        <f>+'Ejecucion gastos Febrero 2019'!K76</f>
        <v>4400000</v>
      </c>
      <c r="AL76" s="76">
        <f t="shared" si="128"/>
        <v>4400000</v>
      </c>
      <c r="AN76" s="139" t="e">
        <f t="shared" si="129"/>
        <v>#DIV/0!</v>
      </c>
      <c r="AO76" s="139">
        <f t="shared" si="130"/>
        <v>0</v>
      </c>
      <c r="AP76" s="139"/>
      <c r="AQ76" s="139"/>
      <c r="AR76" s="139"/>
      <c r="AS76" s="139"/>
      <c r="AT76" s="139"/>
      <c r="AU76" s="139"/>
    </row>
    <row r="77" spans="1:47" s="81" customFormat="1" ht="15.75" outlineLevel="1" thickBot="1" x14ac:dyDescent="0.3">
      <c r="B77" s="74">
        <v>21019305</v>
      </c>
      <c r="C77" s="74" t="s">
        <v>381</v>
      </c>
      <c r="D77" s="75">
        <v>0</v>
      </c>
      <c r="E77" s="75">
        <v>0</v>
      </c>
      <c r="F77" s="75">
        <v>0</v>
      </c>
      <c r="G77" s="75">
        <v>0</v>
      </c>
      <c r="H77" s="75">
        <v>0</v>
      </c>
      <c r="I77" s="76">
        <v>93084851</v>
      </c>
      <c r="J77" s="76">
        <f t="shared" si="135"/>
        <v>93084851</v>
      </c>
      <c r="K77" s="76">
        <v>85119186</v>
      </c>
      <c r="L77" s="76">
        <f t="shared" si="136"/>
        <v>7965665</v>
      </c>
      <c r="M77" s="77">
        <v>0</v>
      </c>
      <c r="N77" s="75">
        <v>85119186</v>
      </c>
      <c r="O77" s="75">
        <f t="shared" si="137"/>
        <v>0</v>
      </c>
      <c r="P77" s="76">
        <f t="shared" si="138"/>
        <v>7965665</v>
      </c>
      <c r="Q77" s="75">
        <f t="shared" si="139"/>
        <v>0</v>
      </c>
      <c r="S77" s="74">
        <v>21019305</v>
      </c>
      <c r="T77" s="74" t="s">
        <v>381</v>
      </c>
      <c r="U77" s="76">
        <v>93084851</v>
      </c>
      <c r="V77" s="76">
        <v>85119186</v>
      </c>
      <c r="W77" s="76">
        <f t="shared" si="141"/>
        <v>7965665</v>
      </c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>
        <f t="shared" si="140"/>
        <v>93084851</v>
      </c>
      <c r="AI77" s="132"/>
      <c r="AJ77" s="76">
        <v>85119186</v>
      </c>
      <c r="AK77" s="76">
        <f>+'Ejecucion gastos Febrero 2019'!K77</f>
        <v>2165665</v>
      </c>
      <c r="AL77" s="76">
        <f t="shared" si="128"/>
        <v>87284851</v>
      </c>
      <c r="AN77" s="139">
        <f t="shared" si="129"/>
        <v>0</v>
      </c>
      <c r="AO77" s="139">
        <f t="shared" si="130"/>
        <v>0.72812502157698067</v>
      </c>
      <c r="AP77" s="139"/>
      <c r="AQ77" s="139"/>
      <c r="AR77" s="139"/>
      <c r="AS77" s="139"/>
      <c r="AT77" s="139"/>
      <c r="AU77" s="139"/>
    </row>
    <row r="78" spans="1:47" s="81" customFormat="1" ht="15.75" outlineLevel="1" thickBot="1" x14ac:dyDescent="0.3">
      <c r="B78" s="74">
        <v>21019309</v>
      </c>
      <c r="C78" s="74" t="s">
        <v>382</v>
      </c>
      <c r="D78" s="75">
        <v>0</v>
      </c>
      <c r="E78" s="75">
        <v>0</v>
      </c>
      <c r="F78" s="75">
        <v>0</v>
      </c>
      <c r="G78" s="75">
        <v>0</v>
      </c>
      <c r="H78" s="75">
        <v>0</v>
      </c>
      <c r="I78" s="76">
        <v>1567977</v>
      </c>
      <c r="J78" s="76">
        <f t="shared" si="135"/>
        <v>1567977</v>
      </c>
      <c r="K78" s="76">
        <v>0</v>
      </c>
      <c r="L78" s="76">
        <f t="shared" si="136"/>
        <v>1567977</v>
      </c>
      <c r="M78" s="77">
        <v>0</v>
      </c>
      <c r="N78" s="75">
        <v>0</v>
      </c>
      <c r="O78" s="75">
        <f t="shared" si="137"/>
        <v>0</v>
      </c>
      <c r="P78" s="76">
        <f t="shared" si="138"/>
        <v>1567977</v>
      </c>
      <c r="Q78" s="75">
        <f t="shared" si="139"/>
        <v>0</v>
      </c>
      <c r="S78" s="74">
        <v>21019309</v>
      </c>
      <c r="T78" s="74" t="s">
        <v>382</v>
      </c>
      <c r="U78" s="76">
        <v>1567977</v>
      </c>
      <c r="V78" s="76">
        <v>0</v>
      </c>
      <c r="W78" s="76">
        <f t="shared" si="141"/>
        <v>1567977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>
        <f t="shared" si="140"/>
        <v>1567977</v>
      </c>
      <c r="AI78" s="132"/>
      <c r="AJ78" s="76">
        <v>0</v>
      </c>
      <c r="AK78" s="76">
        <f>+'Ejecucion gastos Febrero 2019'!K78</f>
        <v>1567977</v>
      </c>
      <c r="AL78" s="76">
        <f t="shared" si="128"/>
        <v>1567977</v>
      </c>
      <c r="AN78" s="139" t="e">
        <f t="shared" si="129"/>
        <v>#DIV/0!</v>
      </c>
      <c r="AO78" s="139">
        <f t="shared" si="130"/>
        <v>0</v>
      </c>
      <c r="AP78" s="139"/>
      <c r="AQ78" s="139"/>
      <c r="AR78" s="139"/>
      <c r="AS78" s="139"/>
      <c r="AT78" s="139"/>
      <c r="AU78" s="139"/>
    </row>
    <row r="79" spans="1:47" s="81" customFormat="1" ht="15.75" outlineLevel="1" thickBot="1" x14ac:dyDescent="0.3">
      <c r="B79" s="74">
        <v>21019310</v>
      </c>
      <c r="C79" s="74" t="s">
        <v>383</v>
      </c>
      <c r="D79" s="75">
        <v>0</v>
      </c>
      <c r="E79" s="75">
        <v>0</v>
      </c>
      <c r="F79" s="75">
        <v>0</v>
      </c>
      <c r="G79" s="75">
        <v>0</v>
      </c>
      <c r="H79" s="75">
        <v>0</v>
      </c>
      <c r="I79" s="76">
        <v>7906103</v>
      </c>
      <c r="J79" s="76">
        <f t="shared" si="135"/>
        <v>7906103</v>
      </c>
      <c r="K79" s="76">
        <v>0</v>
      </c>
      <c r="L79" s="76">
        <f t="shared" si="136"/>
        <v>7906103</v>
      </c>
      <c r="M79" s="77">
        <v>0</v>
      </c>
      <c r="N79" s="75">
        <v>0</v>
      </c>
      <c r="O79" s="75">
        <f t="shared" si="137"/>
        <v>0</v>
      </c>
      <c r="P79" s="76">
        <f t="shared" si="138"/>
        <v>7906103</v>
      </c>
      <c r="Q79" s="75">
        <f t="shared" si="139"/>
        <v>0</v>
      </c>
      <c r="S79" s="74">
        <v>21019310</v>
      </c>
      <c r="T79" s="74" t="s">
        <v>383</v>
      </c>
      <c r="U79" s="76">
        <v>7906103</v>
      </c>
      <c r="V79" s="76">
        <v>0</v>
      </c>
      <c r="W79" s="76">
        <f t="shared" si="141"/>
        <v>7906103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>
        <f t="shared" si="140"/>
        <v>7906103</v>
      </c>
      <c r="AI79" s="132"/>
      <c r="AJ79" s="76">
        <v>0</v>
      </c>
      <c r="AK79" s="76">
        <f>+'Ejecucion gastos Febrero 2019'!K79</f>
        <v>7906103</v>
      </c>
      <c r="AL79" s="76">
        <f t="shared" si="128"/>
        <v>7906103</v>
      </c>
      <c r="AN79" s="139" t="e">
        <f t="shared" si="129"/>
        <v>#DIV/0!</v>
      </c>
      <c r="AO79" s="139">
        <f t="shared" si="130"/>
        <v>0</v>
      </c>
      <c r="AP79" s="139"/>
      <c r="AQ79" s="139"/>
      <c r="AR79" s="139"/>
      <c r="AS79" s="139"/>
      <c r="AT79" s="139"/>
      <c r="AU79" s="139"/>
    </row>
    <row r="80" spans="1:47" s="81" customFormat="1" ht="15.75" outlineLevel="1" thickBot="1" x14ac:dyDescent="0.3">
      <c r="B80" s="74">
        <v>21019311</v>
      </c>
      <c r="C80" s="74" t="s">
        <v>384</v>
      </c>
      <c r="D80" s="75">
        <v>0</v>
      </c>
      <c r="E80" s="75">
        <v>0</v>
      </c>
      <c r="F80" s="75">
        <v>0</v>
      </c>
      <c r="G80" s="75">
        <v>0</v>
      </c>
      <c r="H80" s="75">
        <v>0</v>
      </c>
      <c r="I80" s="76">
        <v>4429133</v>
      </c>
      <c r="J80" s="76">
        <f t="shared" si="135"/>
        <v>4429133</v>
      </c>
      <c r="K80" s="76">
        <v>0</v>
      </c>
      <c r="L80" s="76">
        <f t="shared" si="136"/>
        <v>4429133</v>
      </c>
      <c r="M80" s="77">
        <v>0</v>
      </c>
      <c r="N80" s="75">
        <v>0</v>
      </c>
      <c r="O80" s="75">
        <f t="shared" si="137"/>
        <v>0</v>
      </c>
      <c r="P80" s="76">
        <f t="shared" si="138"/>
        <v>4429133</v>
      </c>
      <c r="Q80" s="75">
        <f t="shared" si="139"/>
        <v>0</v>
      </c>
      <c r="S80" s="74">
        <v>21019311</v>
      </c>
      <c r="T80" s="74" t="s">
        <v>384</v>
      </c>
      <c r="U80" s="76">
        <v>4429133</v>
      </c>
      <c r="V80" s="76">
        <v>0</v>
      </c>
      <c r="W80" s="76">
        <f t="shared" si="141"/>
        <v>4429133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>
        <f t="shared" si="140"/>
        <v>4429133</v>
      </c>
      <c r="AI80" s="132"/>
      <c r="AJ80" s="76">
        <v>0</v>
      </c>
      <c r="AK80" s="76">
        <f>+'Ejecucion gastos Febrero 2019'!K80</f>
        <v>4429133</v>
      </c>
      <c r="AL80" s="76">
        <f t="shared" si="128"/>
        <v>4429133</v>
      </c>
      <c r="AN80" s="139" t="e">
        <f t="shared" si="129"/>
        <v>#DIV/0!</v>
      </c>
      <c r="AO80" s="139">
        <f t="shared" si="130"/>
        <v>0</v>
      </c>
      <c r="AP80" s="139"/>
      <c r="AQ80" s="139"/>
      <c r="AR80" s="139"/>
      <c r="AS80" s="139"/>
      <c r="AT80" s="139"/>
      <c r="AU80" s="139"/>
    </row>
    <row r="81" spans="1:47" s="81" customFormat="1" ht="15.75" outlineLevel="1" thickBot="1" x14ac:dyDescent="0.3">
      <c r="B81" s="74">
        <v>21019312</v>
      </c>
      <c r="C81" s="74" t="s">
        <v>385</v>
      </c>
      <c r="D81" s="75">
        <v>0</v>
      </c>
      <c r="E81" s="75">
        <v>0</v>
      </c>
      <c r="F81" s="75">
        <v>0</v>
      </c>
      <c r="G81" s="75">
        <v>0</v>
      </c>
      <c r="H81" s="75">
        <v>0</v>
      </c>
      <c r="I81" s="76">
        <v>265622280</v>
      </c>
      <c r="J81" s="76">
        <f t="shared" si="135"/>
        <v>265622280</v>
      </c>
      <c r="K81" s="76">
        <v>0</v>
      </c>
      <c r="L81" s="76">
        <f t="shared" si="136"/>
        <v>265622280</v>
      </c>
      <c r="M81" s="77">
        <v>0</v>
      </c>
      <c r="N81" s="75">
        <v>0</v>
      </c>
      <c r="O81" s="75">
        <f t="shared" si="137"/>
        <v>0</v>
      </c>
      <c r="P81" s="76">
        <f t="shared" si="138"/>
        <v>265622280</v>
      </c>
      <c r="Q81" s="75">
        <f t="shared" si="139"/>
        <v>0</v>
      </c>
      <c r="S81" s="74">
        <v>21019312</v>
      </c>
      <c r="T81" s="74" t="s">
        <v>385</v>
      </c>
      <c r="U81" s="76">
        <v>265622280</v>
      </c>
      <c r="V81" s="76">
        <v>0</v>
      </c>
      <c r="W81" s="76">
        <f t="shared" si="141"/>
        <v>265622280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>
        <f t="shared" si="140"/>
        <v>265622280</v>
      </c>
      <c r="AI81" s="132"/>
      <c r="AJ81" s="76">
        <v>0</v>
      </c>
      <c r="AK81" s="76">
        <f>+'Ejecucion gastos Febrero 2019'!K81</f>
        <v>0</v>
      </c>
      <c r="AL81" s="76">
        <f t="shared" si="128"/>
        <v>0</v>
      </c>
      <c r="AN81" s="139" t="e">
        <f t="shared" si="129"/>
        <v>#DIV/0!</v>
      </c>
      <c r="AO81" s="139">
        <f t="shared" si="130"/>
        <v>1</v>
      </c>
      <c r="AP81" s="139"/>
      <c r="AQ81" s="139"/>
      <c r="AR81" s="139"/>
      <c r="AS81" s="139"/>
      <c r="AT81" s="139"/>
      <c r="AU81" s="139"/>
    </row>
    <row r="82" spans="1:47" s="81" customFormat="1" ht="15.75" outlineLevel="1" thickBot="1" x14ac:dyDescent="0.3">
      <c r="A82" s="80"/>
      <c r="B82" s="62">
        <v>2102</v>
      </c>
      <c r="C82" s="62" t="s">
        <v>386</v>
      </c>
      <c r="D82" s="63">
        <f>SUM(D83:D102)</f>
        <v>4972699928</v>
      </c>
      <c r="E82" s="63">
        <f t="shared" ref="E82:Q82" si="142">SUM(E83:E102)</f>
        <v>0</v>
      </c>
      <c r="F82" s="63">
        <f t="shared" si="142"/>
        <v>243000</v>
      </c>
      <c r="G82" s="63">
        <f t="shared" si="142"/>
        <v>0</v>
      </c>
      <c r="H82" s="63">
        <f t="shared" si="142"/>
        <v>0</v>
      </c>
      <c r="I82" s="63">
        <f t="shared" si="142"/>
        <v>541458058</v>
      </c>
      <c r="J82" s="63">
        <f t="shared" si="142"/>
        <v>5513914986</v>
      </c>
      <c r="K82" s="63">
        <f t="shared" si="142"/>
        <v>1209327007</v>
      </c>
      <c r="L82" s="63">
        <f t="shared" si="142"/>
        <v>4304587979</v>
      </c>
      <c r="M82" s="63">
        <f t="shared" si="142"/>
        <v>163476988</v>
      </c>
      <c r="N82" s="63">
        <f t="shared" si="142"/>
        <v>2684054442</v>
      </c>
      <c r="O82" s="63">
        <f t="shared" si="142"/>
        <v>1474727435</v>
      </c>
      <c r="P82" s="63">
        <f t="shared" si="142"/>
        <v>2829860544</v>
      </c>
      <c r="Q82" s="63">
        <f t="shared" si="142"/>
        <v>163476988</v>
      </c>
      <c r="S82" s="62">
        <v>2102</v>
      </c>
      <c r="T82" s="62" t="s">
        <v>386</v>
      </c>
      <c r="U82" s="63">
        <f t="shared" ref="U82" si="143">SUM(U83:U102)</f>
        <v>541458058</v>
      </c>
      <c r="V82" s="63">
        <f t="shared" ref="V82:AH82" si="144">SUM(V83:V102)</f>
        <v>782299702.6541667</v>
      </c>
      <c r="W82" s="63">
        <f t="shared" si="144"/>
        <v>757175230.6541667</v>
      </c>
      <c r="X82" s="63">
        <f t="shared" si="144"/>
        <v>487631043.6541667</v>
      </c>
      <c r="Y82" s="63">
        <f t="shared" si="144"/>
        <v>420131043.6541667</v>
      </c>
      <c r="Z82" s="63">
        <f t="shared" si="144"/>
        <v>395931043.6541667</v>
      </c>
      <c r="AA82" s="63">
        <f t="shared" si="144"/>
        <v>381331043.6541667</v>
      </c>
      <c r="AB82" s="63">
        <f t="shared" si="144"/>
        <v>379892979.6541667</v>
      </c>
      <c r="AC82" s="63">
        <f t="shared" si="144"/>
        <v>404892979.6541667</v>
      </c>
      <c r="AD82" s="63">
        <f t="shared" si="144"/>
        <v>379892979.6541667</v>
      </c>
      <c r="AE82" s="63">
        <f t="shared" si="144"/>
        <v>379892979.6541667</v>
      </c>
      <c r="AF82" s="63">
        <f t="shared" si="144"/>
        <v>374267979.6541667</v>
      </c>
      <c r="AG82" s="63">
        <f t="shared" si="144"/>
        <v>370575979.6541667</v>
      </c>
      <c r="AH82" s="63">
        <f t="shared" si="144"/>
        <v>5513914985.8499994</v>
      </c>
      <c r="AI82" s="132"/>
      <c r="AJ82" s="63">
        <f t="shared" ref="AJ82" si="145">SUM(AJ83:AJ102)</f>
        <v>1209327007</v>
      </c>
      <c r="AK82" s="63">
        <f>+'Ejecucion gastos Febrero 2019'!K82</f>
        <v>1252308517</v>
      </c>
      <c r="AL82" s="63">
        <f t="shared" si="128"/>
        <v>2461635524</v>
      </c>
      <c r="AN82" s="31">
        <f t="shared" si="129"/>
        <v>-0.54586151943689332</v>
      </c>
      <c r="AO82" s="31">
        <f t="shared" si="130"/>
        <v>-0.65392166344118197</v>
      </c>
      <c r="AP82" s="31"/>
      <c r="AQ82" s="31"/>
      <c r="AR82" s="31"/>
      <c r="AS82" s="31"/>
      <c r="AT82" s="31"/>
      <c r="AU82" s="31"/>
    </row>
    <row r="83" spans="1:47" s="81" customFormat="1" ht="15.75" outlineLevel="1" thickBot="1" x14ac:dyDescent="0.3">
      <c r="B83" s="65">
        <v>210201</v>
      </c>
      <c r="C83" s="65" t="s">
        <v>387</v>
      </c>
      <c r="D83" s="66">
        <v>123353430</v>
      </c>
      <c r="E83" s="66">
        <v>0</v>
      </c>
      <c r="F83" s="66">
        <v>0</v>
      </c>
      <c r="G83" s="66">
        <v>0</v>
      </c>
      <c r="H83" s="66">
        <v>0</v>
      </c>
      <c r="I83" s="67">
        <v>0</v>
      </c>
      <c r="J83" s="67">
        <f t="shared" ref="J83:J101" si="146">+D83+E83-F83-G83-H83+I83</f>
        <v>123353430</v>
      </c>
      <c r="K83" s="67">
        <v>7200000</v>
      </c>
      <c r="L83" s="67">
        <f t="shared" ref="L83:L101" si="147">+J83-K83</f>
        <v>116153430</v>
      </c>
      <c r="M83" s="68">
        <v>200000</v>
      </c>
      <c r="N83" s="66">
        <v>24902630</v>
      </c>
      <c r="O83" s="66">
        <f t="shared" ref="O83:O101" si="148">+N83-K83</f>
        <v>17702630</v>
      </c>
      <c r="P83" s="67">
        <f t="shared" ref="P83:P101" si="149">+J83-N83</f>
        <v>98450800</v>
      </c>
      <c r="Q83" s="66">
        <f t="shared" ref="Q83:Q101" si="150">+M83</f>
        <v>200000</v>
      </c>
      <c r="S83" s="65">
        <v>210201</v>
      </c>
      <c r="T83" s="65" t="s">
        <v>387</v>
      </c>
      <c r="U83" s="67">
        <v>0</v>
      </c>
      <c r="V83" s="67">
        <v>10279452.5</v>
      </c>
      <c r="W83" s="67">
        <v>10279452.5</v>
      </c>
      <c r="X83" s="67">
        <v>10279452.5</v>
      </c>
      <c r="Y83" s="67">
        <v>10279452.5</v>
      </c>
      <c r="Z83" s="67">
        <v>10279452.5</v>
      </c>
      <c r="AA83" s="67">
        <v>10279452.5</v>
      </c>
      <c r="AB83" s="67">
        <v>10279452.5</v>
      </c>
      <c r="AC83" s="67">
        <v>10279452.5</v>
      </c>
      <c r="AD83" s="67">
        <v>10279452.5</v>
      </c>
      <c r="AE83" s="67">
        <v>10279452.5</v>
      </c>
      <c r="AF83" s="67">
        <v>10279452.5</v>
      </c>
      <c r="AG83" s="67">
        <v>10279452.5</v>
      </c>
      <c r="AH83" s="67">
        <v>123353430</v>
      </c>
      <c r="AI83" s="132"/>
      <c r="AJ83" s="67">
        <v>7200000</v>
      </c>
      <c r="AK83" s="67">
        <f>+'Ejecucion gastos Febrero 2019'!K83</f>
        <v>82378880</v>
      </c>
      <c r="AL83" s="67">
        <f t="shared" si="128"/>
        <v>89578880</v>
      </c>
      <c r="AN83" s="35">
        <f t="shared" si="129"/>
        <v>0.29957359110322268</v>
      </c>
      <c r="AO83" s="35">
        <f t="shared" si="130"/>
        <v>-7.0139365399081326</v>
      </c>
      <c r="AP83" s="35"/>
      <c r="AQ83" s="35"/>
      <c r="AR83" s="35"/>
      <c r="AS83" s="35"/>
      <c r="AT83" s="35"/>
      <c r="AU83" s="35"/>
    </row>
    <row r="84" spans="1:47" s="81" customFormat="1" ht="15.75" outlineLevel="1" thickBot="1" x14ac:dyDescent="0.3">
      <c r="B84" s="65">
        <v>210202</v>
      </c>
      <c r="C84" s="65" t="s">
        <v>388</v>
      </c>
      <c r="D84" s="66">
        <v>50000000</v>
      </c>
      <c r="E84" s="66">
        <v>0</v>
      </c>
      <c r="F84" s="66">
        <v>0</v>
      </c>
      <c r="G84" s="66">
        <v>0</v>
      </c>
      <c r="H84" s="66">
        <v>0</v>
      </c>
      <c r="I84" s="67">
        <v>0</v>
      </c>
      <c r="J84" s="67">
        <f t="shared" si="146"/>
        <v>50000000</v>
      </c>
      <c r="K84" s="67">
        <v>1000000</v>
      </c>
      <c r="L84" s="67">
        <f t="shared" si="147"/>
        <v>49000000</v>
      </c>
      <c r="M84" s="68">
        <v>0</v>
      </c>
      <c r="N84" s="66">
        <v>5500000</v>
      </c>
      <c r="O84" s="66">
        <f t="shared" si="148"/>
        <v>4500000</v>
      </c>
      <c r="P84" s="67">
        <f t="shared" si="149"/>
        <v>44500000</v>
      </c>
      <c r="Q84" s="66">
        <f t="shared" si="150"/>
        <v>0</v>
      </c>
      <c r="S84" s="65">
        <v>210202</v>
      </c>
      <c r="T84" s="65" t="s">
        <v>388</v>
      </c>
      <c r="U84" s="67">
        <v>0</v>
      </c>
      <c r="V84" s="67">
        <v>4166666.6666666665</v>
      </c>
      <c r="W84" s="67">
        <v>4166666.6666666665</v>
      </c>
      <c r="X84" s="67">
        <v>4166666.6666666665</v>
      </c>
      <c r="Y84" s="67">
        <v>4166666.6666666665</v>
      </c>
      <c r="Z84" s="67">
        <v>4166666.6666666665</v>
      </c>
      <c r="AA84" s="67">
        <v>4166666.6666666665</v>
      </c>
      <c r="AB84" s="67">
        <v>4166666.6666666665</v>
      </c>
      <c r="AC84" s="67">
        <v>4166666.6666666665</v>
      </c>
      <c r="AD84" s="67">
        <v>4166666.6666666665</v>
      </c>
      <c r="AE84" s="67">
        <v>4166666.6666666665</v>
      </c>
      <c r="AF84" s="67">
        <v>4166666.6666666665</v>
      </c>
      <c r="AG84" s="67">
        <v>4166666.6666666665</v>
      </c>
      <c r="AH84" s="67">
        <v>49999999.999999993</v>
      </c>
      <c r="AI84" s="132"/>
      <c r="AJ84" s="67">
        <v>1000000</v>
      </c>
      <c r="AK84" s="67">
        <f>+'Ejecucion gastos Febrero 2019'!K84</f>
        <v>7690599</v>
      </c>
      <c r="AL84" s="67">
        <f t="shared" si="128"/>
        <v>8690599</v>
      </c>
      <c r="AN84" s="35">
        <f t="shared" si="129"/>
        <v>0.76</v>
      </c>
      <c r="AO84" s="35">
        <f t="shared" si="130"/>
        <v>-0.84574376000000007</v>
      </c>
      <c r="AP84" s="35"/>
      <c r="AQ84" s="35"/>
      <c r="AR84" s="35"/>
      <c r="AS84" s="35"/>
      <c r="AT84" s="35"/>
      <c r="AU84" s="35"/>
    </row>
    <row r="85" spans="1:47" s="81" customFormat="1" ht="15.75" outlineLevel="1" thickBot="1" x14ac:dyDescent="0.3">
      <c r="B85" s="65">
        <v>210203</v>
      </c>
      <c r="C85" s="65" t="s">
        <v>389</v>
      </c>
      <c r="D85" s="66">
        <v>95405000</v>
      </c>
      <c r="E85" s="66">
        <v>0</v>
      </c>
      <c r="F85" s="66">
        <v>0</v>
      </c>
      <c r="G85" s="66">
        <v>0</v>
      </c>
      <c r="H85" s="66">
        <v>0</v>
      </c>
      <c r="I85" s="67">
        <v>0</v>
      </c>
      <c r="J85" s="67">
        <f t="shared" si="146"/>
        <v>95405000</v>
      </c>
      <c r="K85" s="67">
        <v>1000000</v>
      </c>
      <c r="L85" s="67">
        <f t="shared" si="147"/>
        <v>94405000</v>
      </c>
      <c r="M85" s="68">
        <v>0</v>
      </c>
      <c r="N85" s="66">
        <v>11500000</v>
      </c>
      <c r="O85" s="66">
        <f t="shared" si="148"/>
        <v>10500000</v>
      </c>
      <c r="P85" s="67">
        <f t="shared" si="149"/>
        <v>83905000</v>
      </c>
      <c r="Q85" s="66">
        <f t="shared" si="150"/>
        <v>0</v>
      </c>
      <c r="S85" s="65">
        <v>210203</v>
      </c>
      <c r="T85" s="65" t="s">
        <v>389</v>
      </c>
      <c r="U85" s="67">
        <v>0</v>
      </c>
      <c r="V85" s="67">
        <v>7950416.666666667</v>
      </c>
      <c r="W85" s="67">
        <v>7950416.666666667</v>
      </c>
      <c r="X85" s="67">
        <v>7950416.666666667</v>
      </c>
      <c r="Y85" s="67">
        <v>7950416.666666667</v>
      </c>
      <c r="Z85" s="67">
        <v>7950416.666666667</v>
      </c>
      <c r="AA85" s="67">
        <v>7950416.666666667</v>
      </c>
      <c r="AB85" s="67">
        <v>7950416.666666667</v>
      </c>
      <c r="AC85" s="67">
        <v>7950416.666666667</v>
      </c>
      <c r="AD85" s="67">
        <v>7950416.666666667</v>
      </c>
      <c r="AE85" s="67">
        <v>7950416.666666667</v>
      </c>
      <c r="AF85" s="67">
        <v>7950416.666666667</v>
      </c>
      <c r="AG85" s="67">
        <v>7950416.666666667</v>
      </c>
      <c r="AH85" s="67">
        <v>95405000.000000015</v>
      </c>
      <c r="AI85" s="132"/>
      <c r="AJ85" s="67">
        <v>1000000</v>
      </c>
      <c r="AK85" s="67">
        <f>+'Ejecucion gastos Febrero 2019'!K85</f>
        <v>12872339</v>
      </c>
      <c r="AL85" s="67">
        <f t="shared" si="128"/>
        <v>13872339</v>
      </c>
      <c r="AN85" s="35">
        <f t="shared" si="129"/>
        <v>0.87422042869870553</v>
      </c>
      <c r="AO85" s="35">
        <f t="shared" si="130"/>
        <v>-0.61907728106493365</v>
      </c>
      <c r="AP85" s="35"/>
      <c r="AQ85" s="35"/>
      <c r="AR85" s="35"/>
      <c r="AS85" s="35"/>
      <c r="AT85" s="35"/>
      <c r="AU85" s="35"/>
    </row>
    <row r="86" spans="1:47" s="81" customFormat="1" ht="15.75" outlineLevel="1" thickBot="1" x14ac:dyDescent="0.3">
      <c r="B86" s="65">
        <v>210204</v>
      </c>
      <c r="C86" s="65" t="s">
        <v>390</v>
      </c>
      <c r="D86" s="66">
        <v>78303000</v>
      </c>
      <c r="E86" s="66">
        <v>0</v>
      </c>
      <c r="F86" s="66">
        <v>0</v>
      </c>
      <c r="G86" s="66">
        <v>0</v>
      </c>
      <c r="H86" s="66">
        <v>0</v>
      </c>
      <c r="I86" s="67">
        <v>0</v>
      </c>
      <c r="J86" s="67">
        <f t="shared" si="146"/>
        <v>78303000</v>
      </c>
      <c r="K86" s="67">
        <v>1000000</v>
      </c>
      <c r="L86" s="67">
        <f t="shared" si="147"/>
        <v>77303000</v>
      </c>
      <c r="M86" s="68">
        <v>0</v>
      </c>
      <c r="N86" s="66">
        <v>1500000</v>
      </c>
      <c r="O86" s="66">
        <f t="shared" si="148"/>
        <v>500000</v>
      </c>
      <c r="P86" s="67">
        <f t="shared" si="149"/>
        <v>76803000</v>
      </c>
      <c r="Q86" s="66">
        <f t="shared" si="150"/>
        <v>0</v>
      </c>
      <c r="S86" s="65">
        <v>210204</v>
      </c>
      <c r="T86" s="65" t="s">
        <v>390</v>
      </c>
      <c r="U86" s="67">
        <v>0</v>
      </c>
      <c r="V86" s="67">
        <v>6525250</v>
      </c>
      <c r="W86" s="67">
        <v>6525250</v>
      </c>
      <c r="X86" s="67">
        <v>6525250</v>
      </c>
      <c r="Y86" s="67">
        <v>6525250</v>
      </c>
      <c r="Z86" s="67">
        <v>6525250</v>
      </c>
      <c r="AA86" s="67">
        <v>6525250</v>
      </c>
      <c r="AB86" s="67">
        <v>6525250</v>
      </c>
      <c r="AC86" s="67">
        <v>6525250</v>
      </c>
      <c r="AD86" s="67">
        <v>6525250</v>
      </c>
      <c r="AE86" s="67">
        <v>6525250</v>
      </c>
      <c r="AF86" s="67">
        <v>6525250</v>
      </c>
      <c r="AG86" s="67">
        <v>6525250</v>
      </c>
      <c r="AH86" s="67">
        <v>78303000</v>
      </c>
      <c r="AI86" s="132"/>
      <c r="AJ86" s="67">
        <v>1000000</v>
      </c>
      <c r="AK86" s="67">
        <f>+'Ejecucion gastos Febrero 2019'!K86</f>
        <v>4617000</v>
      </c>
      <c r="AL86" s="67">
        <f t="shared" si="128"/>
        <v>5617000</v>
      </c>
      <c r="AN86" s="35">
        <f t="shared" si="129"/>
        <v>0.8467491666985939</v>
      </c>
      <c r="AO86" s="35">
        <f t="shared" si="130"/>
        <v>0.29244090264740813</v>
      </c>
      <c r="AP86" s="35"/>
      <c r="AQ86" s="35"/>
      <c r="AR86" s="35"/>
      <c r="AS86" s="35"/>
      <c r="AT86" s="35"/>
      <c r="AU86" s="35"/>
    </row>
    <row r="87" spans="1:47" s="81" customFormat="1" ht="15.75" outlineLevel="1" thickBot="1" x14ac:dyDescent="0.3">
      <c r="B87" s="65">
        <v>210205</v>
      </c>
      <c r="C87" s="65" t="s">
        <v>391</v>
      </c>
      <c r="D87" s="66">
        <v>75701000</v>
      </c>
      <c r="E87" s="66">
        <v>0</v>
      </c>
      <c r="F87" s="66">
        <v>0</v>
      </c>
      <c r="G87" s="66">
        <v>0</v>
      </c>
      <c r="H87" s="66">
        <v>0</v>
      </c>
      <c r="I87" s="67">
        <v>0</v>
      </c>
      <c r="J87" s="67">
        <f t="shared" si="146"/>
        <v>75701000</v>
      </c>
      <c r="K87" s="67">
        <v>4000000</v>
      </c>
      <c r="L87" s="67">
        <f t="shared" si="147"/>
        <v>71701000</v>
      </c>
      <c r="M87" s="68">
        <v>0</v>
      </c>
      <c r="N87" s="66">
        <v>33000000</v>
      </c>
      <c r="O87" s="66">
        <f t="shared" si="148"/>
        <v>29000000</v>
      </c>
      <c r="P87" s="67">
        <f t="shared" si="149"/>
        <v>42701000</v>
      </c>
      <c r="Q87" s="66">
        <f t="shared" si="150"/>
        <v>0</v>
      </c>
      <c r="S87" s="65">
        <v>210205</v>
      </c>
      <c r="T87" s="65" t="s">
        <v>391</v>
      </c>
      <c r="U87" s="67">
        <v>0</v>
      </c>
      <c r="V87" s="67">
        <v>6308416.666666667</v>
      </c>
      <c r="W87" s="67">
        <v>6308416.666666667</v>
      </c>
      <c r="X87" s="67">
        <v>6308416.666666667</v>
      </c>
      <c r="Y87" s="67">
        <v>6308416.666666667</v>
      </c>
      <c r="Z87" s="67">
        <v>6308416.666666667</v>
      </c>
      <c r="AA87" s="67">
        <v>6308416.666666667</v>
      </c>
      <c r="AB87" s="67">
        <v>6308416.666666667</v>
      </c>
      <c r="AC87" s="67">
        <v>6308416.666666667</v>
      </c>
      <c r="AD87" s="67">
        <v>6308416.666666667</v>
      </c>
      <c r="AE87" s="67">
        <v>6308416.666666667</v>
      </c>
      <c r="AF87" s="67">
        <v>6308416.666666667</v>
      </c>
      <c r="AG87" s="67">
        <v>6308416.666666667</v>
      </c>
      <c r="AH87" s="67">
        <v>75701000</v>
      </c>
      <c r="AI87" s="132"/>
      <c r="AJ87" s="67">
        <v>4000000</v>
      </c>
      <c r="AK87" s="67">
        <f>+'Ejecucion gastos Febrero 2019'!K87</f>
        <v>29823905</v>
      </c>
      <c r="AL87" s="67">
        <f t="shared" si="128"/>
        <v>33823905</v>
      </c>
      <c r="AN87" s="35">
        <f t="shared" si="129"/>
        <v>0.3659264738907016</v>
      </c>
      <c r="AO87" s="35">
        <f t="shared" si="130"/>
        <v>-3.7276371514246835</v>
      </c>
      <c r="AP87" s="35"/>
      <c r="AQ87" s="35"/>
      <c r="AR87" s="35"/>
      <c r="AS87" s="35"/>
      <c r="AT87" s="35"/>
      <c r="AU87" s="35"/>
    </row>
    <row r="88" spans="1:47" s="81" customFormat="1" ht="15.75" outlineLevel="1" thickBot="1" x14ac:dyDescent="0.3">
      <c r="B88" s="65">
        <v>210206</v>
      </c>
      <c r="C88" s="65" t="s">
        <v>392</v>
      </c>
      <c r="D88" s="66">
        <v>1400000000</v>
      </c>
      <c r="E88" s="66">
        <v>0</v>
      </c>
      <c r="F88" s="66">
        <v>0</v>
      </c>
      <c r="G88" s="66">
        <v>0</v>
      </c>
      <c r="H88" s="66">
        <v>0</v>
      </c>
      <c r="I88" s="67">
        <v>0</v>
      </c>
      <c r="J88" s="67">
        <f t="shared" si="146"/>
        <v>1400000000</v>
      </c>
      <c r="K88" s="67">
        <v>72208033</v>
      </c>
      <c r="L88" s="67">
        <f t="shared" si="147"/>
        <v>1327791967</v>
      </c>
      <c r="M88" s="68">
        <v>68193662</v>
      </c>
      <c r="N88" s="66">
        <v>492326022</v>
      </c>
      <c r="O88" s="66">
        <f t="shared" si="148"/>
        <v>420117989</v>
      </c>
      <c r="P88" s="67">
        <f t="shared" si="149"/>
        <v>907673978</v>
      </c>
      <c r="Q88" s="66">
        <f t="shared" si="150"/>
        <v>68193662</v>
      </c>
      <c r="S88" s="65">
        <v>210206</v>
      </c>
      <c r="T88" s="65" t="s">
        <v>392</v>
      </c>
      <c r="U88" s="67">
        <v>0</v>
      </c>
      <c r="V88" s="67">
        <v>116666666.69583331</v>
      </c>
      <c r="W88" s="67">
        <v>116666666.69583331</v>
      </c>
      <c r="X88" s="67">
        <v>116666666.69583331</v>
      </c>
      <c r="Y88" s="67">
        <v>116666666.69583331</v>
      </c>
      <c r="Z88" s="67">
        <v>116666666.69583331</v>
      </c>
      <c r="AA88" s="67">
        <v>116666666.69583331</v>
      </c>
      <c r="AB88" s="67">
        <v>116666666.69583331</v>
      </c>
      <c r="AC88" s="67">
        <v>116666666.69583331</v>
      </c>
      <c r="AD88" s="67">
        <v>116666666.69583331</v>
      </c>
      <c r="AE88" s="67">
        <v>116666666.69583331</v>
      </c>
      <c r="AF88" s="67">
        <v>116666666.69583331</v>
      </c>
      <c r="AG88" s="67">
        <v>116666666.69583331</v>
      </c>
      <c r="AH88" s="67">
        <v>1400000000.3499994</v>
      </c>
      <c r="AI88" s="132"/>
      <c r="AJ88" s="67">
        <v>72208033</v>
      </c>
      <c r="AK88" s="67">
        <f>+'Ejecucion gastos Febrero 2019'!K88</f>
        <v>500649605</v>
      </c>
      <c r="AL88" s="67">
        <f t="shared" si="128"/>
        <v>572857638</v>
      </c>
      <c r="AN88" s="35">
        <f t="shared" si="129"/>
        <v>0.38107400301187422</v>
      </c>
      <c r="AO88" s="35">
        <f t="shared" si="130"/>
        <v>-3.2912823274986085</v>
      </c>
      <c r="AP88" s="35"/>
      <c r="AQ88" s="35"/>
      <c r="AR88" s="35"/>
      <c r="AS88" s="35"/>
      <c r="AT88" s="35"/>
      <c r="AU88" s="35"/>
    </row>
    <row r="89" spans="1:47" s="81" customFormat="1" ht="15.75" outlineLevel="1" thickBot="1" x14ac:dyDescent="0.3">
      <c r="B89" s="65">
        <v>210207</v>
      </c>
      <c r="C89" s="65" t="s">
        <v>393</v>
      </c>
      <c r="D89" s="66">
        <v>682563000</v>
      </c>
      <c r="E89" s="66">
        <v>0</v>
      </c>
      <c r="F89" s="66">
        <v>0</v>
      </c>
      <c r="G89" s="66">
        <v>0</v>
      </c>
      <c r="H89" s="66">
        <v>0</v>
      </c>
      <c r="I89" s="67">
        <v>0</v>
      </c>
      <c r="J89" s="67">
        <f t="shared" si="146"/>
        <v>682563000</v>
      </c>
      <c r="K89" s="67">
        <v>295250689</v>
      </c>
      <c r="L89" s="67">
        <f t="shared" si="147"/>
        <v>387312311</v>
      </c>
      <c r="M89" s="68">
        <v>0</v>
      </c>
      <c r="N89" s="66">
        <v>295250689</v>
      </c>
      <c r="O89" s="66">
        <f t="shared" si="148"/>
        <v>0</v>
      </c>
      <c r="P89" s="67">
        <f t="shared" si="149"/>
        <v>387312311</v>
      </c>
      <c r="Q89" s="66">
        <f t="shared" si="150"/>
        <v>0</v>
      </c>
      <c r="S89" s="65">
        <v>210207</v>
      </c>
      <c r="T89" s="65" t="s">
        <v>393</v>
      </c>
      <c r="U89" s="67">
        <v>0</v>
      </c>
      <c r="V89" s="67">
        <v>56880250</v>
      </c>
      <c r="W89" s="67">
        <v>56880250</v>
      </c>
      <c r="X89" s="67">
        <v>56880250</v>
      </c>
      <c r="Y89" s="67">
        <v>56880250</v>
      </c>
      <c r="Z89" s="67">
        <v>56880250</v>
      </c>
      <c r="AA89" s="67">
        <v>56880250</v>
      </c>
      <c r="AB89" s="67">
        <v>56880250</v>
      </c>
      <c r="AC89" s="67">
        <v>56880250</v>
      </c>
      <c r="AD89" s="67">
        <v>56880250</v>
      </c>
      <c r="AE89" s="67">
        <v>56880250</v>
      </c>
      <c r="AF89" s="67">
        <v>56880250</v>
      </c>
      <c r="AG89" s="67">
        <v>56880250</v>
      </c>
      <c r="AH89" s="67">
        <v>682563000</v>
      </c>
      <c r="AI89" s="132"/>
      <c r="AJ89" s="67">
        <v>295250689</v>
      </c>
      <c r="AK89" s="67">
        <f>+'Ejecucion gastos Febrero 2019'!K89</f>
        <v>0</v>
      </c>
      <c r="AL89" s="67">
        <f t="shared" si="128"/>
        <v>295250689</v>
      </c>
      <c r="AN89" s="35">
        <f t="shared" si="129"/>
        <v>-4.1907417601012655</v>
      </c>
      <c r="AO89" s="35">
        <f t="shared" si="130"/>
        <v>1</v>
      </c>
      <c r="AP89" s="35"/>
      <c r="AQ89" s="35"/>
      <c r="AR89" s="35"/>
      <c r="AS89" s="35"/>
      <c r="AT89" s="35"/>
      <c r="AU89" s="35"/>
    </row>
    <row r="90" spans="1:47" s="81" customFormat="1" ht="15.75" outlineLevel="1" thickBot="1" x14ac:dyDescent="0.3">
      <c r="B90" s="65">
        <v>210208</v>
      </c>
      <c r="C90" s="65" t="s">
        <v>109</v>
      </c>
      <c r="D90" s="66">
        <v>149876604</v>
      </c>
      <c r="E90" s="66">
        <v>0</v>
      </c>
      <c r="F90" s="66">
        <v>0</v>
      </c>
      <c r="G90" s="66">
        <v>0</v>
      </c>
      <c r="H90" s="66">
        <v>0</v>
      </c>
      <c r="I90" s="67">
        <v>0</v>
      </c>
      <c r="J90" s="67">
        <f t="shared" si="146"/>
        <v>149876604</v>
      </c>
      <c r="K90" s="67">
        <v>2000000</v>
      </c>
      <c r="L90" s="67">
        <f t="shared" si="147"/>
        <v>147876604</v>
      </c>
      <c r="M90" s="68">
        <v>0</v>
      </c>
      <c r="N90" s="66">
        <v>2000000</v>
      </c>
      <c r="O90" s="66">
        <f t="shared" si="148"/>
        <v>0</v>
      </c>
      <c r="P90" s="67">
        <f t="shared" si="149"/>
        <v>147876604</v>
      </c>
      <c r="Q90" s="66">
        <f t="shared" si="150"/>
        <v>0</v>
      </c>
      <c r="S90" s="65">
        <v>210208</v>
      </c>
      <c r="T90" s="65" t="s">
        <v>109</v>
      </c>
      <c r="U90" s="67">
        <v>0</v>
      </c>
      <c r="V90" s="67">
        <v>12489717</v>
      </c>
      <c r="W90" s="67">
        <v>12489717</v>
      </c>
      <c r="X90" s="67">
        <v>12489717</v>
      </c>
      <c r="Y90" s="67">
        <v>12489717</v>
      </c>
      <c r="Z90" s="67">
        <v>12489717</v>
      </c>
      <c r="AA90" s="67">
        <v>12489717</v>
      </c>
      <c r="AB90" s="67">
        <v>12489717</v>
      </c>
      <c r="AC90" s="67">
        <v>12489717</v>
      </c>
      <c r="AD90" s="67">
        <v>12489717</v>
      </c>
      <c r="AE90" s="67">
        <v>12489717</v>
      </c>
      <c r="AF90" s="67">
        <v>12489717</v>
      </c>
      <c r="AG90" s="67">
        <v>12489717</v>
      </c>
      <c r="AH90" s="67">
        <v>149876604</v>
      </c>
      <c r="AI90" s="132"/>
      <c r="AJ90" s="67">
        <v>2000000</v>
      </c>
      <c r="AK90" s="67">
        <f>+'Ejecucion gastos Febrero 2019'!K90</f>
        <v>72000000</v>
      </c>
      <c r="AL90" s="67">
        <f t="shared" si="128"/>
        <v>74000000</v>
      </c>
      <c r="AN90" s="35">
        <f t="shared" si="129"/>
        <v>0.83986826923300184</v>
      </c>
      <c r="AO90" s="35">
        <f t="shared" si="130"/>
        <v>-4.7647423076119342</v>
      </c>
      <c r="AP90" s="35"/>
      <c r="AQ90" s="35"/>
      <c r="AR90" s="35"/>
      <c r="AS90" s="35"/>
      <c r="AT90" s="35"/>
      <c r="AU90" s="35"/>
    </row>
    <row r="91" spans="1:47" s="81" customFormat="1" ht="15.75" outlineLevel="1" thickBot="1" x14ac:dyDescent="0.3">
      <c r="B91" s="65">
        <v>210209</v>
      </c>
      <c r="C91" s="65" t="s">
        <v>394</v>
      </c>
      <c r="D91" s="66">
        <v>153628384</v>
      </c>
      <c r="E91" s="66">
        <v>0</v>
      </c>
      <c r="F91" s="66">
        <v>0</v>
      </c>
      <c r="G91" s="66">
        <v>0</v>
      </c>
      <c r="H91" s="66">
        <v>0</v>
      </c>
      <c r="I91" s="67">
        <v>0</v>
      </c>
      <c r="J91" s="67">
        <f t="shared" si="146"/>
        <v>153628384</v>
      </c>
      <c r="K91" s="67">
        <v>10814448</v>
      </c>
      <c r="L91" s="67">
        <f t="shared" si="147"/>
        <v>142813936</v>
      </c>
      <c r="M91" s="68">
        <v>11310418</v>
      </c>
      <c r="N91" s="66">
        <v>50460549</v>
      </c>
      <c r="O91" s="66">
        <f t="shared" si="148"/>
        <v>39646101</v>
      </c>
      <c r="P91" s="67">
        <f t="shared" si="149"/>
        <v>103167835</v>
      </c>
      <c r="Q91" s="66">
        <f t="shared" si="150"/>
        <v>11310418</v>
      </c>
      <c r="S91" s="65">
        <v>210209</v>
      </c>
      <c r="T91" s="65" t="s">
        <v>394</v>
      </c>
      <c r="U91" s="67">
        <v>0</v>
      </c>
      <c r="V91" s="67">
        <v>9771397.3333333321</v>
      </c>
      <c r="W91" s="67">
        <v>9771397.3333333321</v>
      </c>
      <c r="X91" s="67">
        <v>15396397.333333334</v>
      </c>
      <c r="Y91" s="67">
        <v>15396397.333333334</v>
      </c>
      <c r="Z91" s="67">
        <v>15396397.333333334</v>
      </c>
      <c r="AA91" s="67">
        <v>15396397.333333334</v>
      </c>
      <c r="AB91" s="67">
        <v>13958333.333333334</v>
      </c>
      <c r="AC91" s="67">
        <v>13958333.333333334</v>
      </c>
      <c r="AD91" s="67">
        <v>13958333.333333334</v>
      </c>
      <c r="AE91" s="67">
        <v>13958333.333333334</v>
      </c>
      <c r="AF91" s="67">
        <v>8333333.333333333</v>
      </c>
      <c r="AG91" s="67">
        <v>8333333.333333333</v>
      </c>
      <c r="AH91" s="67">
        <v>153628384</v>
      </c>
      <c r="AI91" s="132"/>
      <c r="AJ91" s="67">
        <v>10814448</v>
      </c>
      <c r="AK91" s="67">
        <f>+'Ejecucion gastos Febrero 2019'!K91</f>
        <v>20371529</v>
      </c>
      <c r="AL91" s="67">
        <f t="shared" si="128"/>
        <v>31185977</v>
      </c>
      <c r="AN91" s="35">
        <f t="shared" si="129"/>
        <v>-0.10674529251906395</v>
      </c>
      <c r="AO91" s="35">
        <f t="shared" si="130"/>
        <v>-1.0848122643121123</v>
      </c>
      <c r="AP91" s="35"/>
      <c r="AQ91" s="35"/>
      <c r="AR91" s="35"/>
      <c r="AS91" s="35"/>
      <c r="AT91" s="35"/>
      <c r="AU91" s="35"/>
    </row>
    <row r="92" spans="1:47" s="81" customFormat="1" ht="15.75" outlineLevel="1" thickBot="1" x14ac:dyDescent="0.3">
      <c r="B92" s="65">
        <v>210210</v>
      </c>
      <c r="C92" s="65" t="s">
        <v>395</v>
      </c>
      <c r="D92" s="66">
        <v>1000</v>
      </c>
      <c r="E92" s="66">
        <v>0</v>
      </c>
      <c r="F92" s="66">
        <v>0</v>
      </c>
      <c r="G92" s="66">
        <v>0</v>
      </c>
      <c r="H92" s="66">
        <v>0</v>
      </c>
      <c r="I92" s="67">
        <v>0</v>
      </c>
      <c r="J92" s="67">
        <f t="shared" si="146"/>
        <v>1000</v>
      </c>
      <c r="K92" s="67">
        <v>0</v>
      </c>
      <c r="L92" s="67">
        <f t="shared" si="147"/>
        <v>1000</v>
      </c>
      <c r="M92" s="68">
        <v>0</v>
      </c>
      <c r="N92" s="66">
        <v>0</v>
      </c>
      <c r="O92" s="66">
        <f t="shared" si="148"/>
        <v>0</v>
      </c>
      <c r="P92" s="67">
        <f t="shared" si="149"/>
        <v>1000</v>
      </c>
      <c r="Q92" s="66">
        <f t="shared" si="150"/>
        <v>0</v>
      </c>
      <c r="S92" s="65">
        <v>210210</v>
      </c>
      <c r="T92" s="65" t="s">
        <v>395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>
        <v>0</v>
      </c>
      <c r="AC92" s="67">
        <v>0</v>
      </c>
      <c r="AD92" s="67">
        <v>0</v>
      </c>
      <c r="AE92" s="67">
        <v>0</v>
      </c>
      <c r="AF92" s="67">
        <v>0</v>
      </c>
      <c r="AG92" s="67">
        <v>1000</v>
      </c>
      <c r="AH92" s="67">
        <v>1000</v>
      </c>
      <c r="AI92" s="132"/>
      <c r="AJ92" s="67">
        <v>0</v>
      </c>
      <c r="AK92" s="67">
        <f>+'Ejecucion gastos Febrero 2019'!K92</f>
        <v>0</v>
      </c>
      <c r="AL92" s="67">
        <f t="shared" si="128"/>
        <v>0</v>
      </c>
      <c r="AN92" s="35" t="e">
        <f t="shared" si="129"/>
        <v>#DIV/0!</v>
      </c>
      <c r="AO92" s="35" t="e">
        <f t="shared" si="130"/>
        <v>#DIV/0!</v>
      </c>
      <c r="AP92" s="35"/>
      <c r="AQ92" s="35"/>
      <c r="AR92" s="35"/>
      <c r="AS92" s="35"/>
      <c r="AT92" s="35"/>
      <c r="AU92" s="35"/>
    </row>
    <row r="93" spans="1:47" s="81" customFormat="1" ht="15.75" outlineLevel="1" thickBot="1" x14ac:dyDescent="0.3">
      <c r="B93" s="65">
        <v>210211</v>
      </c>
      <c r="C93" s="65" t="s">
        <v>396</v>
      </c>
      <c r="D93" s="66">
        <v>50000000</v>
      </c>
      <c r="E93" s="66">
        <v>0</v>
      </c>
      <c r="F93" s="66">
        <v>0</v>
      </c>
      <c r="G93" s="66">
        <v>0</v>
      </c>
      <c r="H93" s="66">
        <v>0</v>
      </c>
      <c r="I93" s="67">
        <v>0</v>
      </c>
      <c r="J93" s="67">
        <f t="shared" si="146"/>
        <v>50000000</v>
      </c>
      <c r="K93" s="67">
        <v>0</v>
      </c>
      <c r="L93" s="67">
        <f t="shared" si="147"/>
        <v>50000000</v>
      </c>
      <c r="M93" s="68">
        <v>0</v>
      </c>
      <c r="N93" s="66">
        <v>0</v>
      </c>
      <c r="O93" s="66">
        <f t="shared" si="148"/>
        <v>0</v>
      </c>
      <c r="P93" s="67">
        <f t="shared" si="149"/>
        <v>50000000</v>
      </c>
      <c r="Q93" s="66">
        <f t="shared" si="150"/>
        <v>0</v>
      </c>
      <c r="S93" s="65">
        <v>210211</v>
      </c>
      <c r="T93" s="65" t="s">
        <v>396</v>
      </c>
      <c r="U93" s="67">
        <v>0</v>
      </c>
      <c r="V93" s="67">
        <v>0</v>
      </c>
      <c r="W93" s="67">
        <v>0</v>
      </c>
      <c r="X93" s="67">
        <v>25000000</v>
      </c>
      <c r="Y93" s="67">
        <v>0</v>
      </c>
      <c r="Z93" s="67">
        <v>0</v>
      </c>
      <c r="AA93" s="67">
        <v>0</v>
      </c>
      <c r="AB93" s="67">
        <v>0</v>
      </c>
      <c r="AC93" s="67">
        <v>25000000</v>
      </c>
      <c r="AD93" s="67">
        <v>0</v>
      </c>
      <c r="AE93" s="67">
        <v>0</v>
      </c>
      <c r="AF93" s="67">
        <v>0</v>
      </c>
      <c r="AG93" s="67">
        <v>0</v>
      </c>
      <c r="AH93" s="67">
        <v>50000000</v>
      </c>
      <c r="AI93" s="132"/>
      <c r="AJ93" s="67">
        <v>0</v>
      </c>
      <c r="AK93" s="67">
        <f>+'Ejecucion gastos Febrero 2019'!K93</f>
        <v>2000000</v>
      </c>
      <c r="AL93" s="67">
        <f t="shared" si="128"/>
        <v>2000000</v>
      </c>
      <c r="AN93" s="35" t="e">
        <f t="shared" si="129"/>
        <v>#DIV/0!</v>
      </c>
      <c r="AO93" s="35" t="e">
        <f t="shared" si="130"/>
        <v>#DIV/0!</v>
      </c>
      <c r="AP93" s="35"/>
      <c r="AQ93" s="35"/>
      <c r="AR93" s="35"/>
      <c r="AS93" s="35"/>
      <c r="AT93" s="35"/>
      <c r="AU93" s="35"/>
    </row>
    <row r="94" spans="1:47" s="80" customFormat="1" ht="15.75" outlineLevel="1" thickBot="1" x14ac:dyDescent="0.3">
      <c r="A94" s="81"/>
      <c r="B94" s="65">
        <v>210212</v>
      </c>
      <c r="C94" s="65" t="s">
        <v>397</v>
      </c>
      <c r="D94" s="66">
        <v>34500000</v>
      </c>
      <c r="E94" s="66">
        <v>0</v>
      </c>
      <c r="F94" s="66">
        <v>0</v>
      </c>
      <c r="G94" s="66">
        <v>0</v>
      </c>
      <c r="H94" s="66">
        <v>0</v>
      </c>
      <c r="I94" s="67">
        <v>0</v>
      </c>
      <c r="J94" s="67">
        <f t="shared" si="146"/>
        <v>34500000</v>
      </c>
      <c r="K94" s="67">
        <v>0</v>
      </c>
      <c r="L94" s="67">
        <f t="shared" si="147"/>
        <v>34500000</v>
      </c>
      <c r="M94" s="68">
        <v>0</v>
      </c>
      <c r="N94" s="66">
        <v>0</v>
      </c>
      <c r="O94" s="66">
        <f t="shared" si="148"/>
        <v>0</v>
      </c>
      <c r="P94" s="67">
        <f t="shared" si="149"/>
        <v>34500000</v>
      </c>
      <c r="Q94" s="66">
        <f t="shared" si="150"/>
        <v>0</v>
      </c>
      <c r="S94" s="65">
        <v>210212</v>
      </c>
      <c r="T94" s="65" t="s">
        <v>397</v>
      </c>
      <c r="U94" s="67">
        <v>0</v>
      </c>
      <c r="V94" s="67">
        <v>0</v>
      </c>
      <c r="W94" s="67">
        <v>3450000</v>
      </c>
      <c r="X94" s="67">
        <v>3450000</v>
      </c>
      <c r="Y94" s="67">
        <v>3450000</v>
      </c>
      <c r="Z94" s="67">
        <v>3450000</v>
      </c>
      <c r="AA94" s="67">
        <v>3450000</v>
      </c>
      <c r="AB94" s="67">
        <v>3450000</v>
      </c>
      <c r="AC94" s="67">
        <v>3450000</v>
      </c>
      <c r="AD94" s="67">
        <v>3450000</v>
      </c>
      <c r="AE94" s="67">
        <v>3450000</v>
      </c>
      <c r="AF94" s="67">
        <v>3450000</v>
      </c>
      <c r="AG94" s="67">
        <v>0</v>
      </c>
      <c r="AH94" s="67">
        <v>34500000</v>
      </c>
      <c r="AI94" s="132"/>
      <c r="AJ94" s="67">
        <v>0</v>
      </c>
      <c r="AK94" s="67">
        <f>+'Ejecucion gastos Febrero 2019'!K94</f>
        <v>0</v>
      </c>
      <c r="AL94" s="67">
        <f t="shared" si="128"/>
        <v>0</v>
      </c>
      <c r="AN94" s="35" t="e">
        <f t="shared" si="129"/>
        <v>#DIV/0!</v>
      </c>
      <c r="AO94" s="35">
        <f t="shared" si="130"/>
        <v>1</v>
      </c>
      <c r="AP94" s="35"/>
      <c r="AQ94" s="35"/>
      <c r="AR94" s="35"/>
      <c r="AS94" s="35"/>
      <c r="AT94" s="35"/>
      <c r="AU94" s="35"/>
    </row>
    <row r="95" spans="1:47" s="81" customFormat="1" ht="15.75" outlineLevel="1" thickBot="1" x14ac:dyDescent="0.3">
      <c r="B95" s="65">
        <v>210213</v>
      </c>
      <c r="C95" s="65" t="s">
        <v>398</v>
      </c>
      <c r="D95" s="67">
        <v>91720000</v>
      </c>
      <c r="E95" s="67">
        <v>0</v>
      </c>
      <c r="F95" s="67">
        <v>0</v>
      </c>
      <c r="G95" s="67">
        <v>0</v>
      </c>
      <c r="H95" s="67">
        <v>0</v>
      </c>
      <c r="I95" s="67">
        <v>0</v>
      </c>
      <c r="J95" s="67">
        <f t="shared" si="146"/>
        <v>91720000</v>
      </c>
      <c r="K95" s="67">
        <v>343480</v>
      </c>
      <c r="L95" s="67">
        <f t="shared" si="147"/>
        <v>91376520</v>
      </c>
      <c r="M95" s="67">
        <v>0</v>
      </c>
      <c r="N95" s="67">
        <v>599424</v>
      </c>
      <c r="O95" s="67">
        <f t="shared" si="148"/>
        <v>255944</v>
      </c>
      <c r="P95" s="67">
        <f t="shared" si="149"/>
        <v>91120576</v>
      </c>
      <c r="Q95" s="66">
        <f t="shared" si="150"/>
        <v>0</v>
      </c>
      <c r="S95" s="65">
        <v>210213</v>
      </c>
      <c r="T95" s="65" t="s">
        <v>398</v>
      </c>
      <c r="U95" s="67">
        <v>0</v>
      </c>
      <c r="V95" s="67">
        <v>7643333.333333333</v>
      </c>
      <c r="W95" s="67">
        <v>7643333.333333333</v>
      </c>
      <c r="X95" s="67">
        <v>7643333.333333333</v>
      </c>
      <c r="Y95" s="67">
        <v>7643333.333333333</v>
      </c>
      <c r="Z95" s="67">
        <v>7643333.333333333</v>
      </c>
      <c r="AA95" s="67">
        <v>7643333.333333333</v>
      </c>
      <c r="AB95" s="67">
        <v>7643333.333333333</v>
      </c>
      <c r="AC95" s="67">
        <v>7643333.333333333</v>
      </c>
      <c r="AD95" s="67">
        <v>7643333.333333333</v>
      </c>
      <c r="AE95" s="67">
        <v>7643333.333333333</v>
      </c>
      <c r="AF95" s="67">
        <v>7643333.333333333</v>
      </c>
      <c r="AG95" s="67">
        <v>7643333.333333333</v>
      </c>
      <c r="AH95" s="67">
        <v>91719999.999999985</v>
      </c>
      <c r="AI95" s="132"/>
      <c r="AJ95" s="67">
        <v>343480</v>
      </c>
      <c r="AK95" s="67">
        <f>+'Ejecucion gastos Febrero 2019'!K95</f>
        <v>4748392</v>
      </c>
      <c r="AL95" s="67">
        <f t="shared" si="128"/>
        <v>5091872</v>
      </c>
      <c r="AN95" s="35">
        <f t="shared" si="129"/>
        <v>0.95506149149585695</v>
      </c>
      <c r="AO95" s="35">
        <f t="shared" si="130"/>
        <v>0.37875377235063235</v>
      </c>
      <c r="AP95" s="35"/>
      <c r="AQ95" s="35"/>
      <c r="AR95" s="35"/>
      <c r="AS95" s="35"/>
      <c r="AT95" s="35"/>
      <c r="AU95" s="35"/>
    </row>
    <row r="96" spans="1:47" s="81" customFormat="1" ht="15.75" outlineLevel="2" thickBot="1" x14ac:dyDescent="0.3">
      <c r="B96" s="65">
        <v>210214</v>
      </c>
      <c r="C96" s="65" t="s">
        <v>399</v>
      </c>
      <c r="D96" s="66">
        <v>1100000004</v>
      </c>
      <c r="E96" s="66">
        <v>0</v>
      </c>
      <c r="F96" s="66">
        <v>0</v>
      </c>
      <c r="G96" s="66">
        <v>0</v>
      </c>
      <c r="H96" s="66">
        <v>0</v>
      </c>
      <c r="I96" s="67">
        <v>0</v>
      </c>
      <c r="J96" s="67">
        <f t="shared" si="146"/>
        <v>1100000004</v>
      </c>
      <c r="K96" s="67">
        <v>490558800</v>
      </c>
      <c r="L96" s="67">
        <f t="shared" si="147"/>
        <v>609441204</v>
      </c>
      <c r="M96" s="68">
        <v>0</v>
      </c>
      <c r="N96" s="66">
        <v>1043000000</v>
      </c>
      <c r="O96" s="66">
        <f t="shared" si="148"/>
        <v>552441200</v>
      </c>
      <c r="P96" s="67">
        <f t="shared" si="149"/>
        <v>57000004</v>
      </c>
      <c r="Q96" s="66">
        <f t="shared" si="150"/>
        <v>0</v>
      </c>
      <c r="S96" s="65">
        <v>210214</v>
      </c>
      <c r="T96" s="65" t="s">
        <v>399</v>
      </c>
      <c r="U96" s="67">
        <v>0</v>
      </c>
      <c r="V96" s="67">
        <v>91666667</v>
      </c>
      <c r="W96" s="67">
        <v>91666667</v>
      </c>
      <c r="X96" s="67">
        <v>91666667</v>
      </c>
      <c r="Y96" s="67">
        <v>91666667</v>
      </c>
      <c r="Z96" s="67">
        <v>91666667</v>
      </c>
      <c r="AA96" s="67">
        <v>91666667</v>
      </c>
      <c r="AB96" s="67">
        <v>91666667</v>
      </c>
      <c r="AC96" s="67">
        <v>91666667</v>
      </c>
      <c r="AD96" s="67">
        <v>91666667</v>
      </c>
      <c r="AE96" s="67">
        <v>91666667</v>
      </c>
      <c r="AF96" s="67">
        <v>91666667</v>
      </c>
      <c r="AG96" s="67">
        <v>91666667</v>
      </c>
      <c r="AH96" s="67">
        <v>1100000004</v>
      </c>
      <c r="AI96" s="132"/>
      <c r="AJ96" s="67">
        <v>490558800</v>
      </c>
      <c r="AK96" s="67">
        <f>+'Ejecucion gastos Febrero 2019'!K96</f>
        <v>184000000</v>
      </c>
      <c r="AL96" s="67">
        <f t="shared" si="128"/>
        <v>674558800</v>
      </c>
      <c r="AN96" s="35">
        <f t="shared" si="129"/>
        <v>-4.3515505259943614</v>
      </c>
      <c r="AO96" s="35">
        <f t="shared" si="130"/>
        <v>-1.0072727199735538</v>
      </c>
      <c r="AP96" s="35"/>
      <c r="AQ96" s="35"/>
      <c r="AR96" s="35"/>
      <c r="AS96" s="35"/>
      <c r="AT96" s="35"/>
      <c r="AU96" s="35"/>
    </row>
    <row r="97" spans="1:47" s="81" customFormat="1" ht="15.75" outlineLevel="2" thickBot="1" x14ac:dyDescent="0.3">
      <c r="B97" s="65">
        <v>210215</v>
      </c>
      <c r="C97" s="65" t="s">
        <v>400</v>
      </c>
      <c r="D97" s="66">
        <v>403228718</v>
      </c>
      <c r="E97" s="66">
        <v>0</v>
      </c>
      <c r="F97" s="66">
        <v>0</v>
      </c>
      <c r="G97" s="66">
        <v>0</v>
      </c>
      <c r="H97" s="66">
        <v>0</v>
      </c>
      <c r="I97" s="67">
        <v>0</v>
      </c>
      <c r="J97" s="67">
        <f t="shared" si="146"/>
        <v>403228718</v>
      </c>
      <c r="K97" s="67">
        <v>0</v>
      </c>
      <c r="L97" s="67">
        <f t="shared" si="147"/>
        <v>403228718</v>
      </c>
      <c r="M97" s="68">
        <v>0</v>
      </c>
      <c r="N97" s="66">
        <v>0</v>
      </c>
      <c r="O97" s="66">
        <f t="shared" si="148"/>
        <v>0</v>
      </c>
      <c r="P97" s="67">
        <f t="shared" si="149"/>
        <v>403228718</v>
      </c>
      <c r="Q97" s="66">
        <f t="shared" si="150"/>
        <v>0</v>
      </c>
      <c r="S97" s="65">
        <v>210215</v>
      </c>
      <c r="T97" s="65" t="s">
        <v>400</v>
      </c>
      <c r="U97" s="67">
        <v>0</v>
      </c>
      <c r="V97" s="67">
        <v>33602393.125</v>
      </c>
      <c r="W97" s="67">
        <v>33602393.125</v>
      </c>
      <c r="X97" s="67">
        <v>33602393.125</v>
      </c>
      <c r="Y97" s="67">
        <v>33602393.125</v>
      </c>
      <c r="Z97" s="67">
        <v>33602393.125</v>
      </c>
      <c r="AA97" s="67">
        <v>33602393.125</v>
      </c>
      <c r="AB97" s="67">
        <v>33602393.125</v>
      </c>
      <c r="AC97" s="67">
        <v>33602393.125</v>
      </c>
      <c r="AD97" s="67">
        <v>33602393.125</v>
      </c>
      <c r="AE97" s="67">
        <v>33602393.125</v>
      </c>
      <c r="AF97" s="67">
        <v>33602393.125</v>
      </c>
      <c r="AG97" s="67">
        <v>33602393.125</v>
      </c>
      <c r="AH97" s="67">
        <v>403228717.5</v>
      </c>
      <c r="AI97" s="132"/>
      <c r="AJ97" s="67">
        <v>0</v>
      </c>
      <c r="AK97" s="67">
        <f>+'Ejecucion gastos Febrero 2019'!K97</f>
        <v>40842370</v>
      </c>
      <c r="AL97" s="67">
        <f t="shared" si="128"/>
        <v>40842370</v>
      </c>
      <c r="AN97" s="35">
        <f t="shared" si="129"/>
        <v>1</v>
      </c>
      <c r="AO97" s="35">
        <f t="shared" si="130"/>
        <v>-0.21546015630694756</v>
      </c>
      <c r="AP97" s="35"/>
      <c r="AQ97" s="35"/>
      <c r="AR97" s="35"/>
      <c r="AS97" s="35"/>
      <c r="AT97" s="35"/>
      <c r="AU97" s="35"/>
    </row>
    <row r="98" spans="1:47" s="81" customFormat="1" ht="15.75" outlineLevel="2" thickBot="1" x14ac:dyDescent="0.3">
      <c r="B98" s="65">
        <v>210216</v>
      </c>
      <c r="C98" s="65" t="s">
        <v>401</v>
      </c>
      <c r="D98" s="66">
        <v>49665000</v>
      </c>
      <c r="E98" s="66">
        <v>0</v>
      </c>
      <c r="F98" s="66">
        <v>243000</v>
      </c>
      <c r="G98" s="66">
        <v>0</v>
      </c>
      <c r="H98" s="66">
        <v>0</v>
      </c>
      <c r="I98" s="67">
        <v>0</v>
      </c>
      <c r="J98" s="67">
        <f t="shared" si="146"/>
        <v>49422000</v>
      </c>
      <c r="K98" s="67">
        <v>26723863</v>
      </c>
      <c r="L98" s="67">
        <f t="shared" si="147"/>
        <v>22698137</v>
      </c>
      <c r="M98" s="68">
        <v>25723863</v>
      </c>
      <c r="N98" s="66">
        <v>27723863</v>
      </c>
      <c r="O98" s="66">
        <f t="shared" si="148"/>
        <v>1000000</v>
      </c>
      <c r="P98" s="67">
        <f t="shared" si="149"/>
        <v>21698137</v>
      </c>
      <c r="Q98" s="66">
        <f t="shared" si="150"/>
        <v>25723863</v>
      </c>
      <c r="S98" s="65">
        <v>210216</v>
      </c>
      <c r="T98" s="65" t="s">
        <v>401</v>
      </c>
      <c r="U98" s="67">
        <v>0</v>
      </c>
      <c r="V98" s="67">
        <v>4138750</v>
      </c>
      <c r="W98" s="67">
        <v>4138750</v>
      </c>
      <c r="X98" s="67">
        <v>4138750</v>
      </c>
      <c r="Y98" s="67">
        <v>4138750</v>
      </c>
      <c r="Z98" s="67">
        <v>4138750</v>
      </c>
      <c r="AA98" s="67">
        <v>4138750</v>
      </c>
      <c r="AB98" s="67">
        <v>4138750</v>
      </c>
      <c r="AC98" s="67">
        <v>4138750</v>
      </c>
      <c r="AD98" s="67">
        <v>4138750</v>
      </c>
      <c r="AE98" s="67">
        <v>4138750</v>
      </c>
      <c r="AF98" s="67">
        <v>4138750</v>
      </c>
      <c r="AG98" s="67">
        <f>4138750-243000</f>
        <v>3895750</v>
      </c>
      <c r="AH98" s="67">
        <f>SUM(V98:AG98)</f>
        <v>49422000</v>
      </c>
      <c r="AI98" s="132"/>
      <c r="AJ98" s="67">
        <v>26723863</v>
      </c>
      <c r="AK98" s="67">
        <f>+'Ejecucion gastos Febrero 2019'!K98</f>
        <v>22698137</v>
      </c>
      <c r="AL98" s="67">
        <f t="shared" si="128"/>
        <v>49422000</v>
      </c>
      <c r="AN98" s="35">
        <f t="shared" si="129"/>
        <v>-5.4569889459377832</v>
      </c>
      <c r="AO98" s="35">
        <f t="shared" si="130"/>
        <v>-4.4842976744186043</v>
      </c>
      <c r="AP98" s="35"/>
      <c r="AQ98" s="35"/>
      <c r="AR98" s="35"/>
      <c r="AS98" s="35"/>
      <c r="AT98" s="35"/>
      <c r="AU98" s="35"/>
    </row>
    <row r="99" spans="1:47" s="81" customFormat="1" ht="15.75" outlineLevel="2" thickBot="1" x14ac:dyDescent="0.3">
      <c r="B99" s="65">
        <v>210217</v>
      </c>
      <c r="C99" s="65" t="s">
        <v>402</v>
      </c>
      <c r="D99" s="66">
        <v>50000000</v>
      </c>
      <c r="E99" s="66">
        <v>0</v>
      </c>
      <c r="F99" s="66">
        <v>0</v>
      </c>
      <c r="G99" s="66">
        <v>0</v>
      </c>
      <c r="H99" s="66">
        <v>0</v>
      </c>
      <c r="I99" s="67">
        <v>0</v>
      </c>
      <c r="J99" s="67">
        <f t="shared" si="146"/>
        <v>50000000</v>
      </c>
      <c r="K99" s="67">
        <v>4000000</v>
      </c>
      <c r="L99" s="67">
        <f t="shared" si="147"/>
        <v>46000000</v>
      </c>
      <c r="M99" s="68">
        <v>0</v>
      </c>
      <c r="N99" s="66">
        <v>26800000</v>
      </c>
      <c r="O99" s="66">
        <f t="shared" si="148"/>
        <v>22800000</v>
      </c>
      <c r="P99" s="67">
        <f t="shared" si="149"/>
        <v>23200000</v>
      </c>
      <c r="Q99" s="66">
        <f t="shared" si="150"/>
        <v>0</v>
      </c>
      <c r="S99" s="65">
        <v>210217</v>
      </c>
      <c r="T99" s="65" t="s">
        <v>402</v>
      </c>
      <c r="U99" s="67">
        <v>0</v>
      </c>
      <c r="V99" s="67">
        <v>4166666.6666666665</v>
      </c>
      <c r="W99" s="67">
        <v>4166666.6666666665</v>
      </c>
      <c r="X99" s="67">
        <v>4166666.6666666665</v>
      </c>
      <c r="Y99" s="67">
        <v>4166666.6666666665</v>
      </c>
      <c r="Z99" s="67">
        <v>4166666.6666666665</v>
      </c>
      <c r="AA99" s="67">
        <v>4166666.6666666665</v>
      </c>
      <c r="AB99" s="67">
        <v>4166666.6666666665</v>
      </c>
      <c r="AC99" s="67">
        <v>4166666.6666666665</v>
      </c>
      <c r="AD99" s="67">
        <v>4166666.6666666665</v>
      </c>
      <c r="AE99" s="67">
        <v>4166666.6666666665</v>
      </c>
      <c r="AF99" s="67">
        <v>4166666.6666666665</v>
      </c>
      <c r="AG99" s="67">
        <v>4166666.6666666665</v>
      </c>
      <c r="AH99" s="67">
        <v>49999999.999999993</v>
      </c>
      <c r="AI99" s="132"/>
      <c r="AJ99" s="67">
        <v>4000000</v>
      </c>
      <c r="AK99" s="67">
        <f>+'Ejecucion gastos Febrero 2019'!K99</f>
        <v>7516300</v>
      </c>
      <c r="AL99" s="67">
        <f t="shared" si="128"/>
        <v>11516300</v>
      </c>
      <c r="AN99" s="35">
        <f t="shared" si="129"/>
        <v>3.9999999999999966E-2</v>
      </c>
      <c r="AO99" s="35">
        <f t="shared" si="130"/>
        <v>-0.80391200000000007</v>
      </c>
      <c r="AP99" s="35"/>
      <c r="AQ99" s="35"/>
      <c r="AR99" s="35"/>
      <c r="AS99" s="35"/>
      <c r="AT99" s="35"/>
      <c r="AU99" s="35"/>
    </row>
    <row r="100" spans="1:47" s="81" customFormat="1" ht="15.75" outlineLevel="2" thickBot="1" x14ac:dyDescent="0.3">
      <c r="B100" s="65">
        <v>210218</v>
      </c>
      <c r="C100" s="65" t="s">
        <v>403</v>
      </c>
      <c r="D100" s="66">
        <v>107804788</v>
      </c>
      <c r="E100" s="66">
        <v>0</v>
      </c>
      <c r="F100" s="66">
        <v>0</v>
      </c>
      <c r="G100" s="66">
        <v>0</v>
      </c>
      <c r="H100" s="66">
        <v>0</v>
      </c>
      <c r="I100" s="67">
        <v>0</v>
      </c>
      <c r="J100" s="67">
        <f t="shared" si="146"/>
        <v>107804788</v>
      </c>
      <c r="K100" s="67">
        <v>0</v>
      </c>
      <c r="L100" s="67">
        <f t="shared" si="147"/>
        <v>107804788</v>
      </c>
      <c r="M100" s="68">
        <v>0</v>
      </c>
      <c r="N100" s="66">
        <v>100000000</v>
      </c>
      <c r="O100" s="66">
        <f t="shared" si="148"/>
        <v>100000000</v>
      </c>
      <c r="P100" s="67">
        <f t="shared" si="149"/>
        <v>7804788</v>
      </c>
      <c r="Q100" s="66">
        <f t="shared" si="150"/>
        <v>0</v>
      </c>
      <c r="S100" s="65">
        <v>210218</v>
      </c>
      <c r="T100" s="65" t="s">
        <v>403</v>
      </c>
      <c r="U100" s="67">
        <v>0</v>
      </c>
      <c r="V100" s="67">
        <v>53902394</v>
      </c>
      <c r="W100" s="67">
        <v>53902394</v>
      </c>
      <c r="X100" s="67">
        <v>0</v>
      </c>
      <c r="Y100" s="67">
        <v>0</v>
      </c>
      <c r="Z100" s="67">
        <v>0</v>
      </c>
      <c r="AA100" s="67">
        <v>0</v>
      </c>
      <c r="AB100" s="67">
        <v>0</v>
      </c>
      <c r="AC100" s="67">
        <v>0</v>
      </c>
      <c r="AD100" s="67">
        <v>0</v>
      </c>
      <c r="AE100" s="67">
        <v>0</v>
      </c>
      <c r="AF100" s="67">
        <v>0</v>
      </c>
      <c r="AG100" s="67">
        <v>0</v>
      </c>
      <c r="AH100" s="67">
        <v>107804788</v>
      </c>
      <c r="AI100" s="132"/>
      <c r="AJ100" s="67">
        <v>0</v>
      </c>
      <c r="AK100" s="67">
        <f>+'Ejecucion gastos Febrero 2019'!K100</f>
        <v>19954660</v>
      </c>
      <c r="AL100" s="67">
        <f t="shared" si="128"/>
        <v>19954660</v>
      </c>
      <c r="AN100" s="35">
        <f t="shared" si="129"/>
        <v>1</v>
      </c>
      <c r="AO100" s="35">
        <f t="shared" si="130"/>
        <v>0.62980011611358111</v>
      </c>
      <c r="AP100" s="35"/>
      <c r="AQ100" s="35"/>
      <c r="AR100" s="35"/>
      <c r="AS100" s="35"/>
      <c r="AT100" s="35"/>
      <c r="AU100" s="35"/>
    </row>
    <row r="101" spans="1:47" s="81" customFormat="1" ht="15.75" outlineLevel="2" thickBot="1" x14ac:dyDescent="0.3">
      <c r="B101" s="65">
        <v>210219</v>
      </c>
      <c r="C101" s="65" t="s">
        <v>234</v>
      </c>
      <c r="D101" s="66">
        <v>276950000</v>
      </c>
      <c r="E101" s="66">
        <v>0</v>
      </c>
      <c r="F101" s="66">
        <v>0</v>
      </c>
      <c r="G101" s="66">
        <v>0</v>
      </c>
      <c r="H101" s="66">
        <v>0</v>
      </c>
      <c r="I101" s="67">
        <v>0</v>
      </c>
      <c r="J101" s="67">
        <f t="shared" si="146"/>
        <v>276950000</v>
      </c>
      <c r="K101" s="67">
        <v>686429</v>
      </c>
      <c r="L101" s="67">
        <f t="shared" si="147"/>
        <v>276263571</v>
      </c>
      <c r="M101" s="68">
        <v>686429</v>
      </c>
      <c r="N101" s="66">
        <v>276950000</v>
      </c>
      <c r="O101" s="66">
        <f t="shared" si="148"/>
        <v>276263571</v>
      </c>
      <c r="P101" s="67">
        <f t="shared" si="149"/>
        <v>0</v>
      </c>
      <c r="Q101" s="66">
        <f t="shared" si="150"/>
        <v>686429</v>
      </c>
      <c r="S101" s="65">
        <v>210219</v>
      </c>
      <c r="T101" s="65" t="s">
        <v>234</v>
      </c>
      <c r="U101" s="67">
        <v>0</v>
      </c>
      <c r="V101" s="67">
        <v>63600000</v>
      </c>
      <c r="W101" s="67">
        <v>78650000</v>
      </c>
      <c r="X101" s="67">
        <v>81300000</v>
      </c>
      <c r="Y101" s="67">
        <v>38800000</v>
      </c>
      <c r="Z101" s="67">
        <v>14600000</v>
      </c>
      <c r="AA101" s="67">
        <v>0</v>
      </c>
      <c r="AB101" s="67">
        <v>0</v>
      </c>
      <c r="AC101" s="67">
        <v>0</v>
      </c>
      <c r="AD101" s="67">
        <v>0</v>
      </c>
      <c r="AE101" s="67">
        <v>0</v>
      </c>
      <c r="AF101" s="67">
        <v>0</v>
      </c>
      <c r="AG101" s="67">
        <v>0</v>
      </c>
      <c r="AH101" s="67">
        <v>276950000</v>
      </c>
      <c r="AI101" s="132"/>
      <c r="AJ101" s="67">
        <v>686429</v>
      </c>
      <c r="AK101" s="67">
        <f>+'Ejecucion gastos Febrero 2019'!K101</f>
        <v>116659769</v>
      </c>
      <c r="AL101" s="67">
        <f t="shared" si="128"/>
        <v>117346198</v>
      </c>
      <c r="AN101" s="35">
        <f t="shared" si="129"/>
        <v>0.98920709119496852</v>
      </c>
      <c r="AO101" s="35">
        <f t="shared" si="130"/>
        <v>-0.48327741894469167</v>
      </c>
      <c r="AP101" s="35"/>
      <c r="AQ101" s="35"/>
      <c r="AR101" s="35"/>
      <c r="AS101" s="35"/>
      <c r="AT101" s="35"/>
      <c r="AU101" s="35"/>
    </row>
    <row r="102" spans="1:47" s="81" customFormat="1" ht="15.75" outlineLevel="2" thickBot="1" x14ac:dyDescent="0.3">
      <c r="A102" s="80"/>
      <c r="B102" s="65">
        <v>210293</v>
      </c>
      <c r="C102" s="65" t="s">
        <v>404</v>
      </c>
      <c r="D102" s="66">
        <f>SUM(D103:D115)</f>
        <v>0</v>
      </c>
      <c r="E102" s="66">
        <f t="shared" ref="E102:Q102" si="151">SUM(E103:E115)</f>
        <v>0</v>
      </c>
      <c r="F102" s="66">
        <f t="shared" si="151"/>
        <v>0</v>
      </c>
      <c r="G102" s="66">
        <f t="shared" si="151"/>
        <v>0</v>
      </c>
      <c r="H102" s="66">
        <f t="shared" si="151"/>
        <v>0</v>
      </c>
      <c r="I102" s="66">
        <f t="shared" si="151"/>
        <v>541458058</v>
      </c>
      <c r="J102" s="66">
        <f t="shared" si="151"/>
        <v>541458058</v>
      </c>
      <c r="K102" s="66">
        <f t="shared" si="151"/>
        <v>292541265</v>
      </c>
      <c r="L102" s="66">
        <f t="shared" si="151"/>
        <v>248916793</v>
      </c>
      <c r="M102" s="66">
        <f t="shared" si="151"/>
        <v>57362616</v>
      </c>
      <c r="N102" s="66">
        <f t="shared" si="151"/>
        <v>292541265</v>
      </c>
      <c r="O102" s="66">
        <f t="shared" si="151"/>
        <v>0</v>
      </c>
      <c r="P102" s="66">
        <f t="shared" si="151"/>
        <v>248916793</v>
      </c>
      <c r="Q102" s="66">
        <f t="shared" si="151"/>
        <v>57362616</v>
      </c>
      <c r="S102" s="65">
        <v>210293</v>
      </c>
      <c r="T102" s="65" t="s">
        <v>404</v>
      </c>
      <c r="U102" s="66">
        <f t="shared" ref="U102" si="152">SUM(U103:U115)</f>
        <v>541458058</v>
      </c>
      <c r="V102" s="66">
        <f t="shared" ref="V102:AH102" si="153">SUM(V103:V115)</f>
        <v>292541265</v>
      </c>
      <c r="W102" s="66">
        <f t="shared" si="153"/>
        <v>248916793</v>
      </c>
      <c r="X102" s="66">
        <f t="shared" si="153"/>
        <v>0</v>
      </c>
      <c r="Y102" s="66">
        <f t="shared" si="153"/>
        <v>0</v>
      </c>
      <c r="Z102" s="66">
        <f t="shared" si="153"/>
        <v>0</v>
      </c>
      <c r="AA102" s="66">
        <f t="shared" si="153"/>
        <v>0</v>
      </c>
      <c r="AB102" s="66">
        <f t="shared" si="153"/>
        <v>0</v>
      </c>
      <c r="AC102" s="66">
        <f t="shared" si="153"/>
        <v>0</v>
      </c>
      <c r="AD102" s="66">
        <f t="shared" si="153"/>
        <v>0</v>
      </c>
      <c r="AE102" s="66">
        <f t="shared" si="153"/>
        <v>0</v>
      </c>
      <c r="AF102" s="66">
        <f t="shared" si="153"/>
        <v>0</v>
      </c>
      <c r="AG102" s="66">
        <f t="shared" si="153"/>
        <v>0</v>
      </c>
      <c r="AH102" s="66">
        <f t="shared" si="153"/>
        <v>541458058</v>
      </c>
      <c r="AI102" s="132"/>
      <c r="AJ102" s="66">
        <f t="shared" ref="AJ102" si="154">SUM(AJ103:AJ115)</f>
        <v>292541265</v>
      </c>
      <c r="AK102" s="66">
        <f>+'Ejecucion gastos Febrero 2019'!K102</f>
        <v>123485033</v>
      </c>
      <c r="AL102" s="66">
        <f t="shared" si="128"/>
        <v>416026298</v>
      </c>
      <c r="AN102" s="35">
        <f t="shared" si="129"/>
        <v>0</v>
      </c>
      <c r="AO102" s="35">
        <f t="shared" si="130"/>
        <v>0.50391039707795049</v>
      </c>
      <c r="AP102" s="35"/>
      <c r="AQ102" s="35"/>
      <c r="AR102" s="35"/>
      <c r="AS102" s="35"/>
      <c r="AT102" s="35"/>
      <c r="AU102" s="35"/>
    </row>
    <row r="103" spans="1:47" s="80" customFormat="1" ht="15.75" outlineLevel="2" thickBot="1" x14ac:dyDescent="0.3">
      <c r="A103" s="81"/>
      <c r="B103" s="74">
        <v>21029301</v>
      </c>
      <c r="C103" s="74" t="s">
        <v>405</v>
      </c>
      <c r="D103" s="75">
        <v>0</v>
      </c>
      <c r="E103" s="75">
        <v>0</v>
      </c>
      <c r="F103" s="75">
        <v>0</v>
      </c>
      <c r="G103" s="75">
        <v>0</v>
      </c>
      <c r="H103" s="75">
        <v>0</v>
      </c>
      <c r="I103" s="76">
        <v>2483447</v>
      </c>
      <c r="J103" s="76">
        <f t="shared" ref="J103:J115" si="155">+D103+E103-F103-G103-H103+I103</f>
        <v>2483447</v>
      </c>
      <c r="K103" s="76">
        <v>2483447</v>
      </c>
      <c r="L103" s="76">
        <f t="shared" ref="L103:L115" si="156">+J103-K103</f>
        <v>0</v>
      </c>
      <c r="M103" s="77">
        <v>0</v>
      </c>
      <c r="N103" s="75">
        <v>2483447</v>
      </c>
      <c r="O103" s="75">
        <f t="shared" ref="O103:O115" si="157">+N103-K103</f>
        <v>0</v>
      </c>
      <c r="P103" s="76">
        <f t="shared" ref="P103:P115" si="158">+J103-N103</f>
        <v>0</v>
      </c>
      <c r="Q103" s="75">
        <f t="shared" ref="Q103:Q115" si="159">+M103</f>
        <v>0</v>
      </c>
      <c r="S103" s="74">
        <v>21029301</v>
      </c>
      <c r="T103" s="74" t="s">
        <v>405</v>
      </c>
      <c r="U103" s="76">
        <v>2483447</v>
      </c>
      <c r="V103" s="76">
        <v>2483447</v>
      </c>
      <c r="W103" s="76">
        <f>+U103-V103</f>
        <v>0</v>
      </c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>
        <f t="shared" ref="AH103:AH115" si="160">SUM(V103:AG103)</f>
        <v>2483447</v>
      </c>
      <c r="AI103" s="132"/>
      <c r="AJ103" s="76">
        <v>2483447</v>
      </c>
      <c r="AK103" s="76">
        <f>+'Ejecucion gastos Febrero 2019'!K103</f>
        <v>0</v>
      </c>
      <c r="AL103" s="76">
        <f t="shared" si="128"/>
        <v>2483447</v>
      </c>
      <c r="AN103" s="139">
        <f t="shared" si="129"/>
        <v>0</v>
      </c>
      <c r="AO103" s="139" t="e">
        <f t="shared" si="130"/>
        <v>#DIV/0!</v>
      </c>
      <c r="AP103" s="139"/>
      <c r="AQ103" s="139"/>
      <c r="AR103" s="139"/>
      <c r="AS103" s="139"/>
      <c r="AT103" s="139"/>
      <c r="AU103" s="139"/>
    </row>
    <row r="104" spans="1:47" s="81" customFormat="1" ht="15.75" thickBot="1" x14ac:dyDescent="0.3">
      <c r="B104" s="74">
        <v>21029302</v>
      </c>
      <c r="C104" s="74" t="s">
        <v>406</v>
      </c>
      <c r="D104" s="75">
        <v>0</v>
      </c>
      <c r="E104" s="75">
        <v>0</v>
      </c>
      <c r="F104" s="75">
        <v>0</v>
      </c>
      <c r="G104" s="75">
        <v>0</v>
      </c>
      <c r="H104" s="75">
        <v>0</v>
      </c>
      <c r="I104" s="76">
        <v>14263146</v>
      </c>
      <c r="J104" s="76">
        <f t="shared" si="155"/>
        <v>14263146</v>
      </c>
      <c r="K104" s="76">
        <v>14263146</v>
      </c>
      <c r="L104" s="76">
        <f t="shared" si="156"/>
        <v>0</v>
      </c>
      <c r="M104" s="77">
        <v>3070132</v>
      </c>
      <c r="N104" s="75">
        <v>14263146</v>
      </c>
      <c r="O104" s="75">
        <f t="shared" si="157"/>
        <v>0</v>
      </c>
      <c r="P104" s="76">
        <f t="shared" si="158"/>
        <v>0</v>
      </c>
      <c r="Q104" s="75">
        <f t="shared" si="159"/>
        <v>3070132</v>
      </c>
      <c r="S104" s="74">
        <v>21029302</v>
      </c>
      <c r="T104" s="74" t="s">
        <v>406</v>
      </c>
      <c r="U104" s="76">
        <v>14263146</v>
      </c>
      <c r="V104" s="76">
        <v>14263146</v>
      </c>
      <c r="W104" s="76">
        <f t="shared" ref="W104:W115" si="161">+U104-V104</f>
        <v>0</v>
      </c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>
        <f t="shared" si="160"/>
        <v>14263146</v>
      </c>
      <c r="AI104" s="132"/>
      <c r="AJ104" s="76">
        <v>14263146</v>
      </c>
      <c r="AK104" s="76">
        <f>+'Ejecucion gastos Febrero 2019'!K104</f>
        <v>0</v>
      </c>
      <c r="AL104" s="76">
        <f t="shared" si="128"/>
        <v>14263146</v>
      </c>
      <c r="AN104" s="139">
        <f t="shared" si="129"/>
        <v>0</v>
      </c>
      <c r="AO104" s="139" t="e">
        <f t="shared" si="130"/>
        <v>#DIV/0!</v>
      </c>
      <c r="AP104" s="139"/>
      <c r="AQ104" s="139"/>
      <c r="AR104" s="139"/>
      <c r="AS104" s="139"/>
      <c r="AT104" s="139"/>
      <c r="AU104" s="139"/>
    </row>
    <row r="105" spans="1:47" s="80" customFormat="1" ht="15.75" outlineLevel="1" thickBot="1" x14ac:dyDescent="0.3">
      <c r="A105" s="81"/>
      <c r="B105" s="74">
        <v>21029303</v>
      </c>
      <c r="C105" s="74" t="s">
        <v>407</v>
      </c>
      <c r="D105" s="75">
        <v>0</v>
      </c>
      <c r="E105" s="75">
        <v>0</v>
      </c>
      <c r="F105" s="75">
        <v>0</v>
      </c>
      <c r="G105" s="75">
        <v>0</v>
      </c>
      <c r="H105" s="75">
        <v>0</v>
      </c>
      <c r="I105" s="76">
        <v>28489819</v>
      </c>
      <c r="J105" s="76">
        <f t="shared" si="155"/>
        <v>28489819</v>
      </c>
      <c r="K105" s="76">
        <v>10678375</v>
      </c>
      <c r="L105" s="76">
        <f t="shared" si="156"/>
        <v>17811444</v>
      </c>
      <c r="M105" s="77">
        <v>2221875</v>
      </c>
      <c r="N105" s="75">
        <v>10678375</v>
      </c>
      <c r="O105" s="75">
        <f t="shared" si="157"/>
        <v>0</v>
      </c>
      <c r="P105" s="76">
        <f t="shared" si="158"/>
        <v>17811444</v>
      </c>
      <c r="Q105" s="75">
        <f t="shared" si="159"/>
        <v>2221875</v>
      </c>
      <c r="S105" s="74">
        <v>21029303</v>
      </c>
      <c r="T105" s="74" t="s">
        <v>407</v>
      </c>
      <c r="U105" s="76">
        <v>28489819</v>
      </c>
      <c r="V105" s="76">
        <v>10678375</v>
      </c>
      <c r="W105" s="76">
        <f t="shared" si="161"/>
        <v>17811444</v>
      </c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>
        <f t="shared" si="160"/>
        <v>28489819</v>
      </c>
      <c r="AI105" s="132"/>
      <c r="AJ105" s="76">
        <v>10678375</v>
      </c>
      <c r="AK105" s="76">
        <f>+'Ejecucion gastos Febrero 2019'!K105</f>
        <v>17811444</v>
      </c>
      <c r="AL105" s="76">
        <f t="shared" si="128"/>
        <v>28489819</v>
      </c>
      <c r="AN105" s="139">
        <f t="shared" si="129"/>
        <v>0</v>
      </c>
      <c r="AO105" s="139">
        <f t="shared" si="130"/>
        <v>0</v>
      </c>
      <c r="AP105" s="139"/>
      <c r="AQ105" s="139"/>
      <c r="AR105" s="139"/>
      <c r="AS105" s="139"/>
      <c r="AT105" s="139"/>
      <c r="AU105" s="139"/>
    </row>
    <row r="106" spans="1:47" s="80" customFormat="1" ht="15.75" thickBot="1" x14ac:dyDescent="0.3">
      <c r="A106" s="81"/>
      <c r="B106" s="74">
        <v>21029304</v>
      </c>
      <c r="C106" s="74" t="s">
        <v>408</v>
      </c>
      <c r="D106" s="75">
        <v>0</v>
      </c>
      <c r="E106" s="75">
        <v>0</v>
      </c>
      <c r="F106" s="75">
        <v>0</v>
      </c>
      <c r="G106" s="75">
        <v>0</v>
      </c>
      <c r="H106" s="75">
        <v>0</v>
      </c>
      <c r="I106" s="76">
        <v>19188755</v>
      </c>
      <c r="J106" s="76">
        <f t="shared" si="155"/>
        <v>19188755</v>
      </c>
      <c r="K106" s="76">
        <v>0</v>
      </c>
      <c r="L106" s="76">
        <f t="shared" si="156"/>
        <v>19188755</v>
      </c>
      <c r="M106" s="77">
        <v>0</v>
      </c>
      <c r="N106" s="75">
        <v>0</v>
      </c>
      <c r="O106" s="75">
        <f t="shared" si="157"/>
        <v>0</v>
      </c>
      <c r="P106" s="76">
        <f t="shared" si="158"/>
        <v>19188755</v>
      </c>
      <c r="Q106" s="75">
        <f t="shared" si="159"/>
        <v>0</v>
      </c>
      <c r="S106" s="74">
        <v>21029304</v>
      </c>
      <c r="T106" s="74" t="s">
        <v>408</v>
      </c>
      <c r="U106" s="76">
        <v>19188755</v>
      </c>
      <c r="V106" s="76">
        <v>0</v>
      </c>
      <c r="W106" s="76">
        <f t="shared" si="161"/>
        <v>19188755</v>
      </c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>
        <f t="shared" si="160"/>
        <v>19188755</v>
      </c>
      <c r="AI106" s="132"/>
      <c r="AJ106" s="76">
        <v>0</v>
      </c>
      <c r="AK106" s="76">
        <f>+'Ejecucion gastos Febrero 2019'!K106</f>
        <v>10115000</v>
      </c>
      <c r="AL106" s="76">
        <f t="shared" si="128"/>
        <v>10115000</v>
      </c>
      <c r="AN106" s="139" t="e">
        <f t="shared" si="129"/>
        <v>#DIV/0!</v>
      </c>
      <c r="AO106" s="139">
        <f t="shared" si="130"/>
        <v>0.47286835440861069</v>
      </c>
      <c r="AP106" s="139"/>
      <c r="AQ106" s="139"/>
      <c r="AR106" s="139"/>
      <c r="AS106" s="139"/>
      <c r="AT106" s="139"/>
      <c r="AU106" s="139"/>
    </row>
    <row r="107" spans="1:47" s="81" customFormat="1" ht="15.75" outlineLevel="1" thickBot="1" x14ac:dyDescent="0.3">
      <c r="B107" s="74">
        <v>21029305</v>
      </c>
      <c r="C107" s="74" t="s">
        <v>409</v>
      </c>
      <c r="D107" s="75">
        <v>0</v>
      </c>
      <c r="E107" s="75">
        <v>0</v>
      </c>
      <c r="F107" s="75">
        <v>0</v>
      </c>
      <c r="G107" s="75">
        <v>0</v>
      </c>
      <c r="H107" s="75">
        <v>0</v>
      </c>
      <c r="I107" s="76">
        <v>56312351</v>
      </c>
      <c r="J107" s="76">
        <f t="shared" si="155"/>
        <v>56312351</v>
      </c>
      <c r="K107" s="76">
        <v>0</v>
      </c>
      <c r="L107" s="76">
        <f t="shared" si="156"/>
        <v>56312351</v>
      </c>
      <c r="M107" s="77">
        <v>0</v>
      </c>
      <c r="N107" s="75">
        <v>0</v>
      </c>
      <c r="O107" s="75">
        <f t="shared" si="157"/>
        <v>0</v>
      </c>
      <c r="P107" s="76">
        <f t="shared" si="158"/>
        <v>56312351</v>
      </c>
      <c r="Q107" s="75">
        <f t="shared" si="159"/>
        <v>0</v>
      </c>
      <c r="S107" s="74">
        <v>21029305</v>
      </c>
      <c r="T107" s="74" t="s">
        <v>409</v>
      </c>
      <c r="U107" s="76">
        <v>56312351</v>
      </c>
      <c r="V107" s="76">
        <v>0</v>
      </c>
      <c r="W107" s="76">
        <f t="shared" si="161"/>
        <v>56312351</v>
      </c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>
        <f t="shared" si="160"/>
        <v>56312351</v>
      </c>
      <c r="AI107" s="132"/>
      <c r="AJ107" s="76">
        <v>0</v>
      </c>
      <c r="AK107" s="76">
        <f>+'Ejecucion gastos Febrero 2019'!K107</f>
        <v>0</v>
      </c>
      <c r="AL107" s="76">
        <f t="shared" si="128"/>
        <v>0</v>
      </c>
      <c r="AN107" s="139" t="e">
        <f t="shared" si="129"/>
        <v>#DIV/0!</v>
      </c>
      <c r="AO107" s="139">
        <f t="shared" si="130"/>
        <v>1</v>
      </c>
      <c r="AP107" s="139"/>
      <c r="AQ107" s="139"/>
      <c r="AR107" s="139"/>
      <c r="AS107" s="139"/>
      <c r="AT107" s="139"/>
      <c r="AU107" s="139"/>
    </row>
    <row r="108" spans="1:47" s="81" customFormat="1" ht="15.75" outlineLevel="2" thickBot="1" x14ac:dyDescent="0.3">
      <c r="B108" s="74">
        <v>21029306</v>
      </c>
      <c r="C108" s="74" t="s">
        <v>410</v>
      </c>
      <c r="D108" s="75">
        <v>0</v>
      </c>
      <c r="E108" s="75">
        <v>0</v>
      </c>
      <c r="F108" s="75">
        <v>0</v>
      </c>
      <c r="G108" s="75">
        <v>0</v>
      </c>
      <c r="H108" s="75">
        <v>0</v>
      </c>
      <c r="I108" s="76">
        <v>6280876</v>
      </c>
      <c r="J108" s="76">
        <f t="shared" si="155"/>
        <v>6280876</v>
      </c>
      <c r="K108" s="76">
        <v>1430876</v>
      </c>
      <c r="L108" s="76">
        <f t="shared" si="156"/>
        <v>4850000</v>
      </c>
      <c r="M108" s="77">
        <v>1430876</v>
      </c>
      <c r="N108" s="75">
        <v>1430876</v>
      </c>
      <c r="O108" s="75">
        <f t="shared" si="157"/>
        <v>0</v>
      </c>
      <c r="P108" s="76">
        <f t="shared" si="158"/>
        <v>4850000</v>
      </c>
      <c r="Q108" s="75">
        <f t="shared" si="159"/>
        <v>1430876</v>
      </c>
      <c r="S108" s="74">
        <v>21029306</v>
      </c>
      <c r="T108" s="74" t="s">
        <v>410</v>
      </c>
      <c r="U108" s="76">
        <v>6280876</v>
      </c>
      <c r="V108" s="76">
        <v>1430876</v>
      </c>
      <c r="W108" s="76">
        <f t="shared" si="161"/>
        <v>4850000</v>
      </c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>
        <f t="shared" si="160"/>
        <v>6280876</v>
      </c>
      <c r="AI108" s="132"/>
      <c r="AJ108" s="76">
        <v>1430876</v>
      </c>
      <c r="AK108" s="76">
        <f>+'Ejecucion gastos Febrero 2019'!K108</f>
        <v>4850000</v>
      </c>
      <c r="AL108" s="76">
        <f t="shared" si="128"/>
        <v>6280876</v>
      </c>
      <c r="AN108" s="139">
        <f t="shared" si="129"/>
        <v>0</v>
      </c>
      <c r="AO108" s="139">
        <f t="shared" si="130"/>
        <v>0</v>
      </c>
      <c r="AP108" s="139"/>
      <c r="AQ108" s="139"/>
      <c r="AR108" s="139"/>
      <c r="AS108" s="139"/>
      <c r="AT108" s="139"/>
      <c r="AU108" s="139"/>
    </row>
    <row r="109" spans="1:47" s="81" customFormat="1" ht="15.75" outlineLevel="2" thickBot="1" x14ac:dyDescent="0.3">
      <c r="B109" s="74">
        <v>21029307</v>
      </c>
      <c r="C109" s="74" t="s">
        <v>411</v>
      </c>
      <c r="D109" s="75">
        <v>0</v>
      </c>
      <c r="E109" s="75">
        <v>0</v>
      </c>
      <c r="F109" s="75">
        <v>0</v>
      </c>
      <c r="G109" s="75">
        <v>0</v>
      </c>
      <c r="H109" s="75">
        <v>0</v>
      </c>
      <c r="I109" s="76">
        <v>57145654</v>
      </c>
      <c r="J109" s="76">
        <f t="shared" si="155"/>
        <v>57145654</v>
      </c>
      <c r="K109" s="76">
        <v>1500000</v>
      </c>
      <c r="L109" s="76">
        <f t="shared" si="156"/>
        <v>55645654</v>
      </c>
      <c r="M109" s="77">
        <v>1500000</v>
      </c>
      <c r="N109" s="75">
        <v>1500000</v>
      </c>
      <c r="O109" s="75">
        <f t="shared" si="157"/>
        <v>0</v>
      </c>
      <c r="P109" s="76">
        <f t="shared" si="158"/>
        <v>55645654</v>
      </c>
      <c r="Q109" s="75">
        <f t="shared" si="159"/>
        <v>1500000</v>
      </c>
      <c r="S109" s="74">
        <v>21029307</v>
      </c>
      <c r="T109" s="74" t="s">
        <v>411</v>
      </c>
      <c r="U109" s="76">
        <v>57145654</v>
      </c>
      <c r="V109" s="76">
        <v>1500000</v>
      </c>
      <c r="W109" s="76">
        <f t="shared" si="161"/>
        <v>55645654</v>
      </c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>
        <f t="shared" si="160"/>
        <v>57145654</v>
      </c>
      <c r="AI109" s="132"/>
      <c r="AJ109" s="76">
        <v>1500000</v>
      </c>
      <c r="AK109" s="76">
        <f>+'Ejecucion gastos Febrero 2019'!K109</f>
        <v>0</v>
      </c>
      <c r="AL109" s="76">
        <f t="shared" si="128"/>
        <v>1500000</v>
      </c>
      <c r="AN109" s="139">
        <f t="shared" si="129"/>
        <v>0</v>
      </c>
      <c r="AO109" s="139">
        <f t="shared" si="130"/>
        <v>1</v>
      </c>
      <c r="AP109" s="139"/>
      <c r="AQ109" s="139"/>
      <c r="AR109" s="139"/>
      <c r="AS109" s="139"/>
      <c r="AT109" s="139"/>
      <c r="AU109" s="139"/>
    </row>
    <row r="110" spans="1:47" s="81" customFormat="1" ht="15.75" outlineLevel="2" thickBot="1" x14ac:dyDescent="0.3">
      <c r="B110" s="74">
        <v>21029308</v>
      </c>
      <c r="C110" s="74" t="s">
        <v>412</v>
      </c>
      <c r="D110" s="75">
        <v>0</v>
      </c>
      <c r="E110" s="75">
        <v>0</v>
      </c>
      <c r="F110" s="75">
        <v>0</v>
      </c>
      <c r="G110" s="75">
        <v>0</v>
      </c>
      <c r="H110" s="75">
        <v>0</v>
      </c>
      <c r="I110" s="76">
        <v>1541092</v>
      </c>
      <c r="J110" s="76">
        <f t="shared" si="155"/>
        <v>1541092</v>
      </c>
      <c r="K110" s="76">
        <v>1541092</v>
      </c>
      <c r="L110" s="76">
        <f t="shared" si="156"/>
        <v>0</v>
      </c>
      <c r="M110" s="77">
        <v>0</v>
      </c>
      <c r="N110" s="75">
        <v>1541092</v>
      </c>
      <c r="O110" s="75">
        <f t="shared" si="157"/>
        <v>0</v>
      </c>
      <c r="P110" s="76">
        <f t="shared" si="158"/>
        <v>0</v>
      </c>
      <c r="Q110" s="75">
        <f t="shared" si="159"/>
        <v>0</v>
      </c>
      <c r="S110" s="74">
        <v>21029308</v>
      </c>
      <c r="T110" s="74" t="s">
        <v>412</v>
      </c>
      <c r="U110" s="76">
        <v>1541092</v>
      </c>
      <c r="V110" s="76">
        <v>1541092</v>
      </c>
      <c r="W110" s="76">
        <f t="shared" si="161"/>
        <v>0</v>
      </c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>
        <f t="shared" si="160"/>
        <v>1541092</v>
      </c>
      <c r="AI110" s="132"/>
      <c r="AJ110" s="76">
        <v>1541092</v>
      </c>
      <c r="AK110" s="76">
        <f>+'Ejecucion gastos Febrero 2019'!K110</f>
        <v>0</v>
      </c>
      <c r="AL110" s="76">
        <f t="shared" si="128"/>
        <v>1541092</v>
      </c>
      <c r="AN110" s="139">
        <f t="shared" si="129"/>
        <v>0</v>
      </c>
      <c r="AO110" s="139" t="e">
        <f t="shared" si="130"/>
        <v>#DIV/0!</v>
      </c>
      <c r="AP110" s="139"/>
      <c r="AQ110" s="139"/>
      <c r="AR110" s="139"/>
      <c r="AS110" s="139"/>
      <c r="AT110" s="139"/>
      <c r="AU110" s="139"/>
    </row>
    <row r="111" spans="1:47" s="81" customFormat="1" ht="15.75" outlineLevel="2" thickBot="1" x14ac:dyDescent="0.3">
      <c r="B111" s="74">
        <v>21029309</v>
      </c>
      <c r="C111" s="74" t="s">
        <v>413</v>
      </c>
      <c r="D111" s="75">
        <v>0</v>
      </c>
      <c r="E111" s="75">
        <v>0</v>
      </c>
      <c r="F111" s="75">
        <v>0</v>
      </c>
      <c r="G111" s="75">
        <v>0</v>
      </c>
      <c r="H111" s="75">
        <v>0</v>
      </c>
      <c r="I111" s="76">
        <v>222113763</v>
      </c>
      <c r="J111" s="76">
        <f t="shared" si="155"/>
        <v>222113763</v>
      </c>
      <c r="K111" s="76">
        <v>222113763</v>
      </c>
      <c r="L111" s="76">
        <f t="shared" si="156"/>
        <v>0</v>
      </c>
      <c r="M111" s="77">
        <v>10609167</v>
      </c>
      <c r="N111" s="75">
        <v>222113763</v>
      </c>
      <c r="O111" s="75">
        <f t="shared" si="157"/>
        <v>0</v>
      </c>
      <c r="P111" s="76">
        <f t="shared" si="158"/>
        <v>0</v>
      </c>
      <c r="Q111" s="75">
        <f t="shared" si="159"/>
        <v>10609167</v>
      </c>
      <c r="S111" s="74">
        <v>21029309</v>
      </c>
      <c r="T111" s="74" t="s">
        <v>413</v>
      </c>
      <c r="U111" s="76">
        <v>222113763</v>
      </c>
      <c r="V111" s="76">
        <v>222113763</v>
      </c>
      <c r="W111" s="76">
        <f t="shared" si="161"/>
        <v>0</v>
      </c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>
        <f t="shared" si="160"/>
        <v>222113763</v>
      </c>
      <c r="AI111" s="132"/>
      <c r="AJ111" s="76">
        <v>222113763</v>
      </c>
      <c r="AK111" s="76">
        <f>+'Ejecucion gastos Febrero 2019'!K111</f>
        <v>0</v>
      </c>
      <c r="AL111" s="76">
        <f t="shared" si="128"/>
        <v>222113763</v>
      </c>
      <c r="AN111" s="139">
        <f t="shared" si="129"/>
        <v>0</v>
      </c>
      <c r="AO111" s="139" t="e">
        <f t="shared" si="130"/>
        <v>#DIV/0!</v>
      </c>
      <c r="AP111" s="139"/>
      <c r="AQ111" s="139"/>
      <c r="AR111" s="139"/>
      <c r="AS111" s="139"/>
      <c r="AT111" s="139"/>
      <c r="AU111" s="139"/>
    </row>
    <row r="112" spans="1:47" s="81" customFormat="1" ht="15.75" outlineLevel="2" thickBot="1" x14ac:dyDescent="0.3">
      <c r="B112" s="74">
        <v>21029310</v>
      </c>
      <c r="C112" s="74" t="s">
        <v>414</v>
      </c>
      <c r="D112" s="75">
        <v>0</v>
      </c>
      <c r="E112" s="75">
        <v>0</v>
      </c>
      <c r="F112" s="75">
        <v>0</v>
      </c>
      <c r="G112" s="75">
        <v>0</v>
      </c>
      <c r="H112" s="75">
        <v>0</v>
      </c>
      <c r="I112" s="76">
        <v>2106000</v>
      </c>
      <c r="J112" s="76">
        <f t="shared" si="155"/>
        <v>2106000</v>
      </c>
      <c r="K112" s="76">
        <v>0</v>
      </c>
      <c r="L112" s="76">
        <f t="shared" si="156"/>
        <v>2106000</v>
      </c>
      <c r="M112" s="77">
        <v>0</v>
      </c>
      <c r="N112" s="75">
        <v>0</v>
      </c>
      <c r="O112" s="75">
        <f t="shared" si="157"/>
        <v>0</v>
      </c>
      <c r="P112" s="76">
        <f t="shared" si="158"/>
        <v>2106000</v>
      </c>
      <c r="Q112" s="75">
        <f t="shared" si="159"/>
        <v>0</v>
      </c>
      <c r="S112" s="74">
        <v>21029310</v>
      </c>
      <c r="T112" s="74" t="s">
        <v>414</v>
      </c>
      <c r="U112" s="76">
        <v>2106000</v>
      </c>
      <c r="V112" s="76">
        <v>0</v>
      </c>
      <c r="W112" s="76">
        <f t="shared" si="161"/>
        <v>2106000</v>
      </c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>
        <f t="shared" si="160"/>
        <v>2106000</v>
      </c>
      <c r="AI112" s="132"/>
      <c r="AJ112" s="76">
        <v>0</v>
      </c>
      <c r="AK112" s="76">
        <f>+'Ejecucion gastos Febrero 2019'!K112</f>
        <v>2106000</v>
      </c>
      <c r="AL112" s="76">
        <f t="shared" si="128"/>
        <v>2106000</v>
      </c>
      <c r="AN112" s="139" t="e">
        <f t="shared" si="129"/>
        <v>#DIV/0!</v>
      </c>
      <c r="AO112" s="139">
        <f t="shared" si="130"/>
        <v>0</v>
      </c>
      <c r="AP112" s="139"/>
      <c r="AQ112" s="139"/>
      <c r="AR112" s="139"/>
      <c r="AS112" s="139"/>
      <c r="AT112" s="139"/>
      <c r="AU112" s="139"/>
    </row>
    <row r="113" spans="1:47" s="81" customFormat="1" ht="15.75" outlineLevel="2" thickBot="1" x14ac:dyDescent="0.3">
      <c r="B113" s="74">
        <v>21029311</v>
      </c>
      <c r="C113" s="74" t="s">
        <v>415</v>
      </c>
      <c r="D113" s="75">
        <v>0</v>
      </c>
      <c r="E113" s="75">
        <v>0</v>
      </c>
      <c r="F113" s="75">
        <v>0</v>
      </c>
      <c r="G113" s="75">
        <v>0</v>
      </c>
      <c r="H113" s="75">
        <v>0</v>
      </c>
      <c r="I113" s="76">
        <v>5000000</v>
      </c>
      <c r="J113" s="76">
        <f t="shared" si="155"/>
        <v>5000000</v>
      </c>
      <c r="K113" s="76">
        <v>0</v>
      </c>
      <c r="L113" s="76">
        <f t="shared" si="156"/>
        <v>5000000</v>
      </c>
      <c r="M113" s="77">
        <v>0</v>
      </c>
      <c r="N113" s="75">
        <v>0</v>
      </c>
      <c r="O113" s="75">
        <f t="shared" si="157"/>
        <v>0</v>
      </c>
      <c r="P113" s="76">
        <f t="shared" si="158"/>
        <v>5000000</v>
      </c>
      <c r="Q113" s="75">
        <f t="shared" si="159"/>
        <v>0</v>
      </c>
      <c r="S113" s="74">
        <v>21029311</v>
      </c>
      <c r="T113" s="74" t="s">
        <v>415</v>
      </c>
      <c r="U113" s="76">
        <v>5000000</v>
      </c>
      <c r="V113" s="76">
        <v>0</v>
      </c>
      <c r="W113" s="76">
        <f t="shared" si="161"/>
        <v>5000000</v>
      </c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>
        <f t="shared" si="160"/>
        <v>5000000</v>
      </c>
      <c r="AI113" s="132"/>
      <c r="AJ113" s="76">
        <v>0</v>
      </c>
      <c r="AK113" s="76">
        <f>+'Ejecucion gastos Febrero 2019'!K113</f>
        <v>0</v>
      </c>
      <c r="AL113" s="76">
        <f t="shared" si="128"/>
        <v>0</v>
      </c>
      <c r="AN113" s="139" t="e">
        <f t="shared" si="129"/>
        <v>#DIV/0!</v>
      </c>
      <c r="AO113" s="139">
        <f t="shared" si="130"/>
        <v>1</v>
      </c>
      <c r="AP113" s="139"/>
      <c r="AQ113" s="139"/>
      <c r="AR113" s="139"/>
      <c r="AS113" s="139"/>
      <c r="AT113" s="139"/>
      <c r="AU113" s="139"/>
    </row>
    <row r="114" spans="1:47" s="81" customFormat="1" ht="15.75" outlineLevel="2" thickBot="1" x14ac:dyDescent="0.3">
      <c r="B114" s="74">
        <v>21029312</v>
      </c>
      <c r="C114" s="74" t="s">
        <v>416</v>
      </c>
      <c r="D114" s="75">
        <v>0</v>
      </c>
      <c r="E114" s="75">
        <v>0</v>
      </c>
      <c r="F114" s="75">
        <v>0</v>
      </c>
      <c r="G114" s="75">
        <v>0</v>
      </c>
      <c r="H114" s="75">
        <v>0</v>
      </c>
      <c r="I114" s="76">
        <v>4006000</v>
      </c>
      <c r="J114" s="76">
        <f t="shared" si="155"/>
        <v>4006000</v>
      </c>
      <c r="K114" s="76">
        <v>0</v>
      </c>
      <c r="L114" s="76">
        <f t="shared" si="156"/>
        <v>4006000</v>
      </c>
      <c r="M114" s="77">
        <v>0</v>
      </c>
      <c r="N114" s="75">
        <v>0</v>
      </c>
      <c r="O114" s="75">
        <f t="shared" si="157"/>
        <v>0</v>
      </c>
      <c r="P114" s="76">
        <f t="shared" si="158"/>
        <v>4006000</v>
      </c>
      <c r="Q114" s="75">
        <f t="shared" si="159"/>
        <v>0</v>
      </c>
      <c r="S114" s="74">
        <v>21029312</v>
      </c>
      <c r="T114" s="74" t="s">
        <v>416</v>
      </c>
      <c r="U114" s="76">
        <v>4006000</v>
      </c>
      <c r="V114" s="76">
        <v>0</v>
      </c>
      <c r="W114" s="76">
        <f t="shared" si="161"/>
        <v>4006000</v>
      </c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>
        <f t="shared" si="160"/>
        <v>4006000</v>
      </c>
      <c r="AI114" s="132"/>
      <c r="AJ114" s="76">
        <v>0</v>
      </c>
      <c r="AK114" s="76">
        <f>+'Ejecucion gastos Febrero 2019'!K114</f>
        <v>4606000</v>
      </c>
      <c r="AL114" s="76">
        <f t="shared" si="128"/>
        <v>4606000</v>
      </c>
      <c r="AN114" s="139" t="e">
        <f t="shared" si="129"/>
        <v>#DIV/0!</v>
      </c>
      <c r="AO114" s="139">
        <f t="shared" si="130"/>
        <v>-0.14977533699450823</v>
      </c>
      <c r="AP114" s="139"/>
      <c r="AQ114" s="139"/>
      <c r="AR114" s="139"/>
      <c r="AS114" s="139"/>
      <c r="AT114" s="139"/>
      <c r="AU114" s="139"/>
    </row>
    <row r="115" spans="1:47" s="81" customFormat="1" ht="15.75" outlineLevel="2" thickBot="1" x14ac:dyDescent="0.3">
      <c r="B115" s="74">
        <v>21029313</v>
      </c>
      <c r="C115" s="74" t="s">
        <v>417</v>
      </c>
      <c r="D115" s="75">
        <v>0</v>
      </c>
      <c r="E115" s="75">
        <v>0</v>
      </c>
      <c r="F115" s="75">
        <v>0</v>
      </c>
      <c r="G115" s="75">
        <v>0</v>
      </c>
      <c r="H115" s="75">
        <v>0</v>
      </c>
      <c r="I115" s="76">
        <v>122527155</v>
      </c>
      <c r="J115" s="76">
        <f t="shared" si="155"/>
        <v>122527155</v>
      </c>
      <c r="K115" s="76">
        <v>38530566</v>
      </c>
      <c r="L115" s="76">
        <f t="shared" si="156"/>
        <v>83996589</v>
      </c>
      <c r="M115" s="77">
        <v>38530566</v>
      </c>
      <c r="N115" s="75">
        <v>38530566</v>
      </c>
      <c r="O115" s="75">
        <f t="shared" si="157"/>
        <v>0</v>
      </c>
      <c r="P115" s="76">
        <f t="shared" si="158"/>
        <v>83996589</v>
      </c>
      <c r="Q115" s="75">
        <f t="shared" si="159"/>
        <v>38530566</v>
      </c>
      <c r="S115" s="74">
        <v>21029313</v>
      </c>
      <c r="T115" s="74" t="s">
        <v>417</v>
      </c>
      <c r="U115" s="76">
        <v>122527155</v>
      </c>
      <c r="V115" s="76">
        <v>38530566</v>
      </c>
      <c r="W115" s="76">
        <f t="shared" si="161"/>
        <v>83996589</v>
      </c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>
        <f t="shared" si="160"/>
        <v>122527155</v>
      </c>
      <c r="AI115" s="132"/>
      <c r="AJ115" s="76">
        <v>38530566</v>
      </c>
      <c r="AK115" s="76">
        <f>+'Ejecucion gastos Febrero 2019'!K115</f>
        <v>83996589</v>
      </c>
      <c r="AL115" s="76">
        <f t="shared" si="128"/>
        <v>122527155</v>
      </c>
      <c r="AN115" s="139">
        <f t="shared" si="129"/>
        <v>0</v>
      </c>
      <c r="AO115" s="139">
        <f t="shared" si="130"/>
        <v>0</v>
      </c>
      <c r="AP115" s="139"/>
      <c r="AQ115" s="139"/>
      <c r="AR115" s="139"/>
      <c r="AS115" s="139"/>
      <c r="AT115" s="139"/>
      <c r="AU115" s="139"/>
    </row>
    <row r="116" spans="1:47" s="81" customFormat="1" ht="15.75" outlineLevel="2" thickBot="1" x14ac:dyDescent="0.3">
      <c r="A116" s="80"/>
      <c r="B116" s="62">
        <v>2103</v>
      </c>
      <c r="C116" s="62" t="s">
        <v>418</v>
      </c>
      <c r="D116" s="63">
        <f>+D117</f>
        <v>297000000</v>
      </c>
      <c r="E116" s="63">
        <f t="shared" ref="E116:Q116" si="162">+E117</f>
        <v>0</v>
      </c>
      <c r="F116" s="63">
        <f t="shared" si="162"/>
        <v>0</v>
      </c>
      <c r="G116" s="63">
        <f t="shared" si="162"/>
        <v>0</v>
      </c>
      <c r="H116" s="63">
        <f t="shared" si="162"/>
        <v>0</v>
      </c>
      <c r="I116" s="63">
        <f t="shared" si="162"/>
        <v>0</v>
      </c>
      <c r="J116" s="63">
        <f t="shared" si="162"/>
        <v>297000000</v>
      </c>
      <c r="K116" s="63">
        <f t="shared" si="162"/>
        <v>290930817</v>
      </c>
      <c r="L116" s="63">
        <f t="shared" si="162"/>
        <v>6069183</v>
      </c>
      <c r="M116" s="63">
        <f t="shared" si="162"/>
        <v>0</v>
      </c>
      <c r="N116" s="63">
        <f t="shared" si="162"/>
        <v>290930817</v>
      </c>
      <c r="O116" s="63">
        <f t="shared" si="162"/>
        <v>0</v>
      </c>
      <c r="P116" s="63">
        <f t="shared" si="162"/>
        <v>6069183</v>
      </c>
      <c r="Q116" s="63">
        <f t="shared" si="162"/>
        <v>0</v>
      </c>
      <c r="S116" s="62">
        <v>2103</v>
      </c>
      <c r="T116" s="62" t="s">
        <v>418</v>
      </c>
      <c r="U116" s="63">
        <f t="shared" ref="U116" si="163">+U117</f>
        <v>0</v>
      </c>
      <c r="V116" s="63">
        <f t="shared" ref="V116:AH116" si="164">+V117</f>
        <v>0</v>
      </c>
      <c r="W116" s="63">
        <f t="shared" si="164"/>
        <v>0</v>
      </c>
      <c r="X116" s="63">
        <f t="shared" si="164"/>
        <v>74250000</v>
      </c>
      <c r="Y116" s="63">
        <f t="shared" si="164"/>
        <v>0</v>
      </c>
      <c r="Z116" s="63">
        <f t="shared" si="164"/>
        <v>0</v>
      </c>
      <c r="AA116" s="63">
        <f t="shared" si="164"/>
        <v>74250000</v>
      </c>
      <c r="AB116" s="63">
        <f t="shared" si="164"/>
        <v>0</v>
      </c>
      <c r="AC116" s="63">
        <f t="shared" si="164"/>
        <v>0</v>
      </c>
      <c r="AD116" s="63">
        <f t="shared" si="164"/>
        <v>74250000</v>
      </c>
      <c r="AE116" s="63">
        <f t="shared" si="164"/>
        <v>0</v>
      </c>
      <c r="AF116" s="63">
        <f t="shared" si="164"/>
        <v>0</v>
      </c>
      <c r="AG116" s="63">
        <f t="shared" si="164"/>
        <v>74250000</v>
      </c>
      <c r="AH116" s="63">
        <f t="shared" si="164"/>
        <v>297000000</v>
      </c>
      <c r="AI116" s="132"/>
      <c r="AJ116" s="63">
        <f t="shared" ref="AJ116" si="165">+AJ117</f>
        <v>290930817</v>
      </c>
      <c r="AK116" s="63">
        <f>+'Ejecucion gastos Febrero 2019'!K116</f>
        <v>0</v>
      </c>
      <c r="AL116" s="63">
        <f t="shared" si="128"/>
        <v>290930817</v>
      </c>
      <c r="AN116" s="31" t="e">
        <f t="shared" si="129"/>
        <v>#DIV/0!</v>
      </c>
      <c r="AO116" s="31" t="e">
        <f t="shared" si="130"/>
        <v>#DIV/0!</v>
      </c>
      <c r="AP116" s="31"/>
      <c r="AQ116" s="31"/>
      <c r="AR116" s="31"/>
      <c r="AS116" s="31"/>
      <c r="AT116" s="31"/>
      <c r="AU116" s="31"/>
    </row>
    <row r="117" spans="1:47" s="81" customFormat="1" ht="15.75" outlineLevel="2" thickBot="1" x14ac:dyDescent="0.3">
      <c r="B117" s="70">
        <v>210301</v>
      </c>
      <c r="C117" s="70" t="s">
        <v>419</v>
      </c>
      <c r="D117" s="71">
        <v>297000000</v>
      </c>
      <c r="E117" s="71">
        <v>0</v>
      </c>
      <c r="F117" s="71">
        <v>0</v>
      </c>
      <c r="G117" s="71">
        <v>0</v>
      </c>
      <c r="H117" s="71">
        <v>0</v>
      </c>
      <c r="I117" s="72">
        <v>0</v>
      </c>
      <c r="J117" s="72">
        <f>+D117+E117-F117-G117-H117+I117</f>
        <v>297000000</v>
      </c>
      <c r="K117" s="72">
        <v>290930817</v>
      </c>
      <c r="L117" s="72">
        <f t="shared" ref="L117" si="166">+J117-K117</f>
        <v>6069183</v>
      </c>
      <c r="M117" s="73">
        <v>0</v>
      </c>
      <c r="N117" s="71">
        <v>290930817</v>
      </c>
      <c r="O117" s="71">
        <f t="shared" ref="O117" si="167">+N117-K117</f>
        <v>0</v>
      </c>
      <c r="P117" s="72">
        <f t="shared" ref="P117" si="168">+J117-N117</f>
        <v>6069183</v>
      </c>
      <c r="Q117" s="71">
        <f t="shared" ref="Q117" si="169">+M117</f>
        <v>0</v>
      </c>
      <c r="S117" s="70">
        <v>210301</v>
      </c>
      <c r="T117" s="70" t="s">
        <v>419</v>
      </c>
      <c r="U117" s="72">
        <v>0</v>
      </c>
      <c r="V117" s="72">
        <v>0</v>
      </c>
      <c r="W117" s="72">
        <v>0</v>
      </c>
      <c r="X117" s="72">
        <v>74250000</v>
      </c>
      <c r="Y117" s="72">
        <v>0</v>
      </c>
      <c r="Z117" s="72">
        <v>0</v>
      </c>
      <c r="AA117" s="72">
        <v>74250000</v>
      </c>
      <c r="AB117" s="72">
        <v>0</v>
      </c>
      <c r="AC117" s="72">
        <v>0</v>
      </c>
      <c r="AD117" s="72">
        <v>74250000</v>
      </c>
      <c r="AE117" s="72">
        <v>0</v>
      </c>
      <c r="AF117" s="72">
        <v>0</v>
      </c>
      <c r="AG117" s="72">
        <v>74250000</v>
      </c>
      <c r="AH117" s="72">
        <v>297000000</v>
      </c>
      <c r="AI117" s="132"/>
      <c r="AJ117" s="72">
        <v>290930817</v>
      </c>
      <c r="AK117" s="72">
        <f>+'Ejecucion gastos Febrero 2019'!K117</f>
        <v>0</v>
      </c>
      <c r="AL117" s="72">
        <f t="shared" si="128"/>
        <v>290930817</v>
      </c>
      <c r="AN117" s="138" t="e">
        <f t="shared" si="129"/>
        <v>#DIV/0!</v>
      </c>
      <c r="AO117" s="138" t="e">
        <f t="shared" si="130"/>
        <v>#DIV/0!</v>
      </c>
      <c r="AP117" s="138"/>
      <c r="AQ117" s="138"/>
      <c r="AR117" s="138"/>
      <c r="AS117" s="138"/>
      <c r="AT117" s="138"/>
      <c r="AU117" s="138"/>
    </row>
    <row r="118" spans="1:47" s="81" customFormat="1" ht="15.75" outlineLevel="2" thickBot="1" x14ac:dyDescent="0.3">
      <c r="A118" s="80"/>
      <c r="B118" s="62">
        <v>2105</v>
      </c>
      <c r="C118" s="62" t="s">
        <v>420</v>
      </c>
      <c r="D118" s="63">
        <f t="shared" ref="D118:Q118" si="170">+D119+D136+D154+D157+D194+D227</f>
        <v>4509663118</v>
      </c>
      <c r="E118" s="63">
        <f t="shared" si="170"/>
        <v>243000</v>
      </c>
      <c r="F118" s="63">
        <f t="shared" si="170"/>
        <v>0</v>
      </c>
      <c r="G118" s="63">
        <f t="shared" si="170"/>
        <v>0</v>
      </c>
      <c r="H118" s="63">
        <f t="shared" si="170"/>
        <v>0</v>
      </c>
      <c r="I118" s="63">
        <f t="shared" si="170"/>
        <v>7985863859</v>
      </c>
      <c r="J118" s="63">
        <f t="shared" si="170"/>
        <v>12495769977</v>
      </c>
      <c r="K118" s="63">
        <f t="shared" si="170"/>
        <v>2748106385</v>
      </c>
      <c r="L118" s="63">
        <f t="shared" si="170"/>
        <v>9747663592</v>
      </c>
      <c r="M118" s="63">
        <f t="shared" si="170"/>
        <v>172990779</v>
      </c>
      <c r="N118" s="63">
        <f t="shared" si="170"/>
        <v>2799247400</v>
      </c>
      <c r="O118" s="63">
        <f t="shared" si="170"/>
        <v>51141015</v>
      </c>
      <c r="P118" s="63">
        <f t="shared" si="170"/>
        <v>9696522577</v>
      </c>
      <c r="Q118" s="63">
        <f t="shared" si="170"/>
        <v>172990779</v>
      </c>
      <c r="S118" s="62">
        <v>2105</v>
      </c>
      <c r="T118" s="62" t="s">
        <v>420</v>
      </c>
      <c r="U118" s="63">
        <f t="shared" ref="U118:AH118" si="171">+U119+U136+U154+U157+U194+U227</f>
        <v>7985863859</v>
      </c>
      <c r="V118" s="63">
        <f t="shared" si="171"/>
        <v>3001494611.0000005</v>
      </c>
      <c r="W118" s="63">
        <f t="shared" si="171"/>
        <v>6057071079.5</v>
      </c>
      <c r="X118" s="63">
        <f t="shared" si="171"/>
        <v>785194950.0000006</v>
      </c>
      <c r="Y118" s="63">
        <f t="shared" si="171"/>
        <v>561691223.00000012</v>
      </c>
      <c r="Z118" s="63">
        <f t="shared" si="171"/>
        <v>556432323.00000012</v>
      </c>
      <c r="AA118" s="63">
        <f t="shared" si="171"/>
        <v>390218602.18181825</v>
      </c>
      <c r="AB118" s="63">
        <f t="shared" si="171"/>
        <v>130776299.18181819</v>
      </c>
      <c r="AC118" s="63">
        <f t="shared" si="171"/>
        <v>251058444.25000009</v>
      </c>
      <c r="AD118" s="63">
        <f t="shared" si="171"/>
        <v>286937212.25000012</v>
      </c>
      <c r="AE118" s="63">
        <f t="shared" si="171"/>
        <v>158493823.50000009</v>
      </c>
      <c r="AF118" s="63">
        <f t="shared" si="171"/>
        <v>153376391.50000009</v>
      </c>
      <c r="AG118" s="63">
        <f t="shared" si="171"/>
        <v>163025017.5</v>
      </c>
      <c r="AH118" s="63">
        <f t="shared" si="171"/>
        <v>12495769976.863638</v>
      </c>
      <c r="AI118" s="132"/>
      <c r="AJ118" s="63">
        <f t="shared" ref="AJ118" si="172">+AJ119+AJ134+AJ152+AJ155+AJ192+AJ225</f>
        <v>2748106385</v>
      </c>
      <c r="AK118" s="63">
        <f>+'Ejecucion gastos Febrero 2019'!K118</f>
        <v>4042455056</v>
      </c>
      <c r="AL118" s="63">
        <f t="shared" si="128"/>
        <v>6790561441</v>
      </c>
      <c r="AN118" s="31">
        <f t="shared" si="129"/>
        <v>8.4420683306034569E-2</v>
      </c>
      <c r="AO118" s="31">
        <f t="shared" si="130"/>
        <v>0.33260564339725446</v>
      </c>
      <c r="AP118" s="31"/>
      <c r="AQ118" s="31"/>
      <c r="AR118" s="31"/>
      <c r="AS118" s="31"/>
      <c r="AT118" s="31"/>
      <c r="AU118" s="31"/>
    </row>
    <row r="119" spans="1:47" s="80" customFormat="1" ht="15.75" outlineLevel="2" thickBot="1" x14ac:dyDescent="0.3">
      <c r="B119" s="70">
        <v>210501</v>
      </c>
      <c r="C119" s="70" t="s">
        <v>421</v>
      </c>
      <c r="D119" s="71">
        <f t="shared" ref="D119:Q119" si="173">+D120+D121+D125+D128+D129+D130+D133+D134+D135</f>
        <v>1862933127</v>
      </c>
      <c r="E119" s="71">
        <f t="shared" si="173"/>
        <v>0</v>
      </c>
      <c r="F119" s="71">
        <f t="shared" si="173"/>
        <v>0</v>
      </c>
      <c r="G119" s="71">
        <f t="shared" si="173"/>
        <v>0</v>
      </c>
      <c r="H119" s="71">
        <f t="shared" si="173"/>
        <v>0</v>
      </c>
      <c r="I119" s="71">
        <f t="shared" si="173"/>
        <v>0</v>
      </c>
      <c r="J119" s="71">
        <f t="shared" si="173"/>
        <v>1862933127</v>
      </c>
      <c r="K119" s="71">
        <f t="shared" si="173"/>
        <v>24398697</v>
      </c>
      <c r="L119" s="71">
        <f t="shared" si="173"/>
        <v>1838534430</v>
      </c>
      <c r="M119" s="71">
        <f t="shared" si="173"/>
        <v>24398697</v>
      </c>
      <c r="N119" s="71">
        <f t="shared" si="173"/>
        <v>53938657</v>
      </c>
      <c r="O119" s="71">
        <f t="shared" si="173"/>
        <v>29539960</v>
      </c>
      <c r="P119" s="71">
        <f t="shared" si="173"/>
        <v>1808994470</v>
      </c>
      <c r="Q119" s="71">
        <f t="shared" si="173"/>
        <v>24398697</v>
      </c>
      <c r="S119" s="70">
        <v>210501</v>
      </c>
      <c r="T119" s="70" t="s">
        <v>421</v>
      </c>
      <c r="U119" s="71">
        <f t="shared" ref="U119:AH119" si="174">+U120+U121+U125+U128+U129+U130+U133+U134+U135</f>
        <v>0</v>
      </c>
      <c r="V119" s="71">
        <f t="shared" si="174"/>
        <v>298629781</v>
      </c>
      <c r="W119" s="71">
        <f t="shared" si="174"/>
        <v>249995635.5</v>
      </c>
      <c r="X119" s="71">
        <f t="shared" si="174"/>
        <v>167855016.50000009</v>
      </c>
      <c r="Y119" s="71">
        <f t="shared" si="174"/>
        <v>167855016.50000009</v>
      </c>
      <c r="Z119" s="71">
        <f t="shared" si="174"/>
        <v>167855016.50000009</v>
      </c>
      <c r="AA119" s="71">
        <f t="shared" si="174"/>
        <v>235572577.50000009</v>
      </c>
      <c r="AB119" s="71">
        <f t="shared" si="174"/>
        <v>0</v>
      </c>
      <c r="AC119" s="71">
        <f t="shared" si="174"/>
        <v>107855016.50000009</v>
      </c>
      <c r="AD119" s="71">
        <f t="shared" si="174"/>
        <v>107855016.50000009</v>
      </c>
      <c r="AE119" s="71">
        <f t="shared" si="174"/>
        <v>107855016.50000009</v>
      </c>
      <c r="AF119" s="71">
        <f t="shared" si="174"/>
        <v>107855016.50000009</v>
      </c>
      <c r="AG119" s="71">
        <f t="shared" si="174"/>
        <v>143750017.5</v>
      </c>
      <c r="AH119" s="71">
        <f t="shared" si="174"/>
        <v>1862933127.0000007</v>
      </c>
      <c r="AI119" s="132"/>
      <c r="AJ119" s="71">
        <f t="shared" ref="AJ119" si="175">+AJ120+AJ121+AJ125+AJ126+AJ127+AJ128+AJ131+AJ132+AJ133</f>
        <v>24398697</v>
      </c>
      <c r="AK119" s="71">
        <f>+'Ejecucion gastos Febrero 2019'!K119</f>
        <v>38464099</v>
      </c>
      <c r="AL119" s="71">
        <f t="shared" si="128"/>
        <v>62862796</v>
      </c>
      <c r="AN119" s="138">
        <f t="shared" si="129"/>
        <v>0.91829784384431501</v>
      </c>
      <c r="AO119" s="138">
        <f t="shared" si="130"/>
        <v>0.84614091792814516</v>
      </c>
      <c r="AP119" s="138"/>
      <c r="AQ119" s="138"/>
      <c r="AR119" s="138"/>
      <c r="AS119" s="138"/>
      <c r="AT119" s="138"/>
      <c r="AU119" s="138"/>
    </row>
    <row r="120" spans="1:47" s="81" customFormat="1" ht="15.75" outlineLevel="1" thickBot="1" x14ac:dyDescent="0.3">
      <c r="B120" s="65">
        <v>21050101</v>
      </c>
      <c r="C120" s="65" t="s">
        <v>422</v>
      </c>
      <c r="D120" s="67">
        <v>50000000</v>
      </c>
      <c r="E120" s="67">
        <v>0</v>
      </c>
      <c r="F120" s="67">
        <v>0</v>
      </c>
      <c r="G120" s="67">
        <v>0</v>
      </c>
      <c r="H120" s="67">
        <v>0</v>
      </c>
      <c r="I120" s="67">
        <v>0</v>
      </c>
      <c r="J120" s="67">
        <f>+D120+E120-F120-G120-H120+I120</f>
        <v>50000000</v>
      </c>
      <c r="K120" s="67">
        <v>0</v>
      </c>
      <c r="L120" s="67">
        <f t="shared" ref="L120" si="176">+J120-K120</f>
        <v>50000000</v>
      </c>
      <c r="M120" s="67">
        <v>0</v>
      </c>
      <c r="N120" s="67">
        <v>0</v>
      </c>
      <c r="O120" s="67">
        <f t="shared" ref="O120" si="177">+N120-K120</f>
        <v>0</v>
      </c>
      <c r="P120" s="67">
        <f t="shared" ref="P120" si="178">+J120-N120</f>
        <v>50000000</v>
      </c>
      <c r="Q120" s="66">
        <f t="shared" ref="Q120" si="179">+M120</f>
        <v>0</v>
      </c>
      <c r="S120" s="65">
        <v>21050101</v>
      </c>
      <c r="T120" s="65" t="s">
        <v>422</v>
      </c>
      <c r="U120" s="67">
        <v>0</v>
      </c>
      <c r="V120" s="67">
        <v>0</v>
      </c>
      <c r="W120" s="67">
        <v>6250000</v>
      </c>
      <c r="X120" s="67">
        <v>6250000</v>
      </c>
      <c r="Y120" s="67">
        <v>6250000</v>
      </c>
      <c r="Z120" s="67">
        <v>6250000</v>
      </c>
      <c r="AA120" s="67">
        <v>0</v>
      </c>
      <c r="AB120" s="67">
        <v>0</v>
      </c>
      <c r="AC120" s="67">
        <v>6250000</v>
      </c>
      <c r="AD120" s="67">
        <v>6250000</v>
      </c>
      <c r="AE120" s="67">
        <v>6250000</v>
      </c>
      <c r="AF120" s="67">
        <v>6250000</v>
      </c>
      <c r="AG120" s="67">
        <v>0</v>
      </c>
      <c r="AH120" s="67">
        <v>50000000</v>
      </c>
      <c r="AI120" s="132"/>
      <c r="AJ120" s="67">
        <v>0</v>
      </c>
      <c r="AK120" s="67">
        <f>+'Ejecucion gastos Febrero 2019'!K120</f>
        <v>0</v>
      </c>
      <c r="AL120" s="67">
        <f t="shared" si="128"/>
        <v>0</v>
      </c>
      <c r="AN120" s="35" t="e">
        <f t="shared" si="129"/>
        <v>#DIV/0!</v>
      </c>
      <c r="AO120" s="35">
        <f t="shared" si="130"/>
        <v>1</v>
      </c>
      <c r="AP120" s="35"/>
      <c r="AQ120" s="35"/>
      <c r="AR120" s="35"/>
      <c r="AS120" s="35"/>
      <c r="AT120" s="35"/>
      <c r="AU120" s="35"/>
    </row>
    <row r="121" spans="1:47" s="81" customFormat="1" ht="15.75" outlineLevel="2" thickBot="1" x14ac:dyDescent="0.3">
      <c r="B121" s="65">
        <v>21050102</v>
      </c>
      <c r="C121" s="65" t="s">
        <v>423</v>
      </c>
      <c r="D121" s="66">
        <f>+D122+D123+D124</f>
        <v>462597342</v>
      </c>
      <c r="E121" s="66">
        <f t="shared" ref="E121:Q121" si="180">+E122+E123+E124</f>
        <v>0</v>
      </c>
      <c r="F121" s="66">
        <f t="shared" si="180"/>
        <v>0</v>
      </c>
      <c r="G121" s="66">
        <f t="shared" si="180"/>
        <v>0</v>
      </c>
      <c r="H121" s="66">
        <f t="shared" si="180"/>
        <v>0</v>
      </c>
      <c r="I121" s="66">
        <f t="shared" si="180"/>
        <v>0</v>
      </c>
      <c r="J121" s="66">
        <f t="shared" si="180"/>
        <v>462597342</v>
      </c>
      <c r="K121" s="66">
        <f t="shared" si="180"/>
        <v>0</v>
      </c>
      <c r="L121" s="66">
        <f t="shared" si="180"/>
        <v>462597342</v>
      </c>
      <c r="M121" s="66">
        <f t="shared" si="180"/>
        <v>0</v>
      </c>
      <c r="N121" s="66">
        <f t="shared" si="180"/>
        <v>0</v>
      </c>
      <c r="O121" s="66">
        <f t="shared" si="180"/>
        <v>0</v>
      </c>
      <c r="P121" s="66">
        <f t="shared" si="180"/>
        <v>462597342</v>
      </c>
      <c r="Q121" s="66">
        <f t="shared" si="180"/>
        <v>0</v>
      </c>
      <c r="S121" s="65">
        <v>21050102</v>
      </c>
      <c r="T121" s="65" t="s">
        <v>423</v>
      </c>
      <c r="U121" s="66">
        <f t="shared" ref="U121" si="181">+U122+U123+U124</f>
        <v>0</v>
      </c>
      <c r="V121" s="66">
        <f t="shared" ref="V121:AH121" si="182">+V122+V123+V124</f>
        <v>238629781</v>
      </c>
      <c r="W121" s="66">
        <f t="shared" si="182"/>
        <v>0</v>
      </c>
      <c r="X121" s="66">
        <f t="shared" si="182"/>
        <v>12500000.000000089</v>
      </c>
      <c r="Y121" s="66">
        <f t="shared" si="182"/>
        <v>12500000.000000089</v>
      </c>
      <c r="Z121" s="66">
        <f t="shared" si="182"/>
        <v>12500000.000000089</v>
      </c>
      <c r="AA121" s="66">
        <f t="shared" si="182"/>
        <v>136467561.00000009</v>
      </c>
      <c r="AB121" s="66">
        <f t="shared" si="182"/>
        <v>0</v>
      </c>
      <c r="AC121" s="66">
        <f t="shared" si="182"/>
        <v>12500000.000000089</v>
      </c>
      <c r="AD121" s="66">
        <f t="shared" si="182"/>
        <v>12500000.000000089</v>
      </c>
      <c r="AE121" s="66">
        <f t="shared" si="182"/>
        <v>12500000.000000089</v>
      </c>
      <c r="AF121" s="66">
        <f t="shared" si="182"/>
        <v>12500000.000000089</v>
      </c>
      <c r="AG121" s="66">
        <f t="shared" si="182"/>
        <v>0</v>
      </c>
      <c r="AH121" s="66">
        <f t="shared" si="182"/>
        <v>462597342.00000072</v>
      </c>
      <c r="AI121" s="132"/>
      <c r="AJ121" s="66">
        <f t="shared" ref="AJ121" si="183">+AJ122+AJ123+AJ124</f>
        <v>0</v>
      </c>
      <c r="AK121" s="66">
        <f>+'Ejecucion gastos Febrero 2019'!K121</f>
        <v>0</v>
      </c>
      <c r="AL121" s="66">
        <f t="shared" si="128"/>
        <v>0</v>
      </c>
      <c r="AN121" s="35">
        <f t="shared" si="129"/>
        <v>1</v>
      </c>
      <c r="AO121" s="35" t="e">
        <f t="shared" si="130"/>
        <v>#DIV/0!</v>
      </c>
      <c r="AP121" s="35"/>
      <c r="AQ121" s="35"/>
      <c r="AR121" s="35"/>
      <c r="AS121" s="35"/>
      <c r="AT121" s="35"/>
      <c r="AU121" s="35"/>
    </row>
    <row r="122" spans="1:47" s="81" customFormat="1" ht="15.75" outlineLevel="2" thickBot="1" x14ac:dyDescent="0.3">
      <c r="B122" s="74">
        <v>2105010201</v>
      </c>
      <c r="C122" s="74" t="s">
        <v>424</v>
      </c>
      <c r="D122" s="75">
        <v>100000000</v>
      </c>
      <c r="E122" s="75">
        <v>0</v>
      </c>
      <c r="F122" s="75">
        <v>0</v>
      </c>
      <c r="G122" s="75">
        <v>0</v>
      </c>
      <c r="H122" s="75">
        <v>0</v>
      </c>
      <c r="I122" s="76">
        <v>0</v>
      </c>
      <c r="J122" s="76">
        <f t="shared" ref="J122:J129" si="184">+D122+E122-F122-G122-H122+I122</f>
        <v>100000000</v>
      </c>
      <c r="K122" s="76">
        <v>0</v>
      </c>
      <c r="L122" s="76">
        <f t="shared" ref="L122:L129" si="185">+J122-K122</f>
        <v>100000000</v>
      </c>
      <c r="M122" s="77">
        <v>0</v>
      </c>
      <c r="N122" s="75">
        <v>0</v>
      </c>
      <c r="O122" s="75">
        <f t="shared" ref="O122:O129" si="186">+N122-K122</f>
        <v>0</v>
      </c>
      <c r="P122" s="76">
        <f t="shared" ref="P122:P129" si="187">+J122-N122</f>
        <v>100000000</v>
      </c>
      <c r="Q122" s="75">
        <f t="shared" ref="Q122:Q129" si="188">+M122</f>
        <v>0</v>
      </c>
      <c r="S122" s="74">
        <v>2105010201</v>
      </c>
      <c r="T122" s="74" t="s">
        <v>424</v>
      </c>
      <c r="U122" s="76">
        <v>0</v>
      </c>
      <c r="V122" s="76">
        <v>0</v>
      </c>
      <c r="W122" s="76">
        <v>0</v>
      </c>
      <c r="X122" s="76">
        <v>12500000.000000089</v>
      </c>
      <c r="Y122" s="76">
        <v>12500000.000000089</v>
      </c>
      <c r="Z122" s="76">
        <v>12500000.000000089</v>
      </c>
      <c r="AA122" s="76">
        <v>12500000.000000089</v>
      </c>
      <c r="AB122" s="76">
        <v>0</v>
      </c>
      <c r="AC122" s="76">
        <v>12500000.000000089</v>
      </c>
      <c r="AD122" s="76">
        <v>12500000.000000089</v>
      </c>
      <c r="AE122" s="76">
        <v>12500000.000000089</v>
      </c>
      <c r="AF122" s="76">
        <v>12500000.000000089</v>
      </c>
      <c r="AG122" s="76">
        <v>0</v>
      </c>
      <c r="AH122" s="76">
        <v>100000000.00000072</v>
      </c>
      <c r="AI122" s="132"/>
      <c r="AJ122" s="76">
        <v>0</v>
      </c>
      <c r="AK122" s="76">
        <f>+'Ejecucion gastos Febrero 2019'!K122</f>
        <v>0</v>
      </c>
      <c r="AL122" s="76">
        <f t="shared" si="128"/>
        <v>0</v>
      </c>
      <c r="AN122" s="139" t="e">
        <f t="shared" si="129"/>
        <v>#DIV/0!</v>
      </c>
      <c r="AO122" s="139" t="e">
        <f t="shared" si="130"/>
        <v>#DIV/0!</v>
      </c>
      <c r="AP122" s="139"/>
      <c r="AQ122" s="139"/>
      <c r="AR122" s="139"/>
      <c r="AS122" s="139"/>
      <c r="AT122" s="139"/>
      <c r="AU122" s="139"/>
    </row>
    <row r="123" spans="1:47" s="81" customFormat="1" ht="15.75" outlineLevel="2" thickBot="1" x14ac:dyDescent="0.3">
      <c r="B123" s="74">
        <v>2105010202</v>
      </c>
      <c r="C123" s="74" t="s">
        <v>425</v>
      </c>
      <c r="D123" s="75">
        <v>200000000</v>
      </c>
      <c r="E123" s="75">
        <v>0</v>
      </c>
      <c r="F123" s="75">
        <v>0</v>
      </c>
      <c r="G123" s="75">
        <v>0</v>
      </c>
      <c r="H123" s="75">
        <v>0</v>
      </c>
      <c r="I123" s="76">
        <v>0</v>
      </c>
      <c r="J123" s="76">
        <f t="shared" si="184"/>
        <v>200000000</v>
      </c>
      <c r="K123" s="76">
        <v>0</v>
      </c>
      <c r="L123" s="76">
        <f t="shared" si="185"/>
        <v>200000000</v>
      </c>
      <c r="M123" s="77">
        <v>0</v>
      </c>
      <c r="N123" s="75">
        <v>0</v>
      </c>
      <c r="O123" s="75">
        <f t="shared" si="186"/>
        <v>0</v>
      </c>
      <c r="P123" s="76">
        <f t="shared" si="187"/>
        <v>200000000</v>
      </c>
      <c r="Q123" s="75">
        <f t="shared" si="188"/>
        <v>0</v>
      </c>
      <c r="S123" s="74">
        <v>2105010202</v>
      </c>
      <c r="T123" s="74" t="s">
        <v>425</v>
      </c>
      <c r="U123" s="76">
        <v>0</v>
      </c>
      <c r="V123" s="76">
        <v>123629781</v>
      </c>
      <c r="W123" s="76">
        <v>0</v>
      </c>
      <c r="X123" s="76">
        <v>0</v>
      </c>
      <c r="Y123" s="76">
        <v>0</v>
      </c>
      <c r="Z123" s="76">
        <v>0</v>
      </c>
      <c r="AA123" s="76">
        <v>76370219</v>
      </c>
      <c r="AB123" s="76">
        <v>0</v>
      </c>
      <c r="AC123" s="76">
        <v>0</v>
      </c>
      <c r="AD123" s="76">
        <v>0</v>
      </c>
      <c r="AE123" s="76">
        <v>0</v>
      </c>
      <c r="AF123" s="76">
        <v>0</v>
      </c>
      <c r="AG123" s="76">
        <v>0</v>
      </c>
      <c r="AH123" s="76">
        <v>200000000</v>
      </c>
      <c r="AI123" s="132"/>
      <c r="AJ123" s="76">
        <v>0</v>
      </c>
      <c r="AK123" s="76">
        <f>+'Ejecucion gastos Febrero 2019'!K123</f>
        <v>0</v>
      </c>
      <c r="AL123" s="76">
        <f t="shared" si="128"/>
        <v>0</v>
      </c>
      <c r="AN123" s="139">
        <f t="shared" si="129"/>
        <v>1</v>
      </c>
      <c r="AO123" s="139" t="e">
        <f t="shared" si="130"/>
        <v>#DIV/0!</v>
      </c>
      <c r="AP123" s="139"/>
      <c r="AQ123" s="139"/>
      <c r="AR123" s="139"/>
      <c r="AS123" s="139"/>
      <c r="AT123" s="139"/>
      <c r="AU123" s="139"/>
    </row>
    <row r="124" spans="1:47" s="81" customFormat="1" ht="15.75" outlineLevel="2" thickBot="1" x14ac:dyDescent="0.3">
      <c r="B124" s="74">
        <v>2105010203</v>
      </c>
      <c r="C124" s="74" t="s">
        <v>426</v>
      </c>
      <c r="D124" s="75">
        <v>162597342</v>
      </c>
      <c r="E124" s="75">
        <v>0</v>
      </c>
      <c r="F124" s="75">
        <v>0</v>
      </c>
      <c r="G124" s="75">
        <v>0</v>
      </c>
      <c r="H124" s="75">
        <v>0</v>
      </c>
      <c r="I124" s="76">
        <v>0</v>
      </c>
      <c r="J124" s="76">
        <f t="shared" si="184"/>
        <v>162597342</v>
      </c>
      <c r="K124" s="76">
        <v>0</v>
      </c>
      <c r="L124" s="76">
        <f t="shared" si="185"/>
        <v>162597342</v>
      </c>
      <c r="M124" s="77">
        <v>0</v>
      </c>
      <c r="N124" s="75">
        <v>0</v>
      </c>
      <c r="O124" s="75">
        <f t="shared" si="186"/>
        <v>0</v>
      </c>
      <c r="P124" s="76">
        <f t="shared" si="187"/>
        <v>162597342</v>
      </c>
      <c r="Q124" s="75">
        <f t="shared" si="188"/>
        <v>0</v>
      </c>
      <c r="S124" s="74">
        <v>2105010203</v>
      </c>
      <c r="T124" s="74" t="s">
        <v>426</v>
      </c>
      <c r="U124" s="76">
        <v>0</v>
      </c>
      <c r="V124" s="76">
        <v>115000000</v>
      </c>
      <c r="W124" s="76">
        <v>0</v>
      </c>
      <c r="X124" s="76">
        <v>0</v>
      </c>
      <c r="Y124" s="76">
        <v>0</v>
      </c>
      <c r="Z124" s="76">
        <v>0</v>
      </c>
      <c r="AA124" s="76">
        <v>47597342</v>
      </c>
      <c r="AB124" s="76">
        <v>0</v>
      </c>
      <c r="AC124" s="76">
        <v>0</v>
      </c>
      <c r="AD124" s="76">
        <v>0</v>
      </c>
      <c r="AE124" s="76">
        <v>0</v>
      </c>
      <c r="AF124" s="76">
        <v>0</v>
      </c>
      <c r="AG124" s="76">
        <v>0</v>
      </c>
      <c r="AH124" s="76">
        <v>162597342</v>
      </c>
      <c r="AI124" s="132"/>
      <c r="AJ124" s="76">
        <v>0</v>
      </c>
      <c r="AK124" s="76">
        <f>+'Ejecucion gastos Febrero 2019'!K124</f>
        <v>0</v>
      </c>
      <c r="AL124" s="76">
        <f t="shared" si="128"/>
        <v>0</v>
      </c>
      <c r="AN124" s="139">
        <f t="shared" si="129"/>
        <v>1</v>
      </c>
      <c r="AO124" s="139" t="e">
        <f t="shared" si="130"/>
        <v>#DIV/0!</v>
      </c>
      <c r="AP124" s="139"/>
      <c r="AQ124" s="139"/>
      <c r="AR124" s="139"/>
      <c r="AS124" s="139"/>
      <c r="AT124" s="139"/>
      <c r="AU124" s="139"/>
    </row>
    <row r="125" spans="1:47" s="81" customFormat="1" ht="15.75" outlineLevel="2" thickBot="1" x14ac:dyDescent="0.3">
      <c r="B125" s="65">
        <v>21050105</v>
      </c>
      <c r="C125" s="65" t="s">
        <v>427</v>
      </c>
      <c r="D125" s="66">
        <v>300000000</v>
      </c>
      <c r="E125" s="66">
        <v>0</v>
      </c>
      <c r="F125" s="66">
        <v>0</v>
      </c>
      <c r="G125" s="66">
        <v>0</v>
      </c>
      <c r="H125" s="66">
        <v>0</v>
      </c>
      <c r="I125" s="67">
        <v>0</v>
      </c>
      <c r="J125" s="67">
        <f t="shared" si="184"/>
        <v>300000000</v>
      </c>
      <c r="K125" s="67">
        <v>0</v>
      </c>
      <c r="L125" s="67">
        <f t="shared" si="185"/>
        <v>300000000</v>
      </c>
      <c r="M125" s="68">
        <v>0</v>
      </c>
      <c r="N125" s="66">
        <v>25000000</v>
      </c>
      <c r="O125" s="66">
        <f t="shared" si="186"/>
        <v>25000000</v>
      </c>
      <c r="P125" s="67">
        <f t="shared" si="187"/>
        <v>275000000</v>
      </c>
      <c r="Q125" s="66">
        <f t="shared" si="188"/>
        <v>0</v>
      </c>
      <c r="S125" s="65">
        <v>21050105</v>
      </c>
      <c r="T125" s="65" t="s">
        <v>427</v>
      </c>
      <c r="U125" s="67">
        <v>0</v>
      </c>
      <c r="V125" s="67">
        <v>60000000</v>
      </c>
      <c r="W125" s="67">
        <v>60000000</v>
      </c>
      <c r="X125" s="67">
        <v>60000000</v>
      </c>
      <c r="Y125" s="67">
        <v>60000000</v>
      </c>
      <c r="Z125" s="67">
        <v>60000000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300000000</v>
      </c>
      <c r="AI125" s="132"/>
      <c r="AJ125" s="67">
        <v>0</v>
      </c>
      <c r="AK125" s="67">
        <f>+'Ejecucion gastos Febrero 2019'!K125</f>
        <v>0</v>
      </c>
      <c r="AL125" s="67">
        <f t="shared" si="128"/>
        <v>0</v>
      </c>
      <c r="AN125" s="35">
        <f t="shared" si="129"/>
        <v>1</v>
      </c>
      <c r="AO125" s="35">
        <f t="shared" si="130"/>
        <v>1</v>
      </c>
      <c r="AP125" s="35"/>
      <c r="AQ125" s="35"/>
      <c r="AR125" s="35"/>
      <c r="AS125" s="35"/>
      <c r="AT125" s="35"/>
      <c r="AU125" s="35"/>
    </row>
    <row r="126" spans="1:47" s="81" customFormat="1" ht="15.75" outlineLevel="2" thickBot="1" x14ac:dyDescent="0.3">
      <c r="B126" s="65">
        <v>2105010501</v>
      </c>
      <c r="C126" s="65" t="s">
        <v>705</v>
      </c>
      <c r="D126" s="66"/>
      <c r="E126" s="66"/>
      <c r="F126" s="66"/>
      <c r="G126" s="66"/>
      <c r="H126" s="66"/>
      <c r="I126" s="67"/>
      <c r="J126" s="67"/>
      <c r="K126" s="67"/>
      <c r="L126" s="67"/>
      <c r="M126" s="68"/>
      <c r="N126" s="66"/>
      <c r="O126" s="66"/>
      <c r="P126" s="67"/>
      <c r="Q126" s="66"/>
      <c r="S126" s="65"/>
      <c r="T126" s="65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132"/>
      <c r="AJ126" s="67">
        <v>0</v>
      </c>
      <c r="AK126" s="67">
        <f>+'Ejecucion gastos Febrero 2019'!K126</f>
        <v>0</v>
      </c>
      <c r="AL126" s="67">
        <f t="shared" si="128"/>
        <v>0</v>
      </c>
      <c r="AN126" s="35" t="e">
        <f t="shared" si="129"/>
        <v>#DIV/0!</v>
      </c>
      <c r="AO126" s="35" t="e">
        <f t="shared" si="130"/>
        <v>#DIV/0!</v>
      </c>
      <c r="AP126" s="35"/>
      <c r="AQ126" s="35"/>
      <c r="AR126" s="35"/>
      <c r="AS126" s="35"/>
      <c r="AT126" s="35"/>
      <c r="AU126" s="35"/>
    </row>
    <row r="127" spans="1:47" s="81" customFormat="1" ht="15.75" outlineLevel="2" thickBot="1" x14ac:dyDescent="0.3">
      <c r="B127" s="65">
        <v>2105010502</v>
      </c>
      <c r="C127" s="65" t="s">
        <v>706</v>
      </c>
      <c r="D127" s="66"/>
      <c r="E127" s="66"/>
      <c r="F127" s="66"/>
      <c r="G127" s="66"/>
      <c r="H127" s="66"/>
      <c r="I127" s="67"/>
      <c r="J127" s="67"/>
      <c r="K127" s="67"/>
      <c r="L127" s="67"/>
      <c r="M127" s="68"/>
      <c r="N127" s="66"/>
      <c r="O127" s="66"/>
      <c r="P127" s="67"/>
      <c r="Q127" s="66"/>
      <c r="S127" s="65"/>
      <c r="T127" s="65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132"/>
      <c r="AJ127" s="67">
        <v>0</v>
      </c>
      <c r="AK127" s="67">
        <f>+'Ejecucion gastos Febrero 2019'!K127</f>
        <v>0</v>
      </c>
      <c r="AL127" s="67">
        <f t="shared" si="128"/>
        <v>0</v>
      </c>
      <c r="AN127" s="35" t="e">
        <f t="shared" si="129"/>
        <v>#DIV/0!</v>
      </c>
      <c r="AO127" s="35" t="e">
        <f t="shared" si="130"/>
        <v>#DIV/0!</v>
      </c>
      <c r="AP127" s="35"/>
      <c r="AQ127" s="35"/>
      <c r="AR127" s="35"/>
      <c r="AS127" s="35"/>
      <c r="AT127" s="35"/>
      <c r="AU127" s="35"/>
    </row>
    <row r="128" spans="1:47" s="81" customFormat="1" ht="15.75" outlineLevel="2" thickBot="1" x14ac:dyDescent="0.3">
      <c r="B128" s="65">
        <v>21050108</v>
      </c>
      <c r="C128" s="65" t="s">
        <v>428</v>
      </c>
      <c r="D128" s="66">
        <v>59645001</v>
      </c>
      <c r="E128" s="66">
        <v>0</v>
      </c>
      <c r="F128" s="66">
        <v>0</v>
      </c>
      <c r="G128" s="66">
        <v>0</v>
      </c>
      <c r="H128" s="66">
        <v>0</v>
      </c>
      <c r="I128" s="67">
        <v>0</v>
      </c>
      <c r="J128" s="67">
        <f t="shared" si="184"/>
        <v>59645001</v>
      </c>
      <c r="K128" s="67">
        <v>0</v>
      </c>
      <c r="L128" s="67">
        <f t="shared" si="185"/>
        <v>59645001</v>
      </c>
      <c r="M128" s="68">
        <v>0</v>
      </c>
      <c r="N128" s="66">
        <v>0</v>
      </c>
      <c r="O128" s="66">
        <f t="shared" si="186"/>
        <v>0</v>
      </c>
      <c r="P128" s="67">
        <f t="shared" si="187"/>
        <v>59645001</v>
      </c>
      <c r="Q128" s="66">
        <f t="shared" si="188"/>
        <v>0</v>
      </c>
      <c r="S128" s="65">
        <v>21050108</v>
      </c>
      <c r="T128" s="65" t="s">
        <v>428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59645001</v>
      </c>
      <c r="AH128" s="67">
        <v>59645001</v>
      </c>
      <c r="AI128" s="132"/>
      <c r="AJ128" s="67">
        <f t="shared" ref="AJ128" si="189">+AJ129+AJ130</f>
        <v>0</v>
      </c>
      <c r="AK128" s="67">
        <f>+'Ejecucion gastos Febrero 2019'!K128</f>
        <v>0</v>
      </c>
      <c r="AL128" s="67">
        <f t="shared" si="128"/>
        <v>0</v>
      </c>
      <c r="AN128" s="35" t="e">
        <f t="shared" si="129"/>
        <v>#DIV/0!</v>
      </c>
      <c r="AO128" s="35" t="e">
        <f t="shared" si="130"/>
        <v>#DIV/0!</v>
      </c>
      <c r="AP128" s="35"/>
      <c r="AQ128" s="35"/>
      <c r="AR128" s="35"/>
      <c r="AS128" s="35"/>
      <c r="AT128" s="35"/>
      <c r="AU128" s="35"/>
    </row>
    <row r="129" spans="1:47" s="81" customFormat="1" ht="15.75" outlineLevel="2" thickBot="1" x14ac:dyDescent="0.3">
      <c r="B129" s="65">
        <v>21050114</v>
      </c>
      <c r="C129" s="65" t="s">
        <v>429</v>
      </c>
      <c r="D129" s="66">
        <v>30000000</v>
      </c>
      <c r="E129" s="66">
        <v>0</v>
      </c>
      <c r="F129" s="66">
        <v>0</v>
      </c>
      <c r="G129" s="66">
        <v>0</v>
      </c>
      <c r="H129" s="66">
        <v>0</v>
      </c>
      <c r="I129" s="67">
        <v>0</v>
      </c>
      <c r="J129" s="67">
        <f t="shared" si="184"/>
        <v>30000000</v>
      </c>
      <c r="K129" s="67">
        <v>0</v>
      </c>
      <c r="L129" s="67">
        <f t="shared" si="185"/>
        <v>30000000</v>
      </c>
      <c r="M129" s="68">
        <v>0</v>
      </c>
      <c r="N129" s="66">
        <v>0</v>
      </c>
      <c r="O129" s="66">
        <f t="shared" si="186"/>
        <v>0</v>
      </c>
      <c r="P129" s="67">
        <f t="shared" si="187"/>
        <v>30000000</v>
      </c>
      <c r="Q129" s="66">
        <f t="shared" si="188"/>
        <v>0</v>
      </c>
      <c r="S129" s="65">
        <v>21050114</v>
      </c>
      <c r="T129" s="65" t="s">
        <v>429</v>
      </c>
      <c r="U129" s="67">
        <v>0</v>
      </c>
      <c r="V129" s="67">
        <v>0</v>
      </c>
      <c r="W129" s="67">
        <v>15000000</v>
      </c>
      <c r="X129" s="67">
        <v>0</v>
      </c>
      <c r="Y129" s="67">
        <v>0</v>
      </c>
      <c r="Z129" s="67">
        <v>0</v>
      </c>
      <c r="AA129" s="67">
        <v>15000000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30000000</v>
      </c>
      <c r="AI129" s="132"/>
      <c r="AJ129" s="67">
        <v>0</v>
      </c>
      <c r="AK129" s="67">
        <f>+'Ejecucion gastos Febrero 2019'!K129</f>
        <v>0</v>
      </c>
      <c r="AL129" s="67">
        <f t="shared" si="128"/>
        <v>0</v>
      </c>
      <c r="AN129" s="35" t="e">
        <f t="shared" si="129"/>
        <v>#DIV/0!</v>
      </c>
      <c r="AO129" s="35">
        <f t="shared" si="130"/>
        <v>1</v>
      </c>
      <c r="AP129" s="35"/>
      <c r="AQ129" s="35"/>
      <c r="AR129" s="35"/>
      <c r="AS129" s="35"/>
      <c r="AT129" s="35"/>
      <c r="AU129" s="35"/>
    </row>
    <row r="130" spans="1:47" s="81" customFormat="1" ht="15.75" outlineLevel="2" thickBot="1" x14ac:dyDescent="0.3">
      <c r="B130" s="65">
        <v>21050116</v>
      </c>
      <c r="C130" s="65" t="s">
        <v>430</v>
      </c>
      <c r="D130" s="66">
        <f>+D131+D132</f>
        <v>841050165</v>
      </c>
      <c r="E130" s="66">
        <f t="shared" ref="E130:Q130" si="190">+E131+E132</f>
        <v>0</v>
      </c>
      <c r="F130" s="66">
        <f t="shared" si="190"/>
        <v>0</v>
      </c>
      <c r="G130" s="66">
        <f t="shared" si="190"/>
        <v>0</v>
      </c>
      <c r="H130" s="66">
        <f t="shared" si="190"/>
        <v>0</v>
      </c>
      <c r="I130" s="66">
        <f t="shared" si="190"/>
        <v>0</v>
      </c>
      <c r="J130" s="66">
        <f t="shared" si="190"/>
        <v>841050165</v>
      </c>
      <c r="K130" s="66">
        <f t="shared" si="190"/>
        <v>0</v>
      </c>
      <c r="L130" s="66">
        <f t="shared" si="190"/>
        <v>841050165</v>
      </c>
      <c r="M130" s="66">
        <f t="shared" si="190"/>
        <v>0</v>
      </c>
      <c r="N130" s="66">
        <f t="shared" si="190"/>
        <v>0</v>
      </c>
      <c r="O130" s="66">
        <f t="shared" si="190"/>
        <v>0</v>
      </c>
      <c r="P130" s="66">
        <f t="shared" si="190"/>
        <v>841050165</v>
      </c>
      <c r="Q130" s="66">
        <f t="shared" si="190"/>
        <v>0</v>
      </c>
      <c r="S130" s="65">
        <v>21050116</v>
      </c>
      <c r="T130" s="65" t="s">
        <v>430</v>
      </c>
      <c r="U130" s="66">
        <f t="shared" ref="U130" si="191">+U131+U132</f>
        <v>0</v>
      </c>
      <c r="V130" s="66">
        <f t="shared" ref="V130:AH130" si="192">+V131+V132</f>
        <v>0</v>
      </c>
      <c r="W130" s="66">
        <f t="shared" si="192"/>
        <v>84105016.5</v>
      </c>
      <c r="X130" s="66">
        <f t="shared" si="192"/>
        <v>84105016.5</v>
      </c>
      <c r="Y130" s="66">
        <f t="shared" si="192"/>
        <v>84105016.5</v>
      </c>
      <c r="Z130" s="66">
        <f t="shared" si="192"/>
        <v>84105016.5</v>
      </c>
      <c r="AA130" s="66">
        <f t="shared" si="192"/>
        <v>84105016.5</v>
      </c>
      <c r="AB130" s="66">
        <f t="shared" si="192"/>
        <v>0</v>
      </c>
      <c r="AC130" s="66">
        <f t="shared" si="192"/>
        <v>84105016.5</v>
      </c>
      <c r="AD130" s="66">
        <f t="shared" si="192"/>
        <v>84105016.5</v>
      </c>
      <c r="AE130" s="66">
        <f t="shared" si="192"/>
        <v>84105016.5</v>
      </c>
      <c r="AF130" s="66">
        <f t="shared" si="192"/>
        <v>84105016.5</v>
      </c>
      <c r="AG130" s="66">
        <f t="shared" si="192"/>
        <v>84105016.5</v>
      </c>
      <c r="AH130" s="66">
        <f t="shared" si="192"/>
        <v>841050165</v>
      </c>
      <c r="AI130" s="132"/>
      <c r="AJ130" s="66">
        <v>0</v>
      </c>
      <c r="AK130" s="66">
        <f>+'Ejecucion gastos Febrero 2019'!K130</f>
        <v>0</v>
      </c>
      <c r="AL130" s="66">
        <f t="shared" si="128"/>
        <v>0</v>
      </c>
      <c r="AN130" s="35" t="e">
        <f t="shared" si="129"/>
        <v>#DIV/0!</v>
      </c>
      <c r="AO130" s="35">
        <f t="shared" si="130"/>
        <v>1</v>
      </c>
      <c r="AP130" s="35"/>
      <c r="AQ130" s="35"/>
      <c r="AR130" s="35"/>
      <c r="AS130" s="35"/>
      <c r="AT130" s="35"/>
      <c r="AU130" s="35"/>
    </row>
    <row r="131" spans="1:47" s="81" customFormat="1" ht="15.75" outlineLevel="2" thickBot="1" x14ac:dyDescent="0.3">
      <c r="B131" s="74">
        <v>2105011601</v>
      </c>
      <c r="C131" s="74" t="s">
        <v>431</v>
      </c>
      <c r="D131" s="75">
        <v>460746618</v>
      </c>
      <c r="E131" s="75">
        <v>0</v>
      </c>
      <c r="F131" s="75">
        <v>0</v>
      </c>
      <c r="G131" s="75">
        <v>0</v>
      </c>
      <c r="H131" s="75">
        <v>0</v>
      </c>
      <c r="I131" s="76">
        <v>0</v>
      </c>
      <c r="J131" s="76">
        <f>+D131+E131-F131-G131-H131+I131</f>
        <v>460746618</v>
      </c>
      <c r="K131" s="76">
        <v>0</v>
      </c>
      <c r="L131" s="76">
        <f t="shared" ref="L131:L135" si="193">+J131-K131</f>
        <v>460746618</v>
      </c>
      <c r="M131" s="77">
        <v>0</v>
      </c>
      <c r="N131" s="75">
        <v>0</v>
      </c>
      <c r="O131" s="75">
        <f t="shared" ref="O131:O135" si="194">+N131-K131</f>
        <v>0</v>
      </c>
      <c r="P131" s="76">
        <f t="shared" ref="P131:P135" si="195">+J131-N131</f>
        <v>460746618</v>
      </c>
      <c r="Q131" s="75">
        <f t="shared" ref="Q131:Q135" si="196">+M131</f>
        <v>0</v>
      </c>
      <c r="S131" s="74">
        <v>2105011601</v>
      </c>
      <c r="T131" s="74" t="s">
        <v>431</v>
      </c>
      <c r="U131" s="76">
        <v>0</v>
      </c>
      <c r="V131" s="76"/>
      <c r="W131" s="76">
        <v>46074661.799999997</v>
      </c>
      <c r="X131" s="76">
        <v>46074661.799999997</v>
      </c>
      <c r="Y131" s="76">
        <v>46074661.799999997</v>
      </c>
      <c r="Z131" s="76">
        <v>46074661.799999997</v>
      </c>
      <c r="AA131" s="76">
        <v>46074661.799999997</v>
      </c>
      <c r="AB131" s="76"/>
      <c r="AC131" s="76">
        <v>46074661.799999997</v>
      </c>
      <c r="AD131" s="76">
        <v>46074661.799999997</v>
      </c>
      <c r="AE131" s="76">
        <v>46074661.799999997</v>
      </c>
      <c r="AF131" s="76">
        <v>46074661.799999997</v>
      </c>
      <c r="AG131" s="76">
        <v>46074661.799999997</v>
      </c>
      <c r="AH131" s="76">
        <f>SUM(V131:AG131)</f>
        <v>460746618.00000006</v>
      </c>
      <c r="AI131" s="132"/>
      <c r="AJ131" s="76">
        <v>23245957</v>
      </c>
      <c r="AK131" s="76">
        <f>+'Ejecucion gastos Febrero 2019'!K131</f>
        <v>0</v>
      </c>
      <c r="AL131" s="76">
        <f t="shared" si="128"/>
        <v>23245957</v>
      </c>
      <c r="AN131" s="139" t="e">
        <f t="shared" si="129"/>
        <v>#DIV/0!</v>
      </c>
      <c r="AO131" s="139">
        <f t="shared" si="130"/>
        <v>1</v>
      </c>
      <c r="AP131" s="139"/>
      <c r="AQ131" s="139"/>
      <c r="AR131" s="139"/>
      <c r="AS131" s="139"/>
      <c r="AT131" s="139"/>
      <c r="AU131" s="139"/>
    </row>
    <row r="132" spans="1:47" s="80" customFormat="1" ht="15.75" outlineLevel="2" thickBot="1" x14ac:dyDescent="0.3">
      <c r="A132" s="81"/>
      <c r="B132" s="74">
        <v>2105011602</v>
      </c>
      <c r="C132" s="74" t="s">
        <v>432</v>
      </c>
      <c r="D132" s="75">
        <v>380303547</v>
      </c>
      <c r="E132" s="75">
        <v>0</v>
      </c>
      <c r="F132" s="75">
        <v>0</v>
      </c>
      <c r="G132" s="75">
        <v>0</v>
      </c>
      <c r="H132" s="75">
        <v>0</v>
      </c>
      <c r="I132" s="76">
        <v>0</v>
      </c>
      <c r="J132" s="76">
        <f>+D132+E132-F132-G132-H132+I132</f>
        <v>380303547</v>
      </c>
      <c r="K132" s="76">
        <v>0</v>
      </c>
      <c r="L132" s="76">
        <f t="shared" si="193"/>
        <v>380303547</v>
      </c>
      <c r="M132" s="77">
        <v>0</v>
      </c>
      <c r="N132" s="75">
        <v>0</v>
      </c>
      <c r="O132" s="75">
        <f t="shared" si="194"/>
        <v>0</v>
      </c>
      <c r="P132" s="76">
        <f t="shared" si="195"/>
        <v>380303547</v>
      </c>
      <c r="Q132" s="75">
        <f t="shared" si="196"/>
        <v>0</v>
      </c>
      <c r="R132" s="81"/>
      <c r="S132" s="74">
        <v>2105011602</v>
      </c>
      <c r="T132" s="74" t="s">
        <v>432</v>
      </c>
      <c r="U132" s="76">
        <v>0</v>
      </c>
      <c r="V132" s="76"/>
      <c r="W132" s="76">
        <v>38030354.700000003</v>
      </c>
      <c r="X132" s="76">
        <v>38030354.700000003</v>
      </c>
      <c r="Y132" s="76">
        <v>38030354.700000003</v>
      </c>
      <c r="Z132" s="76">
        <v>38030354.700000003</v>
      </c>
      <c r="AA132" s="76">
        <v>38030354.700000003</v>
      </c>
      <c r="AB132" s="76"/>
      <c r="AC132" s="76">
        <v>38030354.700000003</v>
      </c>
      <c r="AD132" s="76">
        <v>38030354.700000003</v>
      </c>
      <c r="AE132" s="76">
        <v>38030354.700000003</v>
      </c>
      <c r="AF132" s="76">
        <v>38030354.700000003</v>
      </c>
      <c r="AG132" s="76">
        <v>38030354.700000003</v>
      </c>
      <c r="AH132" s="76">
        <f>SUM(V132:AG132)</f>
        <v>380303546.99999994</v>
      </c>
      <c r="AI132" s="132"/>
      <c r="AJ132" s="76">
        <v>0</v>
      </c>
      <c r="AK132" s="76">
        <f>+'Ejecucion gastos Febrero 2019'!K132</f>
        <v>0</v>
      </c>
      <c r="AL132" s="76">
        <f t="shared" si="128"/>
        <v>0</v>
      </c>
      <c r="AN132" s="139" t="e">
        <f t="shared" si="129"/>
        <v>#DIV/0!</v>
      </c>
      <c r="AO132" s="139">
        <f t="shared" si="130"/>
        <v>1</v>
      </c>
      <c r="AP132" s="139"/>
      <c r="AQ132" s="139"/>
      <c r="AR132" s="139"/>
      <c r="AS132" s="139"/>
      <c r="AT132" s="139"/>
      <c r="AU132" s="139"/>
    </row>
    <row r="133" spans="1:47" s="81" customFormat="1" ht="15.75" outlineLevel="1" thickBot="1" x14ac:dyDescent="0.3">
      <c r="B133" s="65">
        <v>21050117</v>
      </c>
      <c r="C133" s="65" t="s">
        <v>433</v>
      </c>
      <c r="D133" s="66">
        <v>29640619</v>
      </c>
      <c r="E133" s="66">
        <v>0</v>
      </c>
      <c r="F133" s="66">
        <v>0</v>
      </c>
      <c r="G133" s="66">
        <v>0</v>
      </c>
      <c r="H133" s="66">
        <v>0</v>
      </c>
      <c r="I133" s="67">
        <v>0</v>
      </c>
      <c r="J133" s="67">
        <f>+D133+E133-F133-G133-H133+I133</f>
        <v>29640619</v>
      </c>
      <c r="K133" s="67">
        <v>23245957</v>
      </c>
      <c r="L133" s="67">
        <f t="shared" si="193"/>
        <v>6394662</v>
      </c>
      <c r="M133" s="68">
        <v>23245957</v>
      </c>
      <c r="N133" s="66">
        <v>23245957</v>
      </c>
      <c r="O133" s="66">
        <f t="shared" si="194"/>
        <v>0</v>
      </c>
      <c r="P133" s="67">
        <f t="shared" si="195"/>
        <v>6394662</v>
      </c>
      <c r="Q133" s="66">
        <f t="shared" si="196"/>
        <v>23245957</v>
      </c>
      <c r="S133" s="65">
        <v>21050117</v>
      </c>
      <c r="T133" s="65" t="s">
        <v>433</v>
      </c>
      <c r="U133" s="67">
        <v>0</v>
      </c>
      <c r="V133" s="67">
        <v>0</v>
      </c>
      <c r="W133" s="67">
        <v>29640619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29640619</v>
      </c>
      <c r="AI133" s="132"/>
      <c r="AJ133" s="67">
        <v>1152740</v>
      </c>
      <c r="AK133" s="67">
        <f>+'Ejecucion gastos Febrero 2019'!K133</f>
        <v>34180429</v>
      </c>
      <c r="AL133" s="67">
        <f t="shared" si="128"/>
        <v>35333169</v>
      </c>
      <c r="AN133" s="35" t="e">
        <f t="shared" si="129"/>
        <v>#DIV/0!</v>
      </c>
      <c r="AO133" s="35">
        <f t="shared" si="130"/>
        <v>-0.15316178113554241</v>
      </c>
      <c r="AP133" s="35"/>
      <c r="AQ133" s="35"/>
      <c r="AR133" s="35"/>
      <c r="AS133" s="35"/>
      <c r="AT133" s="35"/>
      <c r="AU133" s="35"/>
    </row>
    <row r="134" spans="1:47" s="81" customFormat="1" ht="15.75" outlineLevel="2" thickBot="1" x14ac:dyDescent="0.3">
      <c r="A134" s="80"/>
      <c r="B134" s="65">
        <v>21050119</v>
      </c>
      <c r="C134" s="65" t="s">
        <v>434</v>
      </c>
      <c r="D134" s="66">
        <v>50000000</v>
      </c>
      <c r="E134" s="66">
        <v>0</v>
      </c>
      <c r="F134" s="66">
        <v>0</v>
      </c>
      <c r="G134" s="66">
        <v>0</v>
      </c>
      <c r="H134" s="66">
        <v>0</v>
      </c>
      <c r="I134" s="67">
        <v>0</v>
      </c>
      <c r="J134" s="67">
        <f>+D134+E134-F134-G134-H134+I134</f>
        <v>50000000</v>
      </c>
      <c r="K134" s="67">
        <v>0</v>
      </c>
      <c r="L134" s="67">
        <f t="shared" si="193"/>
        <v>50000000</v>
      </c>
      <c r="M134" s="68">
        <v>0</v>
      </c>
      <c r="N134" s="66">
        <v>4539960</v>
      </c>
      <c r="O134" s="66">
        <f t="shared" si="194"/>
        <v>4539960</v>
      </c>
      <c r="P134" s="67">
        <f t="shared" si="195"/>
        <v>45460040</v>
      </c>
      <c r="Q134" s="66">
        <f t="shared" si="196"/>
        <v>0</v>
      </c>
      <c r="R134" s="80"/>
      <c r="S134" s="65">
        <v>21050119</v>
      </c>
      <c r="T134" s="65" t="s">
        <v>434</v>
      </c>
      <c r="U134" s="67">
        <v>0</v>
      </c>
      <c r="V134" s="67">
        <v>0</v>
      </c>
      <c r="W134" s="67">
        <v>50000000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50000000</v>
      </c>
      <c r="AI134" s="132"/>
      <c r="AJ134" s="67">
        <f t="shared" ref="AJ134" si="197">SUM(AJ135:AJ151)</f>
        <v>38484513</v>
      </c>
      <c r="AK134" s="67">
        <f>+'Ejecucion gastos Febrero 2019'!K134</f>
        <v>662570</v>
      </c>
      <c r="AL134" s="67">
        <f t="shared" ref="AL134:AL197" si="198">+AK134+AJ134</f>
        <v>39147083</v>
      </c>
      <c r="AN134" s="35" t="e">
        <f t="shared" ref="AN134:AN197" si="199">(V134-AJ134)/V134</f>
        <v>#DIV/0!</v>
      </c>
      <c r="AO134" s="35">
        <f t="shared" ref="AO134:AO197" si="200">(W134-AK134)/W134</f>
        <v>0.98674859999999998</v>
      </c>
      <c r="AP134" s="35"/>
      <c r="AQ134" s="35"/>
      <c r="AR134" s="35"/>
      <c r="AS134" s="35"/>
      <c r="AT134" s="35"/>
      <c r="AU134" s="35"/>
    </row>
    <row r="135" spans="1:47" s="81" customFormat="1" ht="15.75" outlineLevel="2" thickBot="1" x14ac:dyDescent="0.3">
      <c r="B135" s="65">
        <v>21050120</v>
      </c>
      <c r="C135" s="65" t="s">
        <v>435</v>
      </c>
      <c r="D135" s="67">
        <v>40000000</v>
      </c>
      <c r="E135" s="67">
        <v>0</v>
      </c>
      <c r="F135" s="67">
        <v>0</v>
      </c>
      <c r="G135" s="67">
        <v>0</v>
      </c>
      <c r="H135" s="67">
        <v>0</v>
      </c>
      <c r="I135" s="67">
        <v>0</v>
      </c>
      <c r="J135" s="67">
        <f>+D135+E135-F135-G135-H135+I135</f>
        <v>40000000</v>
      </c>
      <c r="K135" s="67">
        <v>1152740</v>
      </c>
      <c r="L135" s="67">
        <f t="shared" si="193"/>
        <v>38847260</v>
      </c>
      <c r="M135" s="67">
        <v>1152740</v>
      </c>
      <c r="N135" s="67">
        <v>1152740</v>
      </c>
      <c r="O135" s="67">
        <f t="shared" si="194"/>
        <v>0</v>
      </c>
      <c r="P135" s="67">
        <f t="shared" si="195"/>
        <v>38847260</v>
      </c>
      <c r="Q135" s="66">
        <f t="shared" si="196"/>
        <v>1152740</v>
      </c>
      <c r="S135" s="65">
        <v>21050120</v>
      </c>
      <c r="T135" s="65" t="s">
        <v>435</v>
      </c>
      <c r="U135" s="67">
        <v>0</v>
      </c>
      <c r="V135" s="67">
        <v>0</v>
      </c>
      <c r="W135" s="67">
        <v>5000000</v>
      </c>
      <c r="X135" s="67">
        <v>5000000</v>
      </c>
      <c r="Y135" s="67">
        <v>5000000</v>
      </c>
      <c r="Z135" s="67">
        <v>5000000</v>
      </c>
      <c r="AA135" s="67">
        <v>0</v>
      </c>
      <c r="AB135" s="67">
        <v>0</v>
      </c>
      <c r="AC135" s="67">
        <v>5000000</v>
      </c>
      <c r="AD135" s="67">
        <v>5000000</v>
      </c>
      <c r="AE135" s="67">
        <v>5000000</v>
      </c>
      <c r="AF135" s="67">
        <v>5000000</v>
      </c>
      <c r="AG135" s="67">
        <v>0</v>
      </c>
      <c r="AH135" s="67">
        <v>40000000</v>
      </c>
      <c r="AI135" s="132"/>
      <c r="AJ135" s="67">
        <v>152008</v>
      </c>
      <c r="AK135" s="67">
        <f>+'Ejecucion gastos Febrero 2019'!K135</f>
        <v>3621100</v>
      </c>
      <c r="AL135" s="67">
        <f t="shared" si="198"/>
        <v>3773108</v>
      </c>
      <c r="AN135" s="35" t="e">
        <f t="shared" si="199"/>
        <v>#DIV/0!</v>
      </c>
      <c r="AO135" s="35">
        <f t="shared" si="200"/>
        <v>0.27578000000000003</v>
      </c>
      <c r="AP135" s="35"/>
      <c r="AQ135" s="35"/>
      <c r="AR135" s="35"/>
      <c r="AS135" s="35"/>
      <c r="AT135" s="35"/>
      <c r="AU135" s="35"/>
    </row>
    <row r="136" spans="1:47" s="81" customFormat="1" ht="15.75" outlineLevel="2" thickBot="1" x14ac:dyDescent="0.3">
      <c r="B136" s="70">
        <v>210502</v>
      </c>
      <c r="C136" s="70" t="s">
        <v>436</v>
      </c>
      <c r="D136" s="71">
        <f>SUM(D137:D153)</f>
        <v>1450067415</v>
      </c>
      <c r="E136" s="71">
        <f t="shared" ref="E136:Q136" si="201">SUM(E137:E153)</f>
        <v>0</v>
      </c>
      <c r="F136" s="71">
        <f t="shared" si="201"/>
        <v>0</v>
      </c>
      <c r="G136" s="71">
        <f t="shared" si="201"/>
        <v>0</v>
      </c>
      <c r="H136" s="71">
        <f t="shared" si="201"/>
        <v>0</v>
      </c>
      <c r="I136" s="71">
        <f t="shared" si="201"/>
        <v>0</v>
      </c>
      <c r="J136" s="71">
        <f t="shared" si="201"/>
        <v>1450067415</v>
      </c>
      <c r="K136" s="71">
        <f t="shared" si="201"/>
        <v>38484513</v>
      </c>
      <c r="L136" s="71">
        <f t="shared" si="201"/>
        <v>1411582902</v>
      </c>
      <c r="M136" s="71">
        <f t="shared" si="201"/>
        <v>28780956</v>
      </c>
      <c r="N136" s="71">
        <f t="shared" si="201"/>
        <v>40484513</v>
      </c>
      <c r="O136" s="71">
        <f t="shared" si="201"/>
        <v>2000000</v>
      </c>
      <c r="P136" s="71">
        <f t="shared" si="201"/>
        <v>1409582902</v>
      </c>
      <c r="Q136" s="71">
        <f t="shared" si="201"/>
        <v>28780956</v>
      </c>
      <c r="S136" s="70">
        <v>210502</v>
      </c>
      <c r="T136" s="70" t="s">
        <v>436</v>
      </c>
      <c r="U136" s="71">
        <f t="shared" ref="U136" si="202">SUM(U137:U153)</f>
        <v>0</v>
      </c>
      <c r="V136" s="71">
        <f t="shared" ref="V136:AH136" si="203">SUM(V137:V153)</f>
        <v>12500000.000000477</v>
      </c>
      <c r="W136" s="71">
        <f t="shared" si="203"/>
        <v>396083415.00000048</v>
      </c>
      <c r="X136" s="71">
        <f t="shared" si="203"/>
        <v>405659375.00000048</v>
      </c>
      <c r="Y136" s="71">
        <f t="shared" si="203"/>
        <v>205571375</v>
      </c>
      <c r="Z136" s="71">
        <f t="shared" si="203"/>
        <v>325571375</v>
      </c>
      <c r="AA136" s="71">
        <f t="shared" si="203"/>
        <v>12096375</v>
      </c>
      <c r="AB136" s="71">
        <f t="shared" si="203"/>
        <v>5975000</v>
      </c>
      <c r="AC136" s="71">
        <f t="shared" si="203"/>
        <v>21771375</v>
      </c>
      <c r="AD136" s="71">
        <f t="shared" si="203"/>
        <v>34671375</v>
      </c>
      <c r="AE136" s="71">
        <f t="shared" si="203"/>
        <v>18071375</v>
      </c>
      <c r="AF136" s="71">
        <f t="shared" si="203"/>
        <v>12096375</v>
      </c>
      <c r="AG136" s="71">
        <f t="shared" si="203"/>
        <v>0</v>
      </c>
      <c r="AH136" s="71">
        <f t="shared" si="203"/>
        <v>1450067415.0000014</v>
      </c>
      <c r="AI136" s="132"/>
      <c r="AJ136" s="71">
        <v>0</v>
      </c>
      <c r="AK136" s="71">
        <f>+'Ejecucion gastos Febrero 2019'!K136</f>
        <v>9325690</v>
      </c>
      <c r="AL136" s="71">
        <f t="shared" si="198"/>
        <v>9325690</v>
      </c>
      <c r="AN136" s="138">
        <f t="shared" si="199"/>
        <v>1</v>
      </c>
      <c r="AO136" s="138">
        <f t="shared" si="200"/>
        <v>0.9764552373393367</v>
      </c>
      <c r="AP136" s="138"/>
      <c r="AQ136" s="138"/>
      <c r="AR136" s="138"/>
      <c r="AS136" s="138"/>
      <c r="AT136" s="138"/>
      <c r="AU136" s="138"/>
    </row>
    <row r="137" spans="1:47" s="81" customFormat="1" ht="15.75" outlineLevel="2" thickBot="1" x14ac:dyDescent="0.3">
      <c r="B137" s="65">
        <v>21050201</v>
      </c>
      <c r="C137" s="65" t="s">
        <v>437</v>
      </c>
      <c r="D137" s="66">
        <v>4693947</v>
      </c>
      <c r="E137" s="66">
        <v>0</v>
      </c>
      <c r="F137" s="66">
        <v>0</v>
      </c>
      <c r="G137" s="66">
        <v>0</v>
      </c>
      <c r="H137" s="66">
        <v>0</v>
      </c>
      <c r="I137" s="67">
        <v>0</v>
      </c>
      <c r="J137" s="67">
        <f t="shared" ref="J137:J153" si="204">+D137+E137-F137-G137-H137+I137</f>
        <v>4693947</v>
      </c>
      <c r="K137" s="67">
        <v>152008</v>
      </c>
      <c r="L137" s="67">
        <f t="shared" ref="L137:L153" si="205">+J137-K137</f>
        <v>4541939</v>
      </c>
      <c r="M137" s="68">
        <v>0</v>
      </c>
      <c r="N137" s="66">
        <v>152008</v>
      </c>
      <c r="O137" s="66">
        <f t="shared" ref="O137:O153" si="206">+N137-K137</f>
        <v>0</v>
      </c>
      <c r="P137" s="67">
        <f t="shared" ref="P137:P153" si="207">+J137-N137</f>
        <v>4541939</v>
      </c>
      <c r="Q137" s="66">
        <f t="shared" ref="Q137:Q153" si="208">+M137</f>
        <v>0</v>
      </c>
      <c r="S137" s="65">
        <v>21050201</v>
      </c>
      <c r="T137" s="65" t="s">
        <v>437</v>
      </c>
      <c r="U137" s="67">
        <v>0</v>
      </c>
      <c r="V137" s="67">
        <v>0</v>
      </c>
      <c r="W137" s="67">
        <v>4693947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f t="shared" ref="AH137:AH153" si="209">SUM(V137:AG137)</f>
        <v>4693947</v>
      </c>
      <c r="AI137" s="132"/>
      <c r="AJ137" s="67">
        <v>0</v>
      </c>
      <c r="AK137" s="67">
        <f>+'Ejecucion gastos Febrero 2019'!K137</f>
        <v>0</v>
      </c>
      <c r="AL137" s="67">
        <f t="shared" si="198"/>
        <v>0</v>
      </c>
      <c r="AN137" s="35" t="e">
        <f t="shared" si="199"/>
        <v>#DIV/0!</v>
      </c>
      <c r="AO137" s="35">
        <f t="shared" si="200"/>
        <v>1</v>
      </c>
      <c r="AP137" s="35"/>
      <c r="AQ137" s="35"/>
      <c r="AR137" s="35"/>
      <c r="AS137" s="35"/>
      <c r="AT137" s="35"/>
      <c r="AU137" s="35"/>
    </row>
    <row r="138" spans="1:47" s="80" customFormat="1" ht="15.75" outlineLevel="2" thickBot="1" x14ac:dyDescent="0.3">
      <c r="A138" s="81"/>
      <c r="B138" s="65">
        <v>21050203</v>
      </c>
      <c r="C138" s="65" t="s">
        <v>438</v>
      </c>
      <c r="D138" s="66">
        <v>60000000</v>
      </c>
      <c r="E138" s="66">
        <v>0</v>
      </c>
      <c r="F138" s="66">
        <v>0</v>
      </c>
      <c r="G138" s="66">
        <v>0</v>
      </c>
      <c r="H138" s="66">
        <v>0</v>
      </c>
      <c r="I138" s="67">
        <v>0</v>
      </c>
      <c r="J138" s="67">
        <f t="shared" si="204"/>
        <v>60000000</v>
      </c>
      <c r="K138" s="67">
        <v>0</v>
      </c>
      <c r="L138" s="67">
        <f t="shared" si="205"/>
        <v>60000000</v>
      </c>
      <c r="M138" s="68">
        <v>0</v>
      </c>
      <c r="N138" s="66">
        <v>0</v>
      </c>
      <c r="O138" s="66">
        <f t="shared" si="206"/>
        <v>0</v>
      </c>
      <c r="P138" s="67">
        <f t="shared" si="207"/>
        <v>60000000</v>
      </c>
      <c r="Q138" s="66">
        <f t="shared" si="208"/>
        <v>0</v>
      </c>
      <c r="R138" s="81"/>
      <c r="S138" s="65">
        <v>21050203</v>
      </c>
      <c r="T138" s="65" t="s">
        <v>438</v>
      </c>
      <c r="U138" s="67">
        <v>0</v>
      </c>
      <c r="V138" s="67">
        <v>0</v>
      </c>
      <c r="W138" s="67">
        <v>0</v>
      </c>
      <c r="X138" s="67">
        <v>7500000</v>
      </c>
      <c r="Y138" s="67">
        <v>7500000</v>
      </c>
      <c r="Z138" s="67">
        <v>7500000</v>
      </c>
      <c r="AA138" s="67">
        <v>7500000</v>
      </c>
      <c r="AB138" s="67">
        <v>0</v>
      </c>
      <c r="AC138" s="67">
        <v>7500000</v>
      </c>
      <c r="AD138" s="67">
        <v>7500000</v>
      </c>
      <c r="AE138" s="67">
        <v>7500000</v>
      </c>
      <c r="AF138" s="67">
        <v>7500000</v>
      </c>
      <c r="AG138" s="67">
        <v>0</v>
      </c>
      <c r="AH138" s="67">
        <f t="shared" si="209"/>
        <v>60000000</v>
      </c>
      <c r="AI138" s="132"/>
      <c r="AJ138" s="67">
        <v>0</v>
      </c>
      <c r="AK138" s="67">
        <f>+'Ejecucion gastos Febrero 2019'!K138</f>
        <v>0</v>
      </c>
      <c r="AL138" s="67">
        <f t="shared" si="198"/>
        <v>0</v>
      </c>
      <c r="AN138" s="35" t="e">
        <f t="shared" si="199"/>
        <v>#DIV/0!</v>
      </c>
      <c r="AO138" s="35" t="e">
        <f t="shared" si="200"/>
        <v>#DIV/0!</v>
      </c>
      <c r="AP138" s="35"/>
      <c r="AQ138" s="35"/>
      <c r="AR138" s="35"/>
      <c r="AS138" s="35"/>
      <c r="AT138" s="35"/>
      <c r="AU138" s="35"/>
    </row>
    <row r="139" spans="1:47" s="81" customFormat="1" ht="15.75" outlineLevel="1" thickBot="1" x14ac:dyDescent="0.3">
      <c r="B139" s="65">
        <v>21050204</v>
      </c>
      <c r="C139" s="65" t="s">
        <v>439</v>
      </c>
      <c r="D139" s="66">
        <v>51420000</v>
      </c>
      <c r="E139" s="66">
        <v>0</v>
      </c>
      <c r="F139" s="66">
        <v>0</v>
      </c>
      <c r="G139" s="66">
        <v>0</v>
      </c>
      <c r="H139" s="66">
        <v>0</v>
      </c>
      <c r="I139" s="67">
        <v>0</v>
      </c>
      <c r="J139" s="67">
        <f t="shared" si="204"/>
        <v>51420000</v>
      </c>
      <c r="K139" s="67">
        <v>0</v>
      </c>
      <c r="L139" s="67">
        <f t="shared" si="205"/>
        <v>51420000</v>
      </c>
      <c r="M139" s="68">
        <v>0</v>
      </c>
      <c r="N139" s="66">
        <v>0</v>
      </c>
      <c r="O139" s="66">
        <f t="shared" si="206"/>
        <v>0</v>
      </c>
      <c r="P139" s="67">
        <f t="shared" si="207"/>
        <v>51420000</v>
      </c>
      <c r="Q139" s="66">
        <f t="shared" si="208"/>
        <v>0</v>
      </c>
      <c r="S139" s="65">
        <v>21050204</v>
      </c>
      <c r="T139" s="65" t="s">
        <v>439</v>
      </c>
      <c r="U139" s="67">
        <v>0</v>
      </c>
      <c r="V139" s="67">
        <v>0</v>
      </c>
      <c r="W139" s="67">
        <v>0</v>
      </c>
      <c r="X139" s="67">
        <v>51420000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f t="shared" si="209"/>
        <v>51420000</v>
      </c>
      <c r="AI139" s="132"/>
      <c r="AJ139" s="67">
        <v>0</v>
      </c>
      <c r="AK139" s="67">
        <f>+'Ejecucion gastos Febrero 2019'!K139</f>
        <v>0</v>
      </c>
      <c r="AL139" s="67">
        <f t="shared" si="198"/>
        <v>0</v>
      </c>
      <c r="AN139" s="35" t="e">
        <f t="shared" si="199"/>
        <v>#DIV/0!</v>
      </c>
      <c r="AO139" s="35" t="e">
        <f t="shared" si="200"/>
        <v>#DIV/0!</v>
      </c>
      <c r="AP139" s="35"/>
      <c r="AQ139" s="35"/>
      <c r="AR139" s="35"/>
      <c r="AS139" s="35"/>
      <c r="AT139" s="35"/>
      <c r="AU139" s="35"/>
    </row>
    <row r="140" spans="1:47" s="81" customFormat="1" ht="15.75" outlineLevel="2" thickBot="1" x14ac:dyDescent="0.3">
      <c r="B140" s="65">
        <v>21050205</v>
      </c>
      <c r="C140" s="65" t="s">
        <v>440</v>
      </c>
      <c r="D140" s="66">
        <v>75668000</v>
      </c>
      <c r="E140" s="66">
        <v>0</v>
      </c>
      <c r="F140" s="66">
        <v>0</v>
      </c>
      <c r="G140" s="66">
        <v>0</v>
      </c>
      <c r="H140" s="66">
        <v>0</v>
      </c>
      <c r="I140" s="67">
        <v>0</v>
      </c>
      <c r="J140" s="67">
        <f t="shared" si="204"/>
        <v>75668000</v>
      </c>
      <c r="K140" s="67">
        <v>0</v>
      </c>
      <c r="L140" s="67">
        <f t="shared" si="205"/>
        <v>75668000</v>
      </c>
      <c r="M140" s="68">
        <v>0</v>
      </c>
      <c r="N140" s="66">
        <v>0</v>
      </c>
      <c r="O140" s="66">
        <f t="shared" si="206"/>
        <v>0</v>
      </c>
      <c r="P140" s="67">
        <f t="shared" si="207"/>
        <v>75668000</v>
      </c>
      <c r="Q140" s="66">
        <f t="shared" si="208"/>
        <v>0</v>
      </c>
      <c r="R140" s="80"/>
      <c r="S140" s="65">
        <v>21050205</v>
      </c>
      <c r="T140" s="65" t="s">
        <v>440</v>
      </c>
      <c r="U140" s="67">
        <v>0</v>
      </c>
      <c r="V140" s="67">
        <v>0</v>
      </c>
      <c r="W140" s="67">
        <v>0</v>
      </c>
      <c r="X140" s="67">
        <v>75668000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f t="shared" si="209"/>
        <v>75668000</v>
      </c>
      <c r="AI140" s="132"/>
      <c r="AJ140" s="67">
        <v>31059395</v>
      </c>
      <c r="AK140" s="67">
        <f>+'Ejecucion gastos Febrero 2019'!K140</f>
        <v>0</v>
      </c>
      <c r="AL140" s="67">
        <f t="shared" si="198"/>
        <v>31059395</v>
      </c>
      <c r="AN140" s="35" t="e">
        <f t="shared" si="199"/>
        <v>#DIV/0!</v>
      </c>
      <c r="AO140" s="35" t="e">
        <f t="shared" si="200"/>
        <v>#DIV/0!</v>
      </c>
      <c r="AP140" s="35"/>
      <c r="AQ140" s="35"/>
      <c r="AR140" s="35"/>
      <c r="AS140" s="35"/>
      <c r="AT140" s="35"/>
      <c r="AU140" s="35"/>
    </row>
    <row r="141" spans="1:47" s="81" customFormat="1" ht="15.75" outlineLevel="2" thickBot="1" x14ac:dyDescent="0.3">
      <c r="B141" s="65">
        <v>21050206</v>
      </c>
      <c r="C141" s="65" t="s">
        <v>441</v>
      </c>
      <c r="D141" s="66">
        <v>45000000</v>
      </c>
      <c r="E141" s="66">
        <v>0</v>
      </c>
      <c r="F141" s="66">
        <v>0</v>
      </c>
      <c r="G141" s="66">
        <v>0</v>
      </c>
      <c r="H141" s="66">
        <v>0</v>
      </c>
      <c r="I141" s="67">
        <v>0</v>
      </c>
      <c r="J141" s="67">
        <f t="shared" si="204"/>
        <v>45000000</v>
      </c>
      <c r="K141" s="67">
        <v>0</v>
      </c>
      <c r="L141" s="67">
        <f t="shared" si="205"/>
        <v>45000000</v>
      </c>
      <c r="M141" s="68">
        <v>0</v>
      </c>
      <c r="N141" s="66">
        <v>0</v>
      </c>
      <c r="O141" s="66">
        <f t="shared" si="206"/>
        <v>0</v>
      </c>
      <c r="P141" s="67">
        <f t="shared" si="207"/>
        <v>45000000</v>
      </c>
      <c r="Q141" s="66">
        <f t="shared" si="208"/>
        <v>0</v>
      </c>
      <c r="S141" s="65">
        <v>21050206</v>
      </c>
      <c r="T141" s="65" t="s">
        <v>441</v>
      </c>
      <c r="U141" s="67">
        <v>0</v>
      </c>
      <c r="V141" s="67">
        <v>0</v>
      </c>
      <c r="W141" s="67">
        <v>0</v>
      </c>
      <c r="X141" s="67">
        <v>45000000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f t="shared" si="209"/>
        <v>45000000</v>
      </c>
      <c r="AI141" s="132"/>
      <c r="AJ141" s="67">
        <v>0</v>
      </c>
      <c r="AK141" s="67">
        <f>+'Ejecucion gastos Febrero 2019'!K141</f>
        <v>0</v>
      </c>
      <c r="AL141" s="67">
        <f t="shared" si="198"/>
        <v>0</v>
      </c>
      <c r="AN141" s="35" t="e">
        <f t="shared" si="199"/>
        <v>#DIV/0!</v>
      </c>
      <c r="AO141" s="35" t="e">
        <f t="shared" si="200"/>
        <v>#DIV/0!</v>
      </c>
      <c r="AP141" s="35"/>
      <c r="AQ141" s="35"/>
      <c r="AR141" s="35"/>
      <c r="AS141" s="35"/>
      <c r="AT141" s="35"/>
      <c r="AU141" s="35"/>
    </row>
    <row r="142" spans="1:47" s="81" customFormat="1" ht="15.75" outlineLevel="2" thickBot="1" x14ac:dyDescent="0.3">
      <c r="B142" s="65">
        <v>21050208</v>
      </c>
      <c r="C142" s="65" t="s">
        <v>442</v>
      </c>
      <c r="D142" s="66">
        <v>37500000</v>
      </c>
      <c r="E142" s="66">
        <v>0</v>
      </c>
      <c r="F142" s="66">
        <v>0</v>
      </c>
      <c r="G142" s="66">
        <v>0</v>
      </c>
      <c r="H142" s="66">
        <v>0</v>
      </c>
      <c r="I142" s="67">
        <v>0</v>
      </c>
      <c r="J142" s="67">
        <f t="shared" si="204"/>
        <v>37500000</v>
      </c>
      <c r="K142" s="67">
        <v>31059395</v>
      </c>
      <c r="L142" s="67">
        <f t="shared" si="205"/>
        <v>6440605</v>
      </c>
      <c r="M142" s="68">
        <v>28780956</v>
      </c>
      <c r="N142" s="66">
        <v>31059395</v>
      </c>
      <c r="O142" s="66">
        <f t="shared" si="206"/>
        <v>0</v>
      </c>
      <c r="P142" s="67">
        <f t="shared" si="207"/>
        <v>6440605</v>
      </c>
      <c r="Q142" s="66">
        <f t="shared" si="208"/>
        <v>28780956</v>
      </c>
      <c r="S142" s="65">
        <v>21050208</v>
      </c>
      <c r="T142" s="65" t="s">
        <v>442</v>
      </c>
      <c r="U142" s="67">
        <v>0</v>
      </c>
      <c r="V142" s="67">
        <v>12500000.000000477</v>
      </c>
      <c r="W142" s="67">
        <v>12500000.000000477</v>
      </c>
      <c r="X142" s="67">
        <v>12500000.000000477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f t="shared" si="209"/>
        <v>37500000.000001431</v>
      </c>
      <c r="AI142" s="132"/>
      <c r="AJ142" s="67">
        <v>0</v>
      </c>
      <c r="AK142" s="67">
        <f>+'Ejecucion gastos Febrero 2019'!K142</f>
        <v>4665690</v>
      </c>
      <c r="AL142" s="67">
        <f t="shared" si="198"/>
        <v>4665690</v>
      </c>
      <c r="AN142" s="35">
        <f t="shared" si="199"/>
        <v>1</v>
      </c>
      <c r="AO142" s="35">
        <f t="shared" si="200"/>
        <v>0.6267448000000142</v>
      </c>
      <c r="AP142" s="35"/>
      <c r="AQ142" s="35"/>
      <c r="AR142" s="35"/>
      <c r="AS142" s="35"/>
      <c r="AT142" s="35"/>
      <c r="AU142" s="35"/>
    </row>
    <row r="143" spans="1:47" s="81" customFormat="1" ht="15.75" outlineLevel="2" thickBot="1" x14ac:dyDescent="0.3">
      <c r="B143" s="65">
        <v>21050209</v>
      </c>
      <c r="C143" s="65" t="s">
        <v>443</v>
      </c>
      <c r="D143" s="66">
        <v>3806000</v>
      </c>
      <c r="E143" s="66">
        <v>0</v>
      </c>
      <c r="F143" s="66">
        <v>0</v>
      </c>
      <c r="G143" s="66">
        <v>0</v>
      </c>
      <c r="H143" s="66">
        <v>0</v>
      </c>
      <c r="I143" s="67">
        <v>0</v>
      </c>
      <c r="J143" s="67">
        <f t="shared" si="204"/>
        <v>3806000</v>
      </c>
      <c r="K143" s="67">
        <v>0</v>
      </c>
      <c r="L143" s="67">
        <f t="shared" si="205"/>
        <v>3806000</v>
      </c>
      <c r="M143" s="68">
        <v>0</v>
      </c>
      <c r="N143" s="66">
        <v>1000000</v>
      </c>
      <c r="O143" s="66">
        <f t="shared" si="206"/>
        <v>1000000</v>
      </c>
      <c r="P143" s="67">
        <f t="shared" si="207"/>
        <v>2806000</v>
      </c>
      <c r="Q143" s="66">
        <f t="shared" si="208"/>
        <v>0</v>
      </c>
      <c r="S143" s="65">
        <v>21050209</v>
      </c>
      <c r="T143" s="65" t="s">
        <v>443</v>
      </c>
      <c r="U143" s="67">
        <v>0</v>
      </c>
      <c r="V143" s="67">
        <v>0</v>
      </c>
      <c r="W143" s="67">
        <v>0</v>
      </c>
      <c r="X143" s="67">
        <v>475750</v>
      </c>
      <c r="Y143" s="67">
        <v>475750</v>
      </c>
      <c r="Z143" s="67">
        <v>475750</v>
      </c>
      <c r="AA143" s="67">
        <v>475750</v>
      </c>
      <c r="AB143" s="67">
        <v>0</v>
      </c>
      <c r="AC143" s="67">
        <v>475750</v>
      </c>
      <c r="AD143" s="67">
        <v>475750</v>
      </c>
      <c r="AE143" s="67">
        <v>475750</v>
      </c>
      <c r="AF143" s="67">
        <v>475750</v>
      </c>
      <c r="AG143" s="67">
        <v>0</v>
      </c>
      <c r="AH143" s="67">
        <f t="shared" si="209"/>
        <v>3806000</v>
      </c>
      <c r="AI143" s="132"/>
      <c r="AJ143" s="67">
        <v>0</v>
      </c>
      <c r="AK143" s="67">
        <f>+'Ejecucion gastos Febrero 2019'!K143</f>
        <v>1000000</v>
      </c>
      <c r="AL143" s="67">
        <f t="shared" si="198"/>
        <v>1000000</v>
      </c>
      <c r="AN143" s="35" t="e">
        <f t="shared" si="199"/>
        <v>#DIV/0!</v>
      </c>
      <c r="AO143" s="35" t="e">
        <f t="shared" si="200"/>
        <v>#DIV/0!</v>
      </c>
      <c r="AP143" s="35"/>
      <c r="AQ143" s="35"/>
      <c r="AR143" s="35"/>
      <c r="AS143" s="35"/>
      <c r="AT143" s="35"/>
      <c r="AU143" s="35"/>
    </row>
    <row r="144" spans="1:47" s="81" customFormat="1" ht="15.75" outlineLevel="2" thickBot="1" x14ac:dyDescent="0.3">
      <c r="B144" s="65">
        <v>21050210</v>
      </c>
      <c r="C144" s="65" t="s">
        <v>444</v>
      </c>
      <c r="D144" s="66">
        <v>29765000</v>
      </c>
      <c r="E144" s="66">
        <v>0</v>
      </c>
      <c r="F144" s="66">
        <v>0</v>
      </c>
      <c r="G144" s="66">
        <v>0</v>
      </c>
      <c r="H144" s="66">
        <v>0</v>
      </c>
      <c r="I144" s="67">
        <v>0</v>
      </c>
      <c r="J144" s="67">
        <f t="shared" si="204"/>
        <v>29765000</v>
      </c>
      <c r="K144" s="67">
        <v>0</v>
      </c>
      <c r="L144" s="67">
        <f t="shared" si="205"/>
        <v>29765000</v>
      </c>
      <c r="M144" s="68">
        <v>0</v>
      </c>
      <c r="N144" s="66">
        <v>1000000</v>
      </c>
      <c r="O144" s="66">
        <f t="shared" si="206"/>
        <v>1000000</v>
      </c>
      <c r="P144" s="67">
        <f t="shared" si="207"/>
        <v>28765000</v>
      </c>
      <c r="Q144" s="66">
        <f t="shared" si="208"/>
        <v>0</v>
      </c>
      <c r="S144" s="65">
        <v>21050210</v>
      </c>
      <c r="T144" s="65" t="s">
        <v>444</v>
      </c>
      <c r="U144" s="67">
        <v>0</v>
      </c>
      <c r="V144" s="67">
        <v>0</v>
      </c>
      <c r="W144" s="67">
        <v>0</v>
      </c>
      <c r="X144" s="67">
        <v>3720625</v>
      </c>
      <c r="Y144" s="67">
        <v>3720625</v>
      </c>
      <c r="Z144" s="67">
        <v>3720625</v>
      </c>
      <c r="AA144" s="67">
        <v>3720625</v>
      </c>
      <c r="AB144" s="67">
        <v>0</v>
      </c>
      <c r="AC144" s="67">
        <v>3720625</v>
      </c>
      <c r="AD144" s="67">
        <v>3720625</v>
      </c>
      <c r="AE144" s="67">
        <v>3720625</v>
      </c>
      <c r="AF144" s="67">
        <v>3720625</v>
      </c>
      <c r="AG144" s="67">
        <v>0</v>
      </c>
      <c r="AH144" s="67">
        <f t="shared" si="209"/>
        <v>29765000</v>
      </c>
      <c r="AI144" s="132"/>
      <c r="AJ144" s="67">
        <v>0</v>
      </c>
      <c r="AK144" s="67">
        <f>+'Ejecucion gastos Febrero 2019'!K144</f>
        <v>1000000</v>
      </c>
      <c r="AL144" s="67">
        <f t="shared" si="198"/>
        <v>1000000</v>
      </c>
      <c r="AN144" s="35" t="e">
        <f t="shared" si="199"/>
        <v>#DIV/0!</v>
      </c>
      <c r="AO144" s="35" t="e">
        <f t="shared" si="200"/>
        <v>#DIV/0!</v>
      </c>
      <c r="AP144" s="35"/>
      <c r="AQ144" s="35"/>
      <c r="AR144" s="35"/>
      <c r="AS144" s="35"/>
      <c r="AT144" s="35"/>
      <c r="AU144" s="35"/>
    </row>
    <row r="145" spans="1:47" s="81" customFormat="1" ht="15.75" outlineLevel="2" thickBot="1" x14ac:dyDescent="0.3">
      <c r="B145" s="65">
        <v>21050211</v>
      </c>
      <c r="C145" s="65" t="s">
        <v>445</v>
      </c>
      <c r="D145" s="66">
        <v>120000000</v>
      </c>
      <c r="E145" s="66">
        <v>0</v>
      </c>
      <c r="F145" s="66">
        <v>0</v>
      </c>
      <c r="G145" s="66">
        <v>0</v>
      </c>
      <c r="H145" s="66">
        <v>0</v>
      </c>
      <c r="I145" s="67">
        <v>0</v>
      </c>
      <c r="J145" s="67">
        <f t="shared" si="204"/>
        <v>120000000</v>
      </c>
      <c r="K145" s="67">
        <v>0</v>
      </c>
      <c r="L145" s="67">
        <f t="shared" si="205"/>
        <v>120000000</v>
      </c>
      <c r="M145" s="68">
        <v>0</v>
      </c>
      <c r="N145" s="66">
        <v>0</v>
      </c>
      <c r="O145" s="66">
        <f t="shared" si="206"/>
        <v>0</v>
      </c>
      <c r="P145" s="67">
        <f t="shared" si="207"/>
        <v>120000000</v>
      </c>
      <c r="Q145" s="66">
        <f t="shared" si="208"/>
        <v>0</v>
      </c>
      <c r="S145" s="65">
        <v>21050211</v>
      </c>
      <c r="T145" s="65" t="s">
        <v>445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120000000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f t="shared" si="209"/>
        <v>120000000</v>
      </c>
      <c r="AI145" s="132"/>
      <c r="AJ145" s="67">
        <v>0</v>
      </c>
      <c r="AK145" s="67">
        <f>+'Ejecucion gastos Febrero 2019'!K145</f>
        <v>0</v>
      </c>
      <c r="AL145" s="67">
        <f t="shared" si="198"/>
        <v>0</v>
      </c>
      <c r="AN145" s="35" t="e">
        <f t="shared" si="199"/>
        <v>#DIV/0!</v>
      </c>
      <c r="AO145" s="35" t="e">
        <f t="shared" si="200"/>
        <v>#DIV/0!</v>
      </c>
      <c r="AP145" s="35"/>
      <c r="AQ145" s="35"/>
      <c r="AR145" s="35"/>
      <c r="AS145" s="35"/>
      <c r="AT145" s="35"/>
      <c r="AU145" s="35"/>
    </row>
    <row r="146" spans="1:47" s="81" customFormat="1" ht="15.75" outlineLevel="2" thickBot="1" x14ac:dyDescent="0.3">
      <c r="B146" s="65">
        <v>21050212</v>
      </c>
      <c r="C146" s="65" t="s">
        <v>446</v>
      </c>
      <c r="D146" s="66">
        <v>750000000</v>
      </c>
      <c r="E146" s="66">
        <v>0</v>
      </c>
      <c r="F146" s="66">
        <v>0</v>
      </c>
      <c r="G146" s="66">
        <v>0</v>
      </c>
      <c r="H146" s="66">
        <v>0</v>
      </c>
      <c r="I146" s="67">
        <v>0</v>
      </c>
      <c r="J146" s="67">
        <f t="shared" si="204"/>
        <v>750000000</v>
      </c>
      <c r="K146" s="67">
        <v>0</v>
      </c>
      <c r="L146" s="67">
        <f t="shared" si="205"/>
        <v>750000000</v>
      </c>
      <c r="M146" s="68">
        <v>0</v>
      </c>
      <c r="N146" s="66">
        <v>0</v>
      </c>
      <c r="O146" s="66">
        <f t="shared" si="206"/>
        <v>0</v>
      </c>
      <c r="P146" s="67">
        <f t="shared" si="207"/>
        <v>750000000</v>
      </c>
      <c r="Q146" s="66">
        <f t="shared" si="208"/>
        <v>0</v>
      </c>
      <c r="S146" s="65">
        <v>21050212</v>
      </c>
      <c r="T146" s="65" t="s">
        <v>446</v>
      </c>
      <c r="U146" s="67">
        <v>0</v>
      </c>
      <c r="V146" s="67">
        <v>0</v>
      </c>
      <c r="W146" s="67">
        <v>187500000</v>
      </c>
      <c r="X146" s="67">
        <v>187500000</v>
      </c>
      <c r="Y146" s="67">
        <v>187500000</v>
      </c>
      <c r="Z146" s="67">
        <v>187500000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f t="shared" si="209"/>
        <v>750000000</v>
      </c>
      <c r="AI146" s="132"/>
      <c r="AJ146" s="67">
        <v>0</v>
      </c>
      <c r="AK146" s="67">
        <f>+'Ejecucion gastos Febrero 2019'!K146</f>
        <v>0</v>
      </c>
      <c r="AL146" s="67">
        <f t="shared" si="198"/>
        <v>0</v>
      </c>
      <c r="AN146" s="35" t="e">
        <f t="shared" si="199"/>
        <v>#DIV/0!</v>
      </c>
      <c r="AO146" s="35">
        <f t="shared" si="200"/>
        <v>1</v>
      </c>
      <c r="AP146" s="35"/>
      <c r="AQ146" s="35"/>
      <c r="AR146" s="35"/>
      <c r="AS146" s="35"/>
      <c r="AT146" s="35"/>
      <c r="AU146" s="35"/>
    </row>
    <row r="147" spans="1:47" s="81" customFormat="1" ht="15.75" outlineLevel="2" thickBot="1" x14ac:dyDescent="0.3">
      <c r="B147" s="65">
        <v>21050213</v>
      </c>
      <c r="C147" s="65" t="s">
        <v>447</v>
      </c>
      <c r="D147" s="66">
        <v>31514468</v>
      </c>
      <c r="E147" s="66">
        <v>0</v>
      </c>
      <c r="F147" s="66">
        <v>0</v>
      </c>
      <c r="G147" s="66">
        <v>0</v>
      </c>
      <c r="H147" s="66">
        <v>0</v>
      </c>
      <c r="I147" s="67">
        <v>0</v>
      </c>
      <c r="J147" s="67">
        <f t="shared" si="204"/>
        <v>31514468</v>
      </c>
      <c r="K147" s="67">
        <v>0</v>
      </c>
      <c r="L147" s="67">
        <f t="shared" si="205"/>
        <v>31514468</v>
      </c>
      <c r="M147" s="68">
        <v>0</v>
      </c>
      <c r="N147" s="66">
        <v>0</v>
      </c>
      <c r="O147" s="66">
        <f t="shared" si="206"/>
        <v>0</v>
      </c>
      <c r="P147" s="67">
        <f t="shared" si="207"/>
        <v>31514468</v>
      </c>
      <c r="Q147" s="66">
        <f t="shared" si="208"/>
        <v>0</v>
      </c>
      <c r="S147" s="65">
        <v>21050213</v>
      </c>
      <c r="T147" s="65" t="s">
        <v>447</v>
      </c>
      <c r="U147" s="67">
        <v>0</v>
      </c>
      <c r="V147" s="67">
        <v>0</v>
      </c>
      <c r="W147" s="67">
        <v>31514468.000000015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f t="shared" si="209"/>
        <v>31514468.000000015</v>
      </c>
      <c r="AI147" s="132"/>
      <c r="AJ147" s="67">
        <v>0</v>
      </c>
      <c r="AK147" s="67">
        <f>+'Ejecucion gastos Febrero 2019'!K147</f>
        <v>0</v>
      </c>
      <c r="AL147" s="67">
        <f t="shared" si="198"/>
        <v>0</v>
      </c>
      <c r="AN147" s="35" t="e">
        <f t="shared" si="199"/>
        <v>#DIV/0!</v>
      </c>
      <c r="AO147" s="35">
        <f t="shared" si="200"/>
        <v>1</v>
      </c>
      <c r="AP147" s="35"/>
      <c r="AQ147" s="35"/>
      <c r="AR147" s="35"/>
      <c r="AS147" s="35"/>
      <c r="AT147" s="35"/>
      <c r="AU147" s="35"/>
    </row>
    <row r="148" spans="1:47" s="80" customFormat="1" ht="15.75" outlineLevel="2" thickBot="1" x14ac:dyDescent="0.3">
      <c r="A148" s="81"/>
      <c r="B148" s="65">
        <v>21050214</v>
      </c>
      <c r="C148" s="65" t="s">
        <v>448</v>
      </c>
      <c r="D148" s="66">
        <v>47800000</v>
      </c>
      <c r="E148" s="66">
        <v>0</v>
      </c>
      <c r="F148" s="66">
        <v>0</v>
      </c>
      <c r="G148" s="66">
        <v>0</v>
      </c>
      <c r="H148" s="66">
        <v>0</v>
      </c>
      <c r="I148" s="67">
        <v>0</v>
      </c>
      <c r="J148" s="67">
        <f t="shared" si="204"/>
        <v>47800000</v>
      </c>
      <c r="K148" s="67">
        <v>0</v>
      </c>
      <c r="L148" s="67">
        <f t="shared" si="205"/>
        <v>47800000</v>
      </c>
      <c r="M148" s="68">
        <v>0</v>
      </c>
      <c r="N148" s="66">
        <v>0</v>
      </c>
      <c r="O148" s="66">
        <f t="shared" si="206"/>
        <v>0</v>
      </c>
      <c r="P148" s="67">
        <f t="shared" si="207"/>
        <v>47800000</v>
      </c>
      <c r="Q148" s="66">
        <f t="shared" si="208"/>
        <v>0</v>
      </c>
      <c r="R148" s="81"/>
      <c r="S148" s="65">
        <v>21050214</v>
      </c>
      <c r="T148" s="65" t="s">
        <v>448</v>
      </c>
      <c r="U148" s="67">
        <v>0</v>
      </c>
      <c r="V148" s="67">
        <v>0</v>
      </c>
      <c r="W148" s="67">
        <v>5975000</v>
      </c>
      <c r="X148" s="67">
        <v>5975000</v>
      </c>
      <c r="Y148" s="67">
        <v>5975000</v>
      </c>
      <c r="Z148" s="67">
        <v>5975000</v>
      </c>
      <c r="AA148" s="67">
        <v>0</v>
      </c>
      <c r="AB148" s="67">
        <v>5975000</v>
      </c>
      <c r="AC148" s="67">
        <v>5975000</v>
      </c>
      <c r="AD148" s="67">
        <v>5975000</v>
      </c>
      <c r="AE148" s="67">
        <v>5975000</v>
      </c>
      <c r="AF148" s="67">
        <v>0</v>
      </c>
      <c r="AG148" s="67">
        <v>0</v>
      </c>
      <c r="AH148" s="67">
        <f t="shared" si="209"/>
        <v>47800000</v>
      </c>
      <c r="AI148" s="132"/>
      <c r="AJ148" s="67">
        <v>0</v>
      </c>
      <c r="AK148" s="67">
        <f>+'Ejecucion gastos Febrero 2019'!K148</f>
        <v>0</v>
      </c>
      <c r="AL148" s="67">
        <f t="shared" si="198"/>
        <v>0</v>
      </c>
      <c r="AN148" s="35" t="e">
        <f t="shared" si="199"/>
        <v>#DIV/0!</v>
      </c>
      <c r="AO148" s="35">
        <f t="shared" si="200"/>
        <v>1</v>
      </c>
      <c r="AP148" s="35"/>
      <c r="AQ148" s="35"/>
      <c r="AR148" s="35"/>
      <c r="AS148" s="35"/>
      <c r="AT148" s="35"/>
      <c r="AU148" s="35"/>
    </row>
    <row r="149" spans="1:47" s="80" customFormat="1" ht="15.75" outlineLevel="1" thickBot="1" x14ac:dyDescent="0.3">
      <c r="A149" s="81"/>
      <c r="B149" s="65">
        <v>21050215</v>
      </c>
      <c r="C149" s="65" t="s">
        <v>449</v>
      </c>
      <c r="D149" s="66">
        <v>15000000</v>
      </c>
      <c r="E149" s="66">
        <v>0</v>
      </c>
      <c r="F149" s="66">
        <v>0</v>
      </c>
      <c r="G149" s="66">
        <v>0</v>
      </c>
      <c r="H149" s="66">
        <v>0</v>
      </c>
      <c r="I149" s="67">
        <v>0</v>
      </c>
      <c r="J149" s="67">
        <f t="shared" si="204"/>
        <v>15000000</v>
      </c>
      <c r="K149" s="67">
        <v>0</v>
      </c>
      <c r="L149" s="67">
        <f t="shared" si="205"/>
        <v>15000000</v>
      </c>
      <c r="M149" s="68">
        <v>0</v>
      </c>
      <c r="N149" s="66">
        <v>0</v>
      </c>
      <c r="O149" s="66">
        <f t="shared" si="206"/>
        <v>0</v>
      </c>
      <c r="P149" s="67">
        <f t="shared" si="207"/>
        <v>15000000</v>
      </c>
      <c r="Q149" s="66">
        <f t="shared" si="208"/>
        <v>0</v>
      </c>
      <c r="R149" s="81"/>
      <c r="S149" s="65">
        <v>21050215</v>
      </c>
      <c r="T149" s="65" t="s">
        <v>449</v>
      </c>
      <c r="U149" s="67">
        <v>0</v>
      </c>
      <c r="V149" s="67">
        <v>0</v>
      </c>
      <c r="W149" s="67">
        <v>0</v>
      </c>
      <c r="X149" s="67">
        <v>15000000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f t="shared" si="209"/>
        <v>15000000</v>
      </c>
      <c r="AI149" s="132"/>
      <c r="AJ149" s="67">
        <v>7273110</v>
      </c>
      <c r="AK149" s="67">
        <f>+'Ejecucion gastos Febrero 2019'!K149</f>
        <v>0</v>
      </c>
      <c r="AL149" s="67">
        <f t="shared" si="198"/>
        <v>7273110</v>
      </c>
      <c r="AN149" s="35" t="e">
        <f t="shared" si="199"/>
        <v>#DIV/0!</v>
      </c>
      <c r="AO149" s="35" t="e">
        <f t="shared" si="200"/>
        <v>#DIV/0!</v>
      </c>
      <c r="AP149" s="35"/>
      <c r="AQ149" s="35"/>
      <c r="AR149" s="35"/>
      <c r="AS149" s="35"/>
      <c r="AT149" s="35"/>
      <c r="AU149" s="35"/>
    </row>
    <row r="150" spans="1:47" s="81" customFormat="1" ht="15.75" outlineLevel="2" thickBot="1" x14ac:dyDescent="0.3">
      <c r="B150" s="65">
        <v>21050216</v>
      </c>
      <c r="C150" s="65" t="s">
        <v>450</v>
      </c>
      <c r="D150" s="66">
        <v>16600000</v>
      </c>
      <c r="E150" s="66">
        <v>0</v>
      </c>
      <c r="F150" s="66">
        <v>0</v>
      </c>
      <c r="G150" s="66">
        <v>0</v>
      </c>
      <c r="H150" s="66">
        <v>0</v>
      </c>
      <c r="I150" s="67">
        <v>0</v>
      </c>
      <c r="J150" s="67">
        <f t="shared" si="204"/>
        <v>16600000</v>
      </c>
      <c r="K150" s="67">
        <v>0</v>
      </c>
      <c r="L150" s="67">
        <f t="shared" si="205"/>
        <v>16600000</v>
      </c>
      <c r="M150" s="68">
        <v>0</v>
      </c>
      <c r="N150" s="66">
        <v>0</v>
      </c>
      <c r="O150" s="66">
        <f t="shared" si="206"/>
        <v>0</v>
      </c>
      <c r="P150" s="67">
        <f t="shared" si="207"/>
        <v>16600000</v>
      </c>
      <c r="Q150" s="66">
        <f t="shared" si="208"/>
        <v>0</v>
      </c>
      <c r="R150" s="80"/>
      <c r="S150" s="65">
        <v>21050216</v>
      </c>
      <c r="T150" s="65" t="s">
        <v>450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16600000</v>
      </c>
      <c r="AE150" s="67">
        <v>0</v>
      </c>
      <c r="AF150" s="67">
        <v>0</v>
      </c>
      <c r="AG150" s="67">
        <v>0</v>
      </c>
      <c r="AH150" s="67">
        <f t="shared" si="209"/>
        <v>16600000</v>
      </c>
      <c r="AI150" s="132"/>
      <c r="AJ150" s="67">
        <v>0</v>
      </c>
      <c r="AK150" s="67">
        <f>+'Ejecucion gastos Febrero 2019'!K150</f>
        <v>0</v>
      </c>
      <c r="AL150" s="67">
        <f t="shared" si="198"/>
        <v>0</v>
      </c>
      <c r="AN150" s="35" t="e">
        <f t="shared" si="199"/>
        <v>#DIV/0!</v>
      </c>
      <c r="AO150" s="35" t="e">
        <f t="shared" si="200"/>
        <v>#DIV/0!</v>
      </c>
      <c r="AP150" s="35"/>
      <c r="AQ150" s="35"/>
      <c r="AR150" s="35"/>
      <c r="AS150" s="35"/>
      <c r="AT150" s="35"/>
      <c r="AU150" s="35"/>
    </row>
    <row r="151" spans="1:47" s="81" customFormat="1" ht="15.75" outlineLevel="3" thickBot="1" x14ac:dyDescent="0.3">
      <c r="B151" s="65">
        <v>21050217</v>
      </c>
      <c r="C151" s="65" t="s">
        <v>451</v>
      </c>
      <c r="D151" s="66">
        <v>100000000</v>
      </c>
      <c r="E151" s="66">
        <v>0</v>
      </c>
      <c r="F151" s="66">
        <v>0</v>
      </c>
      <c r="G151" s="66">
        <v>0</v>
      </c>
      <c r="H151" s="66">
        <v>0</v>
      </c>
      <c r="I151" s="67">
        <v>0</v>
      </c>
      <c r="J151" s="67">
        <f t="shared" si="204"/>
        <v>100000000</v>
      </c>
      <c r="K151" s="67">
        <v>7273110</v>
      </c>
      <c r="L151" s="67">
        <f t="shared" si="205"/>
        <v>92726890</v>
      </c>
      <c r="M151" s="68">
        <v>0</v>
      </c>
      <c r="N151" s="66">
        <v>7273110</v>
      </c>
      <c r="O151" s="66">
        <f t="shared" si="206"/>
        <v>0</v>
      </c>
      <c r="P151" s="67">
        <f t="shared" si="207"/>
        <v>92726890</v>
      </c>
      <c r="Q151" s="66">
        <f t="shared" si="208"/>
        <v>0</v>
      </c>
      <c r="R151" s="80"/>
      <c r="S151" s="65">
        <v>21050217</v>
      </c>
      <c r="T151" s="65" t="s">
        <v>451</v>
      </c>
      <c r="U151" s="67">
        <v>0</v>
      </c>
      <c r="V151" s="67">
        <v>0</v>
      </c>
      <c r="W151" s="67">
        <v>100000000</v>
      </c>
      <c r="X151" s="67">
        <v>0</v>
      </c>
      <c r="Y151" s="67">
        <v>0</v>
      </c>
      <c r="Z151" s="67">
        <v>0</v>
      </c>
      <c r="AA151" s="67">
        <v>0</v>
      </c>
      <c r="AB151" s="67">
        <v>0</v>
      </c>
      <c r="AC151" s="67">
        <v>0</v>
      </c>
      <c r="AD151" s="67">
        <v>0</v>
      </c>
      <c r="AE151" s="67">
        <v>0</v>
      </c>
      <c r="AF151" s="67">
        <v>0</v>
      </c>
      <c r="AG151" s="67">
        <v>0</v>
      </c>
      <c r="AH151" s="67">
        <f t="shared" si="209"/>
        <v>100000000</v>
      </c>
      <c r="AI151" s="132"/>
      <c r="AJ151" s="67">
        <v>0</v>
      </c>
      <c r="AK151" s="67">
        <f>+'Ejecucion gastos Febrero 2019'!K151</f>
        <v>0</v>
      </c>
      <c r="AL151" s="67">
        <f t="shared" si="198"/>
        <v>0</v>
      </c>
      <c r="AN151" s="35" t="e">
        <f t="shared" si="199"/>
        <v>#DIV/0!</v>
      </c>
      <c r="AO151" s="35">
        <f t="shared" si="200"/>
        <v>1</v>
      </c>
      <c r="AP151" s="35"/>
      <c r="AQ151" s="35"/>
      <c r="AR151" s="35"/>
      <c r="AS151" s="35"/>
      <c r="AT151" s="35"/>
      <c r="AU151" s="35"/>
    </row>
    <row r="152" spans="1:47" s="81" customFormat="1" ht="15.75" outlineLevel="3" thickBot="1" x14ac:dyDescent="0.3">
      <c r="A152" s="80"/>
      <c r="B152" s="65">
        <v>21050218</v>
      </c>
      <c r="C152" s="65" t="s">
        <v>452</v>
      </c>
      <c r="D152" s="66">
        <v>50000000</v>
      </c>
      <c r="E152" s="66">
        <v>0</v>
      </c>
      <c r="F152" s="66">
        <v>0</v>
      </c>
      <c r="G152" s="66">
        <v>0</v>
      </c>
      <c r="H152" s="66">
        <v>0</v>
      </c>
      <c r="I152" s="67">
        <v>0</v>
      </c>
      <c r="J152" s="67">
        <f t="shared" si="204"/>
        <v>50000000</v>
      </c>
      <c r="K152" s="67">
        <v>0</v>
      </c>
      <c r="L152" s="67">
        <f t="shared" si="205"/>
        <v>50000000</v>
      </c>
      <c r="M152" s="68">
        <v>0</v>
      </c>
      <c r="N152" s="66">
        <v>0</v>
      </c>
      <c r="O152" s="66">
        <f t="shared" si="206"/>
        <v>0</v>
      </c>
      <c r="P152" s="67">
        <f t="shared" si="207"/>
        <v>50000000</v>
      </c>
      <c r="Q152" s="66">
        <f t="shared" si="208"/>
        <v>0</v>
      </c>
      <c r="S152" s="65">
        <v>21050218</v>
      </c>
      <c r="T152" s="65" t="s">
        <v>452</v>
      </c>
      <c r="U152" s="67">
        <v>0</v>
      </c>
      <c r="V152" s="67">
        <v>0</v>
      </c>
      <c r="W152" s="67">
        <v>50000000</v>
      </c>
      <c r="X152" s="67">
        <v>0</v>
      </c>
      <c r="Y152" s="67">
        <v>0</v>
      </c>
      <c r="Z152" s="67">
        <v>0</v>
      </c>
      <c r="AA152" s="67">
        <v>0</v>
      </c>
      <c r="AB152" s="67">
        <v>0</v>
      </c>
      <c r="AC152" s="67">
        <v>0</v>
      </c>
      <c r="AD152" s="67">
        <v>0</v>
      </c>
      <c r="AE152" s="67">
        <v>0</v>
      </c>
      <c r="AF152" s="67">
        <v>0</v>
      </c>
      <c r="AG152" s="67">
        <v>0</v>
      </c>
      <c r="AH152" s="67">
        <f t="shared" si="209"/>
        <v>50000000</v>
      </c>
      <c r="AI152" s="132"/>
      <c r="AJ152" s="67">
        <f t="shared" ref="AJ152" si="210">+AJ153+AJ154</f>
        <v>0</v>
      </c>
      <c r="AK152" s="67">
        <f>+'Ejecucion gastos Febrero 2019'!K152</f>
        <v>2660000</v>
      </c>
      <c r="AL152" s="67">
        <f t="shared" si="198"/>
        <v>2660000</v>
      </c>
      <c r="AN152" s="35" t="e">
        <f t="shared" si="199"/>
        <v>#DIV/0!</v>
      </c>
      <c r="AO152" s="35">
        <f t="shared" si="200"/>
        <v>0.94679999999999997</v>
      </c>
      <c r="AP152" s="35"/>
      <c r="AQ152" s="35"/>
      <c r="AR152" s="35"/>
      <c r="AS152" s="35"/>
      <c r="AT152" s="35"/>
      <c r="AU152" s="35"/>
    </row>
    <row r="153" spans="1:47" s="81" customFormat="1" ht="15.75" outlineLevel="3" thickBot="1" x14ac:dyDescent="0.3">
      <c r="B153" s="65">
        <v>21050219</v>
      </c>
      <c r="C153" s="65" t="s">
        <v>453</v>
      </c>
      <c r="D153" s="66">
        <v>11300000</v>
      </c>
      <c r="E153" s="66">
        <v>0</v>
      </c>
      <c r="F153" s="66">
        <v>0</v>
      </c>
      <c r="G153" s="66">
        <v>0</v>
      </c>
      <c r="H153" s="66">
        <v>0</v>
      </c>
      <c r="I153" s="67">
        <v>0</v>
      </c>
      <c r="J153" s="67">
        <f t="shared" si="204"/>
        <v>11300000</v>
      </c>
      <c r="K153" s="67">
        <v>0</v>
      </c>
      <c r="L153" s="67">
        <f t="shared" si="205"/>
        <v>11300000</v>
      </c>
      <c r="M153" s="68">
        <v>0</v>
      </c>
      <c r="N153" s="66">
        <v>0</v>
      </c>
      <c r="O153" s="66">
        <f t="shared" si="206"/>
        <v>0</v>
      </c>
      <c r="P153" s="67">
        <f t="shared" si="207"/>
        <v>11300000</v>
      </c>
      <c r="Q153" s="66">
        <f t="shared" si="208"/>
        <v>0</v>
      </c>
      <c r="S153" s="65">
        <v>21050219</v>
      </c>
      <c r="T153" s="65" t="s">
        <v>453</v>
      </c>
      <c r="U153" s="67">
        <v>0</v>
      </c>
      <c r="V153" s="67">
        <v>0</v>
      </c>
      <c r="W153" s="67">
        <v>3900000</v>
      </c>
      <c r="X153" s="67">
        <v>900000</v>
      </c>
      <c r="Y153" s="67">
        <v>400000</v>
      </c>
      <c r="Z153" s="67">
        <v>400000</v>
      </c>
      <c r="AA153" s="67">
        <v>400000</v>
      </c>
      <c r="AB153" s="67">
        <v>0</v>
      </c>
      <c r="AC153" s="67">
        <v>4100000</v>
      </c>
      <c r="AD153" s="67">
        <v>400000</v>
      </c>
      <c r="AE153" s="67">
        <v>400000</v>
      </c>
      <c r="AF153" s="67">
        <v>400000</v>
      </c>
      <c r="AG153" s="67">
        <v>0</v>
      </c>
      <c r="AH153" s="67">
        <f t="shared" si="209"/>
        <v>11300000</v>
      </c>
      <c r="AI153" s="132"/>
      <c r="AJ153" s="67">
        <v>0</v>
      </c>
      <c r="AK153" s="67">
        <f>+'Ejecucion gastos Febrero 2019'!K153</f>
        <v>0</v>
      </c>
      <c r="AL153" s="67">
        <f t="shared" si="198"/>
        <v>0</v>
      </c>
      <c r="AN153" s="35" t="e">
        <f t="shared" si="199"/>
        <v>#DIV/0!</v>
      </c>
      <c r="AO153" s="35">
        <f t="shared" si="200"/>
        <v>1</v>
      </c>
      <c r="AP153" s="35"/>
      <c r="AQ153" s="35"/>
      <c r="AR153" s="35"/>
      <c r="AS153" s="35"/>
      <c r="AT153" s="35"/>
      <c r="AU153" s="35"/>
    </row>
    <row r="154" spans="1:47" s="80" customFormat="1" ht="15.75" outlineLevel="3" thickBot="1" x14ac:dyDescent="0.3">
      <c r="A154" s="81"/>
      <c r="B154" s="70">
        <v>210503</v>
      </c>
      <c r="C154" s="70" t="s">
        <v>454</v>
      </c>
      <c r="D154" s="71">
        <f>+D155+D156</f>
        <v>100000000</v>
      </c>
      <c r="E154" s="71">
        <f t="shared" ref="E154:Q154" si="211">+E155+E156</f>
        <v>0</v>
      </c>
      <c r="F154" s="71">
        <f t="shared" si="211"/>
        <v>0</v>
      </c>
      <c r="G154" s="71">
        <f t="shared" si="211"/>
        <v>0</v>
      </c>
      <c r="H154" s="71">
        <f t="shared" si="211"/>
        <v>0</v>
      </c>
      <c r="I154" s="71">
        <f t="shared" si="211"/>
        <v>0</v>
      </c>
      <c r="J154" s="71">
        <f t="shared" si="211"/>
        <v>100000000</v>
      </c>
      <c r="K154" s="71">
        <f t="shared" si="211"/>
        <v>0</v>
      </c>
      <c r="L154" s="71">
        <f t="shared" si="211"/>
        <v>100000000</v>
      </c>
      <c r="M154" s="71">
        <f t="shared" si="211"/>
        <v>0</v>
      </c>
      <c r="N154" s="71">
        <f t="shared" si="211"/>
        <v>0</v>
      </c>
      <c r="O154" s="71">
        <f t="shared" si="211"/>
        <v>0</v>
      </c>
      <c r="P154" s="71">
        <f t="shared" si="211"/>
        <v>100000000</v>
      </c>
      <c r="Q154" s="71">
        <f t="shared" si="211"/>
        <v>0</v>
      </c>
      <c r="R154" s="81"/>
      <c r="S154" s="70">
        <v>210503</v>
      </c>
      <c r="T154" s="70" t="s">
        <v>454</v>
      </c>
      <c r="U154" s="71">
        <f t="shared" ref="U154" si="212">+U155+U156</f>
        <v>0</v>
      </c>
      <c r="V154" s="71">
        <f t="shared" ref="V154:AH154" si="213">+V155+V156</f>
        <v>0</v>
      </c>
      <c r="W154" s="71">
        <f t="shared" si="213"/>
        <v>12500000.000000022</v>
      </c>
      <c r="X154" s="71">
        <f t="shared" si="213"/>
        <v>62500000.000000022</v>
      </c>
      <c r="Y154" s="71">
        <f t="shared" si="213"/>
        <v>12500000.000000022</v>
      </c>
      <c r="Z154" s="71">
        <f t="shared" si="213"/>
        <v>12500000.000000022</v>
      </c>
      <c r="AA154" s="71">
        <f t="shared" si="213"/>
        <v>0</v>
      </c>
      <c r="AB154" s="71">
        <f t="shared" si="213"/>
        <v>0</v>
      </c>
      <c r="AC154" s="71">
        <f t="shared" si="213"/>
        <v>0</v>
      </c>
      <c r="AD154" s="71">
        <f t="shared" si="213"/>
        <v>0</v>
      </c>
      <c r="AE154" s="71">
        <f t="shared" si="213"/>
        <v>0</v>
      </c>
      <c r="AF154" s="71">
        <f t="shared" si="213"/>
        <v>0</v>
      </c>
      <c r="AG154" s="71">
        <f t="shared" si="213"/>
        <v>0</v>
      </c>
      <c r="AH154" s="71">
        <f t="shared" si="213"/>
        <v>100000000.00000009</v>
      </c>
      <c r="AI154" s="132"/>
      <c r="AJ154" s="71">
        <v>0</v>
      </c>
      <c r="AK154" s="71">
        <f>+'Ejecucion gastos Febrero 2019'!K154</f>
        <v>0</v>
      </c>
      <c r="AL154" s="71">
        <f t="shared" si="198"/>
        <v>0</v>
      </c>
      <c r="AN154" s="138" t="e">
        <f t="shared" si="199"/>
        <v>#DIV/0!</v>
      </c>
      <c r="AO154" s="138">
        <f t="shared" si="200"/>
        <v>1</v>
      </c>
      <c r="AP154" s="138"/>
      <c r="AQ154" s="138"/>
      <c r="AR154" s="138"/>
      <c r="AS154" s="138"/>
      <c r="AT154" s="138"/>
      <c r="AU154" s="138"/>
    </row>
    <row r="155" spans="1:47" s="81" customFormat="1" ht="15.75" outlineLevel="2" thickBot="1" x14ac:dyDescent="0.3">
      <c r="A155" s="80"/>
      <c r="B155" s="65">
        <v>21050303</v>
      </c>
      <c r="C155" s="65" t="s">
        <v>455</v>
      </c>
      <c r="D155" s="66">
        <v>50000000</v>
      </c>
      <c r="E155" s="66">
        <v>0</v>
      </c>
      <c r="F155" s="66">
        <v>0</v>
      </c>
      <c r="G155" s="66">
        <v>0</v>
      </c>
      <c r="H155" s="66">
        <v>0</v>
      </c>
      <c r="I155" s="67">
        <v>0</v>
      </c>
      <c r="J155" s="67">
        <f>+D155+E155-F155-G155-H155+I155</f>
        <v>50000000</v>
      </c>
      <c r="K155" s="67">
        <v>0</v>
      </c>
      <c r="L155" s="67">
        <f t="shared" ref="L155:L156" si="214">+J155-K155</f>
        <v>50000000</v>
      </c>
      <c r="M155" s="68">
        <v>0</v>
      </c>
      <c r="N155" s="66">
        <v>0</v>
      </c>
      <c r="O155" s="66">
        <f t="shared" ref="O155:O156" si="215">+N155-K155</f>
        <v>0</v>
      </c>
      <c r="P155" s="67">
        <f t="shared" ref="P155:P156" si="216">+J155-N155</f>
        <v>50000000</v>
      </c>
      <c r="Q155" s="66">
        <f t="shared" ref="Q155:Q156" si="217">+M155</f>
        <v>0</v>
      </c>
      <c r="S155" s="65">
        <v>21050303</v>
      </c>
      <c r="T155" s="65" t="s">
        <v>455</v>
      </c>
      <c r="U155" s="67">
        <v>0</v>
      </c>
      <c r="V155" s="67">
        <v>0</v>
      </c>
      <c r="W155" s="67">
        <v>0</v>
      </c>
      <c r="X155" s="67">
        <v>50000000</v>
      </c>
      <c r="Y155" s="67">
        <v>0</v>
      </c>
      <c r="Z155" s="67">
        <v>0</v>
      </c>
      <c r="AA155" s="67">
        <v>0</v>
      </c>
      <c r="AB155" s="67">
        <v>0</v>
      </c>
      <c r="AC155" s="67">
        <v>0</v>
      </c>
      <c r="AD155" s="67">
        <v>0</v>
      </c>
      <c r="AE155" s="67">
        <v>0</v>
      </c>
      <c r="AF155" s="67">
        <v>0</v>
      </c>
      <c r="AG155" s="67">
        <v>0</v>
      </c>
      <c r="AH155" s="67">
        <f t="shared" ref="AH155:AH156" si="218">SUM(V155:AG155)</f>
        <v>50000000</v>
      </c>
      <c r="AI155" s="132"/>
      <c r="AJ155" s="67">
        <f t="shared" ref="AJ155" si="219">+AJ156+AJ162+AJ164+AJ170+AJ173+AJ179+AJ182+AJ185+AJ188+AJ190</f>
        <v>8808345</v>
      </c>
      <c r="AK155" s="67">
        <f>+'Ejecucion gastos Febrero 2019'!K155</f>
        <v>0</v>
      </c>
      <c r="AL155" s="67">
        <f t="shared" si="198"/>
        <v>8808345</v>
      </c>
      <c r="AN155" s="35" t="e">
        <f t="shared" si="199"/>
        <v>#DIV/0!</v>
      </c>
      <c r="AO155" s="35" t="e">
        <f t="shared" si="200"/>
        <v>#DIV/0!</v>
      </c>
      <c r="AP155" s="35"/>
      <c r="AQ155" s="35"/>
      <c r="AR155" s="35"/>
      <c r="AS155" s="35"/>
      <c r="AT155" s="35"/>
      <c r="AU155" s="35"/>
    </row>
    <row r="156" spans="1:47" s="80" customFormat="1" ht="15.75" outlineLevel="3" thickBot="1" x14ac:dyDescent="0.3">
      <c r="B156" s="65">
        <v>21050305</v>
      </c>
      <c r="C156" s="65" t="s">
        <v>456</v>
      </c>
      <c r="D156" s="66">
        <v>50000000</v>
      </c>
      <c r="E156" s="66">
        <v>0</v>
      </c>
      <c r="F156" s="66">
        <v>0</v>
      </c>
      <c r="G156" s="66">
        <v>0</v>
      </c>
      <c r="H156" s="66">
        <v>0</v>
      </c>
      <c r="I156" s="67">
        <v>0</v>
      </c>
      <c r="J156" s="67">
        <f>+D156+E156-F156-G156-H156+I156</f>
        <v>50000000</v>
      </c>
      <c r="K156" s="67">
        <v>0</v>
      </c>
      <c r="L156" s="67">
        <f t="shared" si="214"/>
        <v>50000000</v>
      </c>
      <c r="M156" s="68">
        <v>0</v>
      </c>
      <c r="N156" s="66">
        <v>0</v>
      </c>
      <c r="O156" s="66">
        <f t="shared" si="215"/>
        <v>0</v>
      </c>
      <c r="P156" s="67">
        <f t="shared" si="216"/>
        <v>50000000</v>
      </c>
      <c r="Q156" s="66">
        <f t="shared" si="217"/>
        <v>0</v>
      </c>
      <c r="S156" s="65">
        <v>21050305</v>
      </c>
      <c r="T156" s="65" t="s">
        <v>456</v>
      </c>
      <c r="U156" s="67">
        <v>0</v>
      </c>
      <c r="V156" s="67">
        <v>0</v>
      </c>
      <c r="W156" s="67">
        <v>12500000.000000022</v>
      </c>
      <c r="X156" s="67">
        <v>12500000.000000022</v>
      </c>
      <c r="Y156" s="67">
        <v>12500000.000000022</v>
      </c>
      <c r="Z156" s="67">
        <v>12500000.000000022</v>
      </c>
      <c r="AA156" s="67">
        <v>0</v>
      </c>
      <c r="AB156" s="67">
        <v>0</v>
      </c>
      <c r="AC156" s="67">
        <v>0</v>
      </c>
      <c r="AD156" s="67">
        <v>0</v>
      </c>
      <c r="AE156" s="67">
        <v>0</v>
      </c>
      <c r="AF156" s="67">
        <v>0</v>
      </c>
      <c r="AG156" s="67">
        <v>0</v>
      </c>
      <c r="AH156" s="67">
        <f t="shared" si="218"/>
        <v>50000000.000000089</v>
      </c>
      <c r="AI156" s="132"/>
      <c r="AJ156" s="67">
        <f t="shared" ref="AJ156" si="220">SUM(AJ157:AJ161)</f>
        <v>7918291</v>
      </c>
      <c r="AK156" s="67">
        <f>+'Ejecucion gastos Febrero 2019'!K156</f>
        <v>0</v>
      </c>
      <c r="AL156" s="67">
        <f t="shared" si="198"/>
        <v>7918291</v>
      </c>
      <c r="AN156" s="35" t="e">
        <f t="shared" si="199"/>
        <v>#DIV/0!</v>
      </c>
      <c r="AO156" s="35">
        <f t="shared" si="200"/>
        <v>1</v>
      </c>
      <c r="AP156" s="35"/>
      <c r="AQ156" s="35"/>
      <c r="AR156" s="35"/>
      <c r="AS156" s="35"/>
      <c r="AT156" s="35"/>
      <c r="AU156" s="35"/>
    </row>
    <row r="157" spans="1:47" s="81" customFormat="1" ht="15.75" outlineLevel="2" thickBot="1" x14ac:dyDescent="0.3">
      <c r="B157" s="70">
        <v>210505</v>
      </c>
      <c r="C157" s="70" t="s">
        <v>457</v>
      </c>
      <c r="D157" s="72">
        <f>+D158+D164+D166+D172+D175+D181+D184+D187+D190+D192</f>
        <v>1096662576</v>
      </c>
      <c r="E157" s="72">
        <f t="shared" ref="E157:Q157" si="221">+E158+E164+E166+E172+E175+E181+E184+E187+E190+E192</f>
        <v>0</v>
      </c>
      <c r="F157" s="72">
        <f t="shared" si="221"/>
        <v>0</v>
      </c>
      <c r="G157" s="72">
        <f t="shared" si="221"/>
        <v>0</v>
      </c>
      <c r="H157" s="72">
        <f t="shared" si="221"/>
        <v>0</v>
      </c>
      <c r="I157" s="72">
        <f t="shared" si="221"/>
        <v>0</v>
      </c>
      <c r="J157" s="72">
        <f t="shared" si="221"/>
        <v>1096662576</v>
      </c>
      <c r="K157" s="72">
        <f t="shared" si="221"/>
        <v>8808345</v>
      </c>
      <c r="L157" s="72">
        <f t="shared" si="221"/>
        <v>1087854231</v>
      </c>
      <c r="M157" s="72">
        <f t="shared" si="221"/>
        <v>0</v>
      </c>
      <c r="N157" s="72">
        <f t="shared" si="221"/>
        <v>28409400</v>
      </c>
      <c r="O157" s="72">
        <f t="shared" si="221"/>
        <v>19601055</v>
      </c>
      <c r="P157" s="72">
        <f t="shared" si="221"/>
        <v>1068253176</v>
      </c>
      <c r="Q157" s="72">
        <f t="shared" si="221"/>
        <v>0</v>
      </c>
      <c r="S157" s="70">
        <v>210505</v>
      </c>
      <c r="T157" s="70" t="s">
        <v>457</v>
      </c>
      <c r="U157" s="72">
        <f t="shared" ref="U157" si="222">+U158+U164+U166+U172+U175+U181+U184+U187+U190+U192</f>
        <v>0</v>
      </c>
      <c r="V157" s="72">
        <f t="shared" ref="V157:AH157" si="223">+V158+V164+V166+V172+V175+V181+V184+V187+V190+V192</f>
        <v>13950000</v>
      </c>
      <c r="W157" s="72">
        <f t="shared" si="223"/>
        <v>88800000</v>
      </c>
      <c r="X157" s="72">
        <f t="shared" si="223"/>
        <v>149180558.5</v>
      </c>
      <c r="Y157" s="72">
        <f t="shared" si="223"/>
        <v>175764831.5</v>
      </c>
      <c r="Z157" s="72">
        <f t="shared" si="223"/>
        <v>50505931.5</v>
      </c>
      <c r="AA157" s="72">
        <f t="shared" si="223"/>
        <v>142549649.68181819</v>
      </c>
      <c r="AB157" s="72">
        <f t="shared" si="223"/>
        <v>124801299.18181819</v>
      </c>
      <c r="AC157" s="72">
        <f t="shared" si="223"/>
        <v>121432052.75</v>
      </c>
      <c r="AD157" s="72">
        <f t="shared" si="223"/>
        <v>144410820.75</v>
      </c>
      <c r="AE157" s="72">
        <f t="shared" si="223"/>
        <v>32567432</v>
      </c>
      <c r="AF157" s="72">
        <f t="shared" si="223"/>
        <v>33425000</v>
      </c>
      <c r="AG157" s="72">
        <f t="shared" si="223"/>
        <v>19275000</v>
      </c>
      <c r="AH157" s="72">
        <f t="shared" si="223"/>
        <v>1096662575.8636365</v>
      </c>
      <c r="AI157" s="132"/>
      <c r="AJ157" s="72">
        <v>0</v>
      </c>
      <c r="AK157" s="72">
        <f>+'Ejecucion gastos Febrero 2019'!K157</f>
        <v>35100025</v>
      </c>
      <c r="AL157" s="72">
        <f t="shared" si="198"/>
        <v>35100025</v>
      </c>
      <c r="AN157" s="138">
        <f t="shared" si="199"/>
        <v>1</v>
      </c>
      <c r="AO157" s="138">
        <f t="shared" si="200"/>
        <v>0.60472944819819818</v>
      </c>
      <c r="AP157" s="138"/>
      <c r="AQ157" s="138"/>
      <c r="AR157" s="138"/>
      <c r="AS157" s="138"/>
      <c r="AT157" s="138"/>
      <c r="AU157" s="138"/>
    </row>
    <row r="158" spans="1:47" s="81" customFormat="1" ht="15.75" outlineLevel="3" thickBot="1" x14ac:dyDescent="0.3">
      <c r="B158" s="65">
        <v>21050501</v>
      </c>
      <c r="C158" s="65" t="s">
        <v>458</v>
      </c>
      <c r="D158" s="66">
        <f>SUM(D159:D163)</f>
        <v>578814470</v>
      </c>
      <c r="E158" s="66">
        <f t="shared" ref="E158:Q158" si="224">SUM(E159:E163)</f>
        <v>0</v>
      </c>
      <c r="F158" s="66">
        <f t="shared" si="224"/>
        <v>0</v>
      </c>
      <c r="G158" s="66">
        <f t="shared" si="224"/>
        <v>0</v>
      </c>
      <c r="H158" s="66">
        <f t="shared" si="224"/>
        <v>0</v>
      </c>
      <c r="I158" s="66">
        <f t="shared" si="224"/>
        <v>0</v>
      </c>
      <c r="J158" s="66">
        <f t="shared" si="224"/>
        <v>578814470</v>
      </c>
      <c r="K158" s="66">
        <f t="shared" si="224"/>
        <v>7918291</v>
      </c>
      <c r="L158" s="66">
        <f t="shared" si="224"/>
        <v>570896179</v>
      </c>
      <c r="M158" s="66">
        <f t="shared" si="224"/>
        <v>0</v>
      </c>
      <c r="N158" s="66">
        <f t="shared" si="224"/>
        <v>24069346</v>
      </c>
      <c r="O158" s="66">
        <f t="shared" si="224"/>
        <v>16151055</v>
      </c>
      <c r="P158" s="66">
        <f t="shared" si="224"/>
        <v>554745124</v>
      </c>
      <c r="Q158" s="66">
        <f t="shared" si="224"/>
        <v>0</v>
      </c>
      <c r="R158" s="80"/>
      <c r="S158" s="65">
        <v>21050501</v>
      </c>
      <c r="T158" s="65" t="s">
        <v>458</v>
      </c>
      <c r="U158" s="66">
        <f t="shared" ref="U158" si="225">SUM(U159:U163)</f>
        <v>0</v>
      </c>
      <c r="V158" s="66">
        <f t="shared" ref="V158:AH158" si="226">SUM(V159:V163)</f>
        <v>13950000</v>
      </c>
      <c r="W158" s="66">
        <f t="shared" si="226"/>
        <v>29800000</v>
      </c>
      <c r="X158" s="66">
        <f t="shared" si="226"/>
        <v>31187750</v>
      </c>
      <c r="Y158" s="66">
        <f t="shared" si="226"/>
        <v>31187750</v>
      </c>
      <c r="Z158" s="66">
        <f t="shared" si="226"/>
        <v>24648850</v>
      </c>
      <c r="AA158" s="66">
        <f t="shared" si="226"/>
        <v>115112568.18181819</v>
      </c>
      <c r="AB158" s="66">
        <f t="shared" si="226"/>
        <v>93289568.181818187</v>
      </c>
      <c r="AC158" s="66">
        <f t="shared" si="226"/>
        <v>84959244.25</v>
      </c>
      <c r="AD158" s="66">
        <f t="shared" si="226"/>
        <v>94553739.25</v>
      </c>
      <c r="AE158" s="66">
        <f t="shared" si="226"/>
        <v>12925000</v>
      </c>
      <c r="AF158" s="66">
        <f t="shared" si="226"/>
        <v>27925000</v>
      </c>
      <c r="AG158" s="66">
        <f t="shared" si="226"/>
        <v>19275000</v>
      </c>
      <c r="AH158" s="66">
        <f t="shared" si="226"/>
        <v>578814469.86363637</v>
      </c>
      <c r="AI158" s="132"/>
      <c r="AJ158" s="66">
        <v>7918291</v>
      </c>
      <c r="AK158" s="66">
        <f>+'Ejecucion gastos Febrero 2019'!K158</f>
        <v>2211575</v>
      </c>
      <c r="AL158" s="66">
        <f t="shared" si="198"/>
        <v>10129866</v>
      </c>
      <c r="AN158" s="35">
        <f t="shared" si="199"/>
        <v>0.4323805734767025</v>
      </c>
      <c r="AO158" s="35">
        <f t="shared" si="200"/>
        <v>0.92578607382550338</v>
      </c>
      <c r="AP158" s="35"/>
      <c r="AQ158" s="35"/>
      <c r="AR158" s="35"/>
      <c r="AS158" s="35"/>
      <c r="AT158" s="35"/>
      <c r="AU158" s="35"/>
    </row>
    <row r="159" spans="1:47" s="81" customFormat="1" ht="15.75" outlineLevel="3" thickBot="1" x14ac:dyDescent="0.3">
      <c r="B159" s="74">
        <v>2105050101</v>
      </c>
      <c r="C159" s="74" t="s">
        <v>198</v>
      </c>
      <c r="D159" s="75">
        <v>12500000</v>
      </c>
      <c r="E159" s="75">
        <v>0</v>
      </c>
      <c r="F159" s="75">
        <v>0</v>
      </c>
      <c r="G159" s="75">
        <v>0</v>
      </c>
      <c r="H159" s="75">
        <v>0</v>
      </c>
      <c r="I159" s="76">
        <v>0</v>
      </c>
      <c r="J159" s="76">
        <f>+D159+E159-F159-G159-H159+I159</f>
        <v>12500000</v>
      </c>
      <c r="K159" s="76">
        <v>0</v>
      </c>
      <c r="L159" s="76">
        <f t="shared" ref="L159:L163" si="227">+J159-K159</f>
        <v>12500000</v>
      </c>
      <c r="M159" s="77">
        <v>0</v>
      </c>
      <c r="N159" s="75">
        <v>0</v>
      </c>
      <c r="O159" s="75">
        <f t="shared" ref="O159:O163" si="228">+N159-K159</f>
        <v>0</v>
      </c>
      <c r="P159" s="76">
        <f t="shared" ref="P159:P163" si="229">+J159-N159</f>
        <v>12500000</v>
      </c>
      <c r="Q159" s="75">
        <f t="shared" ref="Q159:Q163" si="230">+M159</f>
        <v>0</v>
      </c>
      <c r="S159" s="74">
        <v>2105050101</v>
      </c>
      <c r="T159" s="74" t="s">
        <v>198</v>
      </c>
      <c r="U159" s="76">
        <v>0</v>
      </c>
      <c r="V159" s="76">
        <v>5000000</v>
      </c>
      <c r="W159" s="76">
        <v>2500000</v>
      </c>
      <c r="X159" s="76">
        <v>0</v>
      </c>
      <c r="Y159" s="76">
        <v>0</v>
      </c>
      <c r="Z159" s="76">
        <v>0</v>
      </c>
      <c r="AA159" s="76">
        <v>0</v>
      </c>
      <c r="AB159" s="76">
        <v>5000000</v>
      </c>
      <c r="AC159" s="76">
        <v>0</v>
      </c>
      <c r="AD159" s="76">
        <v>0</v>
      </c>
      <c r="AE159" s="76">
        <v>0</v>
      </c>
      <c r="AF159" s="76">
        <v>0</v>
      </c>
      <c r="AG159" s="76">
        <v>0</v>
      </c>
      <c r="AH159" s="76">
        <v>12500000</v>
      </c>
      <c r="AI159" s="132"/>
      <c r="AJ159" s="76">
        <v>0</v>
      </c>
      <c r="AK159" s="76">
        <f>+'Ejecucion gastos Febrero 2019'!K159</f>
        <v>358020</v>
      </c>
      <c r="AL159" s="76">
        <f t="shared" si="198"/>
        <v>358020</v>
      </c>
      <c r="AN159" s="139">
        <f t="shared" si="199"/>
        <v>1</v>
      </c>
      <c r="AO159" s="139">
        <f t="shared" si="200"/>
        <v>0.856792</v>
      </c>
      <c r="AP159" s="139"/>
      <c r="AQ159" s="139"/>
      <c r="AR159" s="139"/>
      <c r="AS159" s="139"/>
      <c r="AT159" s="139"/>
      <c r="AU159" s="139"/>
    </row>
    <row r="160" spans="1:47" s="81" customFormat="1" ht="15.75" outlineLevel="3" thickBot="1" x14ac:dyDescent="0.3">
      <c r="B160" s="74">
        <v>2105050102</v>
      </c>
      <c r="C160" s="74" t="s">
        <v>459</v>
      </c>
      <c r="D160" s="75">
        <v>234599350</v>
      </c>
      <c r="E160" s="75">
        <v>0</v>
      </c>
      <c r="F160" s="75">
        <v>0</v>
      </c>
      <c r="G160" s="75">
        <v>0</v>
      </c>
      <c r="H160" s="75">
        <v>0</v>
      </c>
      <c r="I160" s="76">
        <v>0</v>
      </c>
      <c r="J160" s="76">
        <f>+D160+E160-F160-G160-H160+I160</f>
        <v>234599350</v>
      </c>
      <c r="K160" s="76">
        <v>7918291</v>
      </c>
      <c r="L160" s="76">
        <f t="shared" si="227"/>
        <v>226681059</v>
      </c>
      <c r="M160" s="77">
        <v>0</v>
      </c>
      <c r="N160" s="75">
        <v>24069346</v>
      </c>
      <c r="O160" s="75">
        <f t="shared" si="228"/>
        <v>16151055</v>
      </c>
      <c r="P160" s="76">
        <f t="shared" si="229"/>
        <v>210530004</v>
      </c>
      <c r="Q160" s="75">
        <f t="shared" si="230"/>
        <v>0</v>
      </c>
      <c r="S160" s="74">
        <v>2105050102</v>
      </c>
      <c r="T160" s="74" t="s">
        <v>459</v>
      </c>
      <c r="U160" s="76">
        <v>0</v>
      </c>
      <c r="V160" s="76">
        <v>7350000</v>
      </c>
      <c r="W160" s="76">
        <v>17950000</v>
      </c>
      <c r="X160" s="76">
        <v>21837750</v>
      </c>
      <c r="Y160" s="76">
        <v>1837750</v>
      </c>
      <c r="Z160" s="76">
        <v>15298850</v>
      </c>
      <c r="AA160" s="76">
        <v>13675000</v>
      </c>
      <c r="AB160" s="76">
        <v>43675000</v>
      </c>
      <c r="AC160" s="76">
        <v>11325000</v>
      </c>
      <c r="AD160" s="76">
        <v>46325000</v>
      </c>
      <c r="AE160" s="76">
        <v>11325000</v>
      </c>
      <c r="AF160" s="76">
        <v>26325000</v>
      </c>
      <c r="AG160" s="76">
        <v>17675000</v>
      </c>
      <c r="AH160" s="76">
        <v>234599350</v>
      </c>
      <c r="AI160" s="132"/>
      <c r="AJ160" s="76">
        <v>0</v>
      </c>
      <c r="AK160" s="76">
        <f>+'Ejecucion gastos Febrero 2019'!K160</f>
        <v>1853555</v>
      </c>
      <c r="AL160" s="76">
        <f t="shared" si="198"/>
        <v>1853555</v>
      </c>
      <c r="AN160" s="139">
        <f t="shared" si="199"/>
        <v>1</v>
      </c>
      <c r="AO160" s="139">
        <f t="shared" si="200"/>
        <v>0.89673788300835655</v>
      </c>
      <c r="AP160" s="139"/>
      <c r="AQ160" s="139"/>
      <c r="AR160" s="139"/>
      <c r="AS160" s="139"/>
      <c r="AT160" s="139"/>
      <c r="AU160" s="139"/>
    </row>
    <row r="161" spans="1:47" s="81" customFormat="1" ht="15.75" outlineLevel="3" thickBot="1" x14ac:dyDescent="0.3">
      <c r="B161" s="74">
        <v>2105050103</v>
      </c>
      <c r="C161" s="74" t="s">
        <v>460</v>
      </c>
      <c r="D161" s="75">
        <v>31000000</v>
      </c>
      <c r="E161" s="75">
        <v>0</v>
      </c>
      <c r="F161" s="75">
        <v>0</v>
      </c>
      <c r="G161" s="75">
        <v>0</v>
      </c>
      <c r="H161" s="75">
        <v>0</v>
      </c>
      <c r="I161" s="76">
        <v>0</v>
      </c>
      <c r="J161" s="76">
        <f>+D161+E161-F161-G161-H161+I161</f>
        <v>31000000</v>
      </c>
      <c r="K161" s="76">
        <v>0</v>
      </c>
      <c r="L161" s="76">
        <f t="shared" si="227"/>
        <v>31000000</v>
      </c>
      <c r="M161" s="77">
        <v>0</v>
      </c>
      <c r="N161" s="75">
        <v>0</v>
      </c>
      <c r="O161" s="75">
        <f t="shared" si="228"/>
        <v>0</v>
      </c>
      <c r="P161" s="76">
        <f t="shared" si="229"/>
        <v>31000000</v>
      </c>
      <c r="Q161" s="75">
        <f t="shared" si="230"/>
        <v>0</v>
      </c>
      <c r="S161" s="74">
        <v>2105050103</v>
      </c>
      <c r="T161" s="74" t="s">
        <v>460</v>
      </c>
      <c r="U161" s="76">
        <v>0</v>
      </c>
      <c r="V161" s="76">
        <v>0</v>
      </c>
      <c r="W161" s="76">
        <v>7750000</v>
      </c>
      <c r="X161" s="76">
        <v>7750000</v>
      </c>
      <c r="Y161" s="76">
        <v>7750000</v>
      </c>
      <c r="Z161" s="76">
        <v>7750000</v>
      </c>
      <c r="AA161" s="76">
        <v>0</v>
      </c>
      <c r="AB161" s="76">
        <v>0</v>
      </c>
      <c r="AC161" s="76">
        <v>0</v>
      </c>
      <c r="AD161" s="76">
        <v>0</v>
      </c>
      <c r="AE161" s="76">
        <v>0</v>
      </c>
      <c r="AF161" s="76">
        <v>0</v>
      </c>
      <c r="AG161" s="76">
        <v>0</v>
      </c>
      <c r="AH161" s="76">
        <v>31000000</v>
      </c>
      <c r="AI161" s="132"/>
      <c r="AJ161" s="76">
        <v>0</v>
      </c>
      <c r="AK161" s="76">
        <f>+'Ejecucion gastos Febrero 2019'!K161</f>
        <v>0</v>
      </c>
      <c r="AL161" s="76">
        <f t="shared" si="198"/>
        <v>0</v>
      </c>
      <c r="AN161" s="139" t="e">
        <f t="shared" si="199"/>
        <v>#DIV/0!</v>
      </c>
      <c r="AO161" s="139">
        <f t="shared" si="200"/>
        <v>1</v>
      </c>
      <c r="AP161" s="139"/>
      <c r="AQ161" s="139"/>
      <c r="AR161" s="139"/>
      <c r="AS161" s="139"/>
      <c r="AT161" s="139"/>
      <c r="AU161" s="139"/>
    </row>
    <row r="162" spans="1:47" s="80" customFormat="1" ht="15.75" outlineLevel="3" thickBot="1" x14ac:dyDescent="0.3">
      <c r="B162" s="74">
        <v>2105050104</v>
      </c>
      <c r="C162" s="74" t="s">
        <v>461</v>
      </c>
      <c r="D162" s="75">
        <v>72600000</v>
      </c>
      <c r="E162" s="75">
        <v>0</v>
      </c>
      <c r="F162" s="75">
        <v>0</v>
      </c>
      <c r="G162" s="75">
        <v>0</v>
      </c>
      <c r="H162" s="75">
        <v>0</v>
      </c>
      <c r="I162" s="76">
        <v>0</v>
      </c>
      <c r="J162" s="76">
        <f>+D162+E162-F162-G162-H162+I162</f>
        <v>72600000</v>
      </c>
      <c r="K162" s="76">
        <v>0</v>
      </c>
      <c r="L162" s="76">
        <f t="shared" si="227"/>
        <v>72600000</v>
      </c>
      <c r="M162" s="77">
        <v>0</v>
      </c>
      <c r="N162" s="75">
        <v>0</v>
      </c>
      <c r="O162" s="75">
        <f t="shared" si="228"/>
        <v>0</v>
      </c>
      <c r="P162" s="76">
        <f t="shared" si="229"/>
        <v>72600000</v>
      </c>
      <c r="Q162" s="75">
        <f t="shared" si="230"/>
        <v>0</v>
      </c>
      <c r="R162" s="81"/>
      <c r="S162" s="74">
        <v>2105050104</v>
      </c>
      <c r="T162" s="74" t="s">
        <v>461</v>
      </c>
      <c r="U162" s="76">
        <v>0</v>
      </c>
      <c r="V162" s="76">
        <v>1600000</v>
      </c>
      <c r="W162" s="76">
        <v>1600000</v>
      </c>
      <c r="X162" s="76">
        <v>1600000</v>
      </c>
      <c r="Y162" s="76">
        <v>21600000</v>
      </c>
      <c r="Z162" s="76">
        <v>1600000</v>
      </c>
      <c r="AA162" s="76">
        <v>1600000</v>
      </c>
      <c r="AB162" s="76">
        <v>0</v>
      </c>
      <c r="AC162" s="76">
        <v>36600000</v>
      </c>
      <c r="AD162" s="76">
        <v>1600000</v>
      </c>
      <c r="AE162" s="76">
        <v>1600000</v>
      </c>
      <c r="AF162" s="76">
        <v>1600000</v>
      </c>
      <c r="AG162" s="76">
        <v>1600000</v>
      </c>
      <c r="AH162" s="76">
        <v>72600000</v>
      </c>
      <c r="AI162" s="132"/>
      <c r="AJ162" s="76">
        <f t="shared" ref="AJ162" si="231">+AJ163</f>
        <v>0</v>
      </c>
      <c r="AK162" s="76">
        <f>+'Ejecucion gastos Febrero 2019'!K162</f>
        <v>0</v>
      </c>
      <c r="AL162" s="76">
        <f t="shared" si="198"/>
        <v>0</v>
      </c>
      <c r="AN162" s="139">
        <f t="shared" si="199"/>
        <v>1</v>
      </c>
      <c r="AO162" s="139">
        <f t="shared" si="200"/>
        <v>1</v>
      </c>
      <c r="AP162" s="139"/>
      <c r="AQ162" s="139"/>
      <c r="AR162" s="139"/>
      <c r="AS162" s="139"/>
      <c r="AT162" s="139"/>
      <c r="AU162" s="139"/>
    </row>
    <row r="163" spans="1:47" s="81" customFormat="1" ht="15.75" outlineLevel="2" thickBot="1" x14ac:dyDescent="0.3">
      <c r="B163" s="74">
        <v>2105050105</v>
      </c>
      <c r="C163" s="74" t="s">
        <v>247</v>
      </c>
      <c r="D163" s="75">
        <v>228115120</v>
      </c>
      <c r="E163" s="75">
        <v>0</v>
      </c>
      <c r="F163" s="75">
        <v>0</v>
      </c>
      <c r="G163" s="75">
        <v>0</v>
      </c>
      <c r="H163" s="75">
        <v>0</v>
      </c>
      <c r="I163" s="76">
        <v>0</v>
      </c>
      <c r="J163" s="76">
        <f>+D163+E163-F163-G163-H163+I163</f>
        <v>228115120</v>
      </c>
      <c r="K163" s="76">
        <v>0</v>
      </c>
      <c r="L163" s="76">
        <f t="shared" si="227"/>
        <v>228115120</v>
      </c>
      <c r="M163" s="77">
        <v>0</v>
      </c>
      <c r="N163" s="75">
        <v>0</v>
      </c>
      <c r="O163" s="75">
        <f t="shared" si="228"/>
        <v>0</v>
      </c>
      <c r="P163" s="76">
        <f t="shared" si="229"/>
        <v>228115120</v>
      </c>
      <c r="Q163" s="75">
        <f t="shared" si="230"/>
        <v>0</v>
      </c>
      <c r="S163" s="74">
        <v>2105050105</v>
      </c>
      <c r="T163" s="74" t="s">
        <v>247</v>
      </c>
      <c r="U163" s="76">
        <v>0</v>
      </c>
      <c r="V163" s="76">
        <v>0</v>
      </c>
      <c r="W163" s="76">
        <v>0</v>
      </c>
      <c r="X163" s="76">
        <v>0</v>
      </c>
      <c r="Y163" s="76">
        <v>0</v>
      </c>
      <c r="Z163" s="76">
        <v>0</v>
      </c>
      <c r="AA163" s="76">
        <v>99837568.181818187</v>
      </c>
      <c r="AB163" s="76">
        <v>44614568.18181818</v>
      </c>
      <c r="AC163" s="76">
        <v>37034244.25</v>
      </c>
      <c r="AD163" s="76">
        <v>46628739.25</v>
      </c>
      <c r="AE163" s="76">
        <v>0</v>
      </c>
      <c r="AF163" s="76">
        <v>0</v>
      </c>
      <c r="AG163" s="76">
        <v>0</v>
      </c>
      <c r="AH163" s="76">
        <v>228115119.86363637</v>
      </c>
      <c r="AI163" s="132"/>
      <c r="AJ163" s="76">
        <v>0</v>
      </c>
      <c r="AK163" s="76">
        <f>+'Ejecucion gastos Febrero 2019'!K163</f>
        <v>0</v>
      </c>
      <c r="AL163" s="76">
        <f t="shared" si="198"/>
        <v>0</v>
      </c>
      <c r="AN163" s="139" t="e">
        <f t="shared" si="199"/>
        <v>#DIV/0!</v>
      </c>
      <c r="AO163" s="139" t="e">
        <f t="shared" si="200"/>
        <v>#DIV/0!</v>
      </c>
      <c r="AP163" s="139"/>
      <c r="AQ163" s="139"/>
      <c r="AR163" s="139"/>
      <c r="AS163" s="139"/>
      <c r="AT163" s="139"/>
      <c r="AU163" s="139"/>
    </row>
    <row r="164" spans="1:47" s="80" customFormat="1" ht="15.75" outlineLevel="3" thickBot="1" x14ac:dyDescent="0.3">
      <c r="B164" s="65">
        <v>21050502</v>
      </c>
      <c r="C164" s="65" t="s">
        <v>462</v>
      </c>
      <c r="D164" s="66">
        <f>+D165</f>
        <v>32000000</v>
      </c>
      <c r="E164" s="66">
        <f t="shared" ref="E164:Q164" si="232">+E165</f>
        <v>0</v>
      </c>
      <c r="F164" s="66">
        <f t="shared" si="232"/>
        <v>0</v>
      </c>
      <c r="G164" s="66">
        <f t="shared" si="232"/>
        <v>0</v>
      </c>
      <c r="H164" s="66">
        <f t="shared" si="232"/>
        <v>0</v>
      </c>
      <c r="I164" s="66">
        <f t="shared" si="232"/>
        <v>0</v>
      </c>
      <c r="J164" s="66">
        <f t="shared" si="232"/>
        <v>32000000</v>
      </c>
      <c r="K164" s="66">
        <f t="shared" si="232"/>
        <v>0</v>
      </c>
      <c r="L164" s="66">
        <f t="shared" si="232"/>
        <v>32000000</v>
      </c>
      <c r="M164" s="66">
        <f t="shared" si="232"/>
        <v>0</v>
      </c>
      <c r="N164" s="66">
        <f t="shared" si="232"/>
        <v>0</v>
      </c>
      <c r="O164" s="66">
        <f t="shared" si="232"/>
        <v>0</v>
      </c>
      <c r="P164" s="66">
        <f t="shared" si="232"/>
        <v>32000000</v>
      </c>
      <c r="Q164" s="66">
        <f t="shared" si="232"/>
        <v>0</v>
      </c>
      <c r="S164" s="65">
        <v>21050502</v>
      </c>
      <c r="T164" s="65" t="s">
        <v>462</v>
      </c>
      <c r="U164" s="66">
        <f t="shared" ref="U164" si="233">+U165</f>
        <v>0</v>
      </c>
      <c r="V164" s="66">
        <f t="shared" ref="V164:AH164" si="234">+V165</f>
        <v>0</v>
      </c>
      <c r="W164" s="66">
        <f t="shared" si="234"/>
        <v>0</v>
      </c>
      <c r="X164" s="66">
        <f t="shared" si="234"/>
        <v>32000000</v>
      </c>
      <c r="Y164" s="66">
        <f t="shared" si="234"/>
        <v>0</v>
      </c>
      <c r="Z164" s="66">
        <f t="shared" si="234"/>
        <v>0</v>
      </c>
      <c r="AA164" s="66">
        <f t="shared" si="234"/>
        <v>0</v>
      </c>
      <c r="AB164" s="66">
        <f t="shared" si="234"/>
        <v>0</v>
      </c>
      <c r="AC164" s="66">
        <f t="shared" si="234"/>
        <v>0</v>
      </c>
      <c r="AD164" s="66">
        <f t="shared" si="234"/>
        <v>0</v>
      </c>
      <c r="AE164" s="66">
        <f t="shared" si="234"/>
        <v>0</v>
      </c>
      <c r="AF164" s="66">
        <f t="shared" si="234"/>
        <v>0</v>
      </c>
      <c r="AG164" s="66">
        <f t="shared" si="234"/>
        <v>0</v>
      </c>
      <c r="AH164" s="66">
        <f t="shared" si="234"/>
        <v>32000000</v>
      </c>
      <c r="AI164" s="132"/>
      <c r="AJ164" s="66">
        <f t="shared" ref="AJ164" si="235">SUM(AJ165:AJ169)</f>
        <v>0</v>
      </c>
      <c r="AK164" s="66">
        <f>+'Ejecucion gastos Febrero 2019'!K164</f>
        <v>0</v>
      </c>
      <c r="AL164" s="66">
        <f t="shared" si="198"/>
        <v>0</v>
      </c>
      <c r="AN164" s="35" t="e">
        <f t="shared" si="199"/>
        <v>#DIV/0!</v>
      </c>
      <c r="AO164" s="35" t="e">
        <f t="shared" si="200"/>
        <v>#DIV/0!</v>
      </c>
      <c r="AP164" s="35"/>
      <c r="AQ164" s="35"/>
      <c r="AR164" s="35"/>
      <c r="AS164" s="35"/>
      <c r="AT164" s="35"/>
      <c r="AU164" s="35"/>
    </row>
    <row r="165" spans="1:47" s="81" customFormat="1" ht="15.75" outlineLevel="2" thickBot="1" x14ac:dyDescent="0.3">
      <c r="B165" s="74">
        <v>2105050201</v>
      </c>
      <c r="C165" s="74" t="s">
        <v>463</v>
      </c>
      <c r="D165" s="75">
        <v>32000000</v>
      </c>
      <c r="E165" s="75">
        <v>0</v>
      </c>
      <c r="F165" s="75">
        <v>0</v>
      </c>
      <c r="G165" s="75">
        <v>0</v>
      </c>
      <c r="H165" s="75">
        <v>0</v>
      </c>
      <c r="I165" s="76">
        <v>0</v>
      </c>
      <c r="J165" s="76">
        <f>+D165+E165-F165-G165-H165+I165</f>
        <v>32000000</v>
      </c>
      <c r="K165" s="76">
        <v>0</v>
      </c>
      <c r="L165" s="76">
        <f t="shared" ref="L165" si="236">+J165-K165</f>
        <v>32000000</v>
      </c>
      <c r="M165" s="77">
        <v>0</v>
      </c>
      <c r="N165" s="75">
        <v>0</v>
      </c>
      <c r="O165" s="75">
        <f t="shared" ref="O165" si="237">+N165-K165</f>
        <v>0</v>
      </c>
      <c r="P165" s="76">
        <f t="shared" ref="P165" si="238">+J165-N165</f>
        <v>32000000</v>
      </c>
      <c r="Q165" s="75">
        <f t="shared" ref="Q165" si="239">+M165</f>
        <v>0</v>
      </c>
      <c r="S165" s="74">
        <v>2105050201</v>
      </c>
      <c r="T165" s="74" t="s">
        <v>463</v>
      </c>
      <c r="U165" s="76">
        <v>0</v>
      </c>
      <c r="V165" s="76">
        <v>0</v>
      </c>
      <c r="W165" s="76">
        <v>0</v>
      </c>
      <c r="X165" s="76">
        <v>32000000</v>
      </c>
      <c r="Y165" s="76">
        <v>0</v>
      </c>
      <c r="Z165" s="76">
        <v>0</v>
      </c>
      <c r="AA165" s="76">
        <v>0</v>
      </c>
      <c r="AB165" s="76">
        <v>0</v>
      </c>
      <c r="AC165" s="76">
        <v>0</v>
      </c>
      <c r="AD165" s="76">
        <v>0</v>
      </c>
      <c r="AE165" s="76">
        <v>0</v>
      </c>
      <c r="AF165" s="76">
        <v>0</v>
      </c>
      <c r="AG165" s="76">
        <v>0</v>
      </c>
      <c r="AH165" s="76">
        <v>32000000</v>
      </c>
      <c r="AI165" s="132"/>
      <c r="AJ165" s="76">
        <v>0</v>
      </c>
      <c r="AK165" s="76">
        <f>+'Ejecucion gastos Febrero 2019'!K165</f>
        <v>0</v>
      </c>
      <c r="AL165" s="76">
        <f t="shared" si="198"/>
        <v>0</v>
      </c>
      <c r="AN165" s="139" t="e">
        <f t="shared" si="199"/>
        <v>#DIV/0!</v>
      </c>
      <c r="AO165" s="139" t="e">
        <f t="shared" si="200"/>
        <v>#DIV/0!</v>
      </c>
      <c r="AP165" s="139"/>
      <c r="AQ165" s="139"/>
      <c r="AR165" s="139"/>
      <c r="AS165" s="139"/>
      <c r="AT165" s="139"/>
      <c r="AU165" s="139"/>
    </row>
    <row r="166" spans="1:47" s="81" customFormat="1" ht="15.75" outlineLevel="3" thickBot="1" x14ac:dyDescent="0.3">
      <c r="B166" s="65">
        <v>21050503</v>
      </c>
      <c r="C166" s="65" t="s">
        <v>464</v>
      </c>
      <c r="D166" s="66">
        <f>SUM(D167:D171)</f>
        <v>66400000</v>
      </c>
      <c r="E166" s="66">
        <f t="shared" ref="E166:Q166" si="240">SUM(E167:E171)</f>
        <v>0</v>
      </c>
      <c r="F166" s="66">
        <f t="shared" si="240"/>
        <v>0</v>
      </c>
      <c r="G166" s="66">
        <f t="shared" si="240"/>
        <v>0</v>
      </c>
      <c r="H166" s="66">
        <f t="shared" si="240"/>
        <v>0</v>
      </c>
      <c r="I166" s="66">
        <f t="shared" si="240"/>
        <v>0</v>
      </c>
      <c r="J166" s="66">
        <f t="shared" si="240"/>
        <v>66400000</v>
      </c>
      <c r="K166" s="66">
        <f t="shared" si="240"/>
        <v>0</v>
      </c>
      <c r="L166" s="66">
        <f t="shared" si="240"/>
        <v>66400000</v>
      </c>
      <c r="M166" s="66">
        <f t="shared" si="240"/>
        <v>0</v>
      </c>
      <c r="N166" s="66">
        <f t="shared" si="240"/>
        <v>0</v>
      </c>
      <c r="O166" s="66">
        <f t="shared" si="240"/>
        <v>0</v>
      </c>
      <c r="P166" s="66">
        <f t="shared" si="240"/>
        <v>66400000</v>
      </c>
      <c r="Q166" s="66">
        <f t="shared" si="240"/>
        <v>0</v>
      </c>
      <c r="R166" s="80"/>
      <c r="S166" s="65">
        <v>21050503</v>
      </c>
      <c r="T166" s="65" t="s">
        <v>464</v>
      </c>
      <c r="U166" s="66">
        <f t="shared" ref="U166" si="241">SUM(U167:U171)</f>
        <v>0</v>
      </c>
      <c r="V166" s="66">
        <f t="shared" ref="V166:AH166" si="242">SUM(V167:V171)</f>
        <v>0</v>
      </c>
      <c r="W166" s="66">
        <f t="shared" si="242"/>
        <v>3000000</v>
      </c>
      <c r="X166" s="66">
        <f t="shared" si="242"/>
        <v>13000000</v>
      </c>
      <c r="Y166" s="66">
        <f t="shared" si="242"/>
        <v>13000000</v>
      </c>
      <c r="Z166" s="66">
        <f t="shared" si="242"/>
        <v>8280000</v>
      </c>
      <c r="AA166" s="66">
        <f t="shared" si="242"/>
        <v>6860000</v>
      </c>
      <c r="AB166" s="66">
        <f t="shared" si="242"/>
        <v>3000000</v>
      </c>
      <c r="AC166" s="66">
        <f t="shared" si="242"/>
        <v>11980000</v>
      </c>
      <c r="AD166" s="66">
        <f t="shared" si="242"/>
        <v>7280000</v>
      </c>
      <c r="AE166" s="66">
        <f t="shared" si="242"/>
        <v>0</v>
      </c>
      <c r="AF166" s="66">
        <f t="shared" si="242"/>
        <v>0</v>
      </c>
      <c r="AG166" s="66">
        <f t="shared" si="242"/>
        <v>0</v>
      </c>
      <c r="AH166" s="66">
        <f t="shared" si="242"/>
        <v>66400000</v>
      </c>
      <c r="AI166" s="132"/>
      <c r="AJ166" s="66">
        <v>0</v>
      </c>
      <c r="AK166" s="66">
        <f>+'Ejecucion gastos Febrero 2019'!K166</f>
        <v>3006015</v>
      </c>
      <c r="AL166" s="66">
        <f t="shared" si="198"/>
        <v>3006015</v>
      </c>
      <c r="AN166" s="35" t="e">
        <f t="shared" si="199"/>
        <v>#DIV/0!</v>
      </c>
      <c r="AO166" s="35">
        <f t="shared" si="200"/>
        <v>-2.0049999999999998E-3</v>
      </c>
      <c r="AP166" s="35"/>
      <c r="AQ166" s="35"/>
      <c r="AR166" s="35"/>
      <c r="AS166" s="35"/>
      <c r="AT166" s="35"/>
      <c r="AU166" s="35"/>
    </row>
    <row r="167" spans="1:47" s="81" customFormat="1" ht="15.75" outlineLevel="3" thickBot="1" x14ac:dyDescent="0.3">
      <c r="B167" s="74">
        <v>2105050301</v>
      </c>
      <c r="C167" s="74" t="s">
        <v>465</v>
      </c>
      <c r="D167" s="75">
        <v>13280000</v>
      </c>
      <c r="E167" s="75">
        <v>0</v>
      </c>
      <c r="F167" s="75">
        <v>0</v>
      </c>
      <c r="G167" s="75">
        <v>0</v>
      </c>
      <c r="H167" s="75">
        <v>0</v>
      </c>
      <c r="I167" s="76">
        <v>0</v>
      </c>
      <c r="J167" s="76">
        <f>+D167+E167-F167-G167-H167+I167</f>
        <v>13280000</v>
      </c>
      <c r="K167" s="76">
        <v>0</v>
      </c>
      <c r="L167" s="76">
        <f t="shared" ref="L167:L171" si="243">+J167-K167</f>
        <v>13280000</v>
      </c>
      <c r="M167" s="77">
        <v>0</v>
      </c>
      <c r="N167" s="75">
        <v>0</v>
      </c>
      <c r="O167" s="75">
        <f t="shared" ref="O167:O171" si="244">+N167-K167</f>
        <v>0</v>
      </c>
      <c r="P167" s="76">
        <f t="shared" ref="P167:P171" si="245">+J167-N167</f>
        <v>13280000</v>
      </c>
      <c r="Q167" s="75">
        <f t="shared" ref="Q167:Q171" si="246">+M167</f>
        <v>0</v>
      </c>
      <c r="S167" s="74">
        <v>2105050301</v>
      </c>
      <c r="T167" s="74" t="s">
        <v>465</v>
      </c>
      <c r="U167" s="76">
        <v>0</v>
      </c>
      <c r="V167" s="76">
        <v>0</v>
      </c>
      <c r="W167" s="76">
        <v>0</v>
      </c>
      <c r="X167" s="76">
        <v>0</v>
      </c>
      <c r="Y167" s="76">
        <v>0</v>
      </c>
      <c r="Z167" s="76">
        <v>0</v>
      </c>
      <c r="AA167" s="76">
        <v>5580000</v>
      </c>
      <c r="AB167" s="76">
        <v>3000000</v>
      </c>
      <c r="AC167" s="76">
        <v>3700000</v>
      </c>
      <c r="AD167" s="76">
        <v>1000000</v>
      </c>
      <c r="AE167" s="76">
        <v>0</v>
      </c>
      <c r="AF167" s="76">
        <v>0</v>
      </c>
      <c r="AG167" s="76">
        <v>0</v>
      </c>
      <c r="AH167" s="76">
        <v>13280000</v>
      </c>
      <c r="AI167" s="132"/>
      <c r="AJ167" s="76">
        <v>0</v>
      </c>
      <c r="AK167" s="76">
        <f>+'Ejecucion gastos Febrero 2019'!K167</f>
        <v>0</v>
      </c>
      <c r="AL167" s="76">
        <f t="shared" si="198"/>
        <v>0</v>
      </c>
      <c r="AN167" s="139" t="e">
        <f t="shared" si="199"/>
        <v>#DIV/0!</v>
      </c>
      <c r="AO167" s="139" t="e">
        <f t="shared" si="200"/>
        <v>#DIV/0!</v>
      </c>
      <c r="AP167" s="139"/>
      <c r="AQ167" s="139"/>
      <c r="AR167" s="139"/>
      <c r="AS167" s="139"/>
      <c r="AT167" s="139"/>
      <c r="AU167" s="139"/>
    </row>
    <row r="168" spans="1:47" s="81" customFormat="1" ht="15.75" outlineLevel="3" thickBot="1" x14ac:dyDescent="0.3">
      <c r="B168" s="74">
        <v>2105050302</v>
      </c>
      <c r="C168" s="74" t="s">
        <v>466</v>
      </c>
      <c r="D168" s="75">
        <v>13280000</v>
      </c>
      <c r="E168" s="75">
        <v>0</v>
      </c>
      <c r="F168" s="75">
        <v>0</v>
      </c>
      <c r="G168" s="75">
        <v>0</v>
      </c>
      <c r="H168" s="75">
        <v>0</v>
      </c>
      <c r="I168" s="76">
        <v>0</v>
      </c>
      <c r="J168" s="76">
        <f>+D168+E168-F168-G168-H168+I168</f>
        <v>13280000</v>
      </c>
      <c r="K168" s="76">
        <v>0</v>
      </c>
      <c r="L168" s="76">
        <f t="shared" si="243"/>
        <v>13280000</v>
      </c>
      <c r="M168" s="77">
        <v>0</v>
      </c>
      <c r="N168" s="75">
        <v>0</v>
      </c>
      <c r="O168" s="75">
        <f t="shared" si="244"/>
        <v>0</v>
      </c>
      <c r="P168" s="76">
        <f t="shared" si="245"/>
        <v>13280000</v>
      </c>
      <c r="Q168" s="75">
        <f t="shared" si="246"/>
        <v>0</v>
      </c>
      <c r="S168" s="74">
        <v>2105050302</v>
      </c>
      <c r="T168" s="74" t="s">
        <v>466</v>
      </c>
      <c r="U168" s="76">
        <v>0</v>
      </c>
      <c r="V168" s="76">
        <v>0</v>
      </c>
      <c r="W168" s="76">
        <v>0</v>
      </c>
      <c r="X168" s="76">
        <v>4000000</v>
      </c>
      <c r="Y168" s="76">
        <v>4000000</v>
      </c>
      <c r="Z168" s="76">
        <v>4000000</v>
      </c>
      <c r="AA168" s="76">
        <v>1280000</v>
      </c>
      <c r="AB168" s="76">
        <v>0</v>
      </c>
      <c r="AC168" s="76">
        <v>0</v>
      </c>
      <c r="AD168" s="76">
        <v>0</v>
      </c>
      <c r="AE168" s="76">
        <v>0</v>
      </c>
      <c r="AF168" s="76">
        <v>0</v>
      </c>
      <c r="AG168" s="76">
        <v>0</v>
      </c>
      <c r="AH168" s="76">
        <v>13280000</v>
      </c>
      <c r="AI168" s="132"/>
      <c r="AJ168" s="76">
        <v>0</v>
      </c>
      <c r="AK168" s="76">
        <f>+'Ejecucion gastos Febrero 2019'!K168</f>
        <v>0</v>
      </c>
      <c r="AL168" s="76">
        <f t="shared" si="198"/>
        <v>0</v>
      </c>
      <c r="AN168" s="139" t="e">
        <f t="shared" si="199"/>
        <v>#DIV/0!</v>
      </c>
      <c r="AO168" s="139" t="e">
        <f t="shared" si="200"/>
        <v>#DIV/0!</v>
      </c>
      <c r="AP168" s="139"/>
      <c r="AQ168" s="139"/>
      <c r="AR168" s="139"/>
      <c r="AS168" s="139"/>
      <c r="AT168" s="139"/>
      <c r="AU168" s="139"/>
    </row>
    <row r="169" spans="1:47" s="81" customFormat="1" ht="15.75" outlineLevel="3" thickBot="1" x14ac:dyDescent="0.3">
      <c r="B169" s="74">
        <v>2105050303</v>
      </c>
      <c r="C169" s="74" t="s">
        <v>467</v>
      </c>
      <c r="D169" s="75">
        <v>13280000</v>
      </c>
      <c r="E169" s="75">
        <v>0</v>
      </c>
      <c r="F169" s="75">
        <v>0</v>
      </c>
      <c r="G169" s="75">
        <v>0</v>
      </c>
      <c r="H169" s="75">
        <v>0</v>
      </c>
      <c r="I169" s="76">
        <v>0</v>
      </c>
      <c r="J169" s="76">
        <f>+D169+E169-F169-G169-H169+I169</f>
        <v>13280000</v>
      </c>
      <c r="K169" s="76">
        <v>0</v>
      </c>
      <c r="L169" s="76">
        <f t="shared" si="243"/>
        <v>13280000</v>
      </c>
      <c r="M169" s="77">
        <v>0</v>
      </c>
      <c r="N169" s="75">
        <v>0</v>
      </c>
      <c r="O169" s="75">
        <f t="shared" si="244"/>
        <v>0</v>
      </c>
      <c r="P169" s="76">
        <f t="shared" si="245"/>
        <v>13280000</v>
      </c>
      <c r="Q169" s="75">
        <f t="shared" si="246"/>
        <v>0</v>
      </c>
      <c r="S169" s="74">
        <v>2105050303</v>
      </c>
      <c r="T169" s="74" t="s">
        <v>467</v>
      </c>
      <c r="U169" s="76">
        <v>0</v>
      </c>
      <c r="V169" s="76">
        <v>0</v>
      </c>
      <c r="W169" s="76">
        <v>0</v>
      </c>
      <c r="X169" s="76">
        <v>0</v>
      </c>
      <c r="Y169" s="76">
        <v>0</v>
      </c>
      <c r="Z169" s="76">
        <v>0</v>
      </c>
      <c r="AA169" s="76">
        <v>0</v>
      </c>
      <c r="AB169" s="76">
        <v>0</v>
      </c>
      <c r="AC169" s="76">
        <v>7000000</v>
      </c>
      <c r="AD169" s="76">
        <v>6280000</v>
      </c>
      <c r="AE169" s="76">
        <v>0</v>
      </c>
      <c r="AF169" s="76">
        <v>0</v>
      </c>
      <c r="AG169" s="76">
        <v>0</v>
      </c>
      <c r="AH169" s="76">
        <v>13280000</v>
      </c>
      <c r="AI169" s="132"/>
      <c r="AJ169" s="76">
        <v>0</v>
      </c>
      <c r="AK169" s="76">
        <f>+'Ejecucion gastos Febrero 2019'!K169</f>
        <v>0</v>
      </c>
      <c r="AL169" s="76">
        <f t="shared" si="198"/>
        <v>0</v>
      </c>
      <c r="AN169" s="139" t="e">
        <f t="shared" si="199"/>
        <v>#DIV/0!</v>
      </c>
      <c r="AO169" s="139" t="e">
        <f t="shared" si="200"/>
        <v>#DIV/0!</v>
      </c>
      <c r="AP169" s="139"/>
      <c r="AQ169" s="139"/>
      <c r="AR169" s="139"/>
      <c r="AS169" s="139"/>
      <c r="AT169" s="139"/>
      <c r="AU169" s="139"/>
    </row>
    <row r="170" spans="1:47" s="80" customFormat="1" ht="15.75" outlineLevel="3" thickBot="1" x14ac:dyDescent="0.3">
      <c r="B170" s="74">
        <v>2105050304</v>
      </c>
      <c r="C170" s="74" t="s">
        <v>468</v>
      </c>
      <c r="D170" s="75">
        <v>13280000</v>
      </c>
      <c r="E170" s="75">
        <v>0</v>
      </c>
      <c r="F170" s="75">
        <v>0</v>
      </c>
      <c r="G170" s="75">
        <v>0</v>
      </c>
      <c r="H170" s="75">
        <v>0</v>
      </c>
      <c r="I170" s="76">
        <v>0</v>
      </c>
      <c r="J170" s="76">
        <f>+D170+E170-F170-G170-H170+I170</f>
        <v>13280000</v>
      </c>
      <c r="K170" s="76">
        <v>0</v>
      </c>
      <c r="L170" s="76">
        <f t="shared" si="243"/>
        <v>13280000</v>
      </c>
      <c r="M170" s="77">
        <v>0</v>
      </c>
      <c r="N170" s="75">
        <v>0</v>
      </c>
      <c r="O170" s="75">
        <f t="shared" si="244"/>
        <v>0</v>
      </c>
      <c r="P170" s="76">
        <f t="shared" si="245"/>
        <v>13280000</v>
      </c>
      <c r="Q170" s="75">
        <f t="shared" si="246"/>
        <v>0</v>
      </c>
      <c r="R170" s="81"/>
      <c r="S170" s="74">
        <v>2105050304</v>
      </c>
      <c r="T170" s="74" t="s">
        <v>468</v>
      </c>
      <c r="U170" s="76">
        <v>0</v>
      </c>
      <c r="V170" s="76">
        <v>0</v>
      </c>
      <c r="W170" s="76">
        <v>3000000</v>
      </c>
      <c r="X170" s="76">
        <v>3000000</v>
      </c>
      <c r="Y170" s="76">
        <v>3000000</v>
      </c>
      <c r="Z170" s="76">
        <v>3000000</v>
      </c>
      <c r="AA170" s="76">
        <v>0</v>
      </c>
      <c r="AB170" s="76">
        <v>0</v>
      </c>
      <c r="AC170" s="76">
        <v>1280000</v>
      </c>
      <c r="AD170" s="76">
        <v>0</v>
      </c>
      <c r="AE170" s="76">
        <v>0</v>
      </c>
      <c r="AF170" s="76">
        <v>0</v>
      </c>
      <c r="AG170" s="76">
        <v>0</v>
      </c>
      <c r="AH170" s="76">
        <v>13280000</v>
      </c>
      <c r="AI170" s="132"/>
      <c r="AJ170" s="76">
        <f t="shared" ref="AJ170" si="247">+AJ171+AJ172</f>
        <v>890054</v>
      </c>
      <c r="AK170" s="76">
        <f>+'Ejecucion gastos Febrero 2019'!K170</f>
        <v>3006015</v>
      </c>
      <c r="AL170" s="76">
        <f t="shared" si="198"/>
        <v>3896069</v>
      </c>
      <c r="AN170" s="139" t="e">
        <f t="shared" si="199"/>
        <v>#DIV/0!</v>
      </c>
      <c r="AO170" s="139">
        <f t="shared" si="200"/>
        <v>-2.0049999999999998E-3</v>
      </c>
      <c r="AP170" s="139"/>
      <c r="AQ170" s="139"/>
      <c r="AR170" s="139"/>
      <c r="AS170" s="139"/>
      <c r="AT170" s="139"/>
      <c r="AU170" s="139"/>
    </row>
    <row r="171" spans="1:47" s="81" customFormat="1" ht="15.75" outlineLevel="2" thickBot="1" x14ac:dyDescent="0.3">
      <c r="B171" s="74">
        <v>2105050305</v>
      </c>
      <c r="C171" s="74" t="s">
        <v>469</v>
      </c>
      <c r="D171" s="75">
        <v>13280000</v>
      </c>
      <c r="E171" s="75">
        <v>0</v>
      </c>
      <c r="F171" s="75">
        <v>0</v>
      </c>
      <c r="G171" s="75">
        <v>0</v>
      </c>
      <c r="H171" s="75">
        <v>0</v>
      </c>
      <c r="I171" s="76">
        <v>0</v>
      </c>
      <c r="J171" s="76">
        <f>+D171+E171-F171-G171-H171+I171</f>
        <v>13280000</v>
      </c>
      <c r="K171" s="76">
        <v>0</v>
      </c>
      <c r="L171" s="76">
        <f t="shared" si="243"/>
        <v>13280000</v>
      </c>
      <c r="M171" s="77">
        <v>0</v>
      </c>
      <c r="N171" s="75">
        <v>0</v>
      </c>
      <c r="O171" s="75">
        <f t="shared" si="244"/>
        <v>0</v>
      </c>
      <c r="P171" s="76">
        <f t="shared" si="245"/>
        <v>13280000</v>
      </c>
      <c r="Q171" s="75">
        <f t="shared" si="246"/>
        <v>0</v>
      </c>
      <c r="S171" s="74">
        <v>2105050305</v>
      </c>
      <c r="T171" s="74" t="s">
        <v>469</v>
      </c>
      <c r="U171" s="76">
        <v>0</v>
      </c>
      <c r="V171" s="76">
        <v>0</v>
      </c>
      <c r="W171" s="76">
        <v>0</v>
      </c>
      <c r="X171" s="76">
        <v>6000000</v>
      </c>
      <c r="Y171" s="76">
        <v>6000000</v>
      </c>
      <c r="Z171" s="76">
        <v>1280000</v>
      </c>
      <c r="AA171" s="76">
        <v>0</v>
      </c>
      <c r="AB171" s="76">
        <v>0</v>
      </c>
      <c r="AC171" s="76">
        <v>0</v>
      </c>
      <c r="AD171" s="76">
        <v>0</v>
      </c>
      <c r="AE171" s="76">
        <v>0</v>
      </c>
      <c r="AF171" s="76">
        <v>0</v>
      </c>
      <c r="AG171" s="76">
        <v>0</v>
      </c>
      <c r="AH171" s="76">
        <v>13280000</v>
      </c>
      <c r="AI171" s="132"/>
      <c r="AJ171" s="76">
        <v>890054</v>
      </c>
      <c r="AK171" s="76">
        <f>+'Ejecucion gastos Febrero 2019'!K171</f>
        <v>0</v>
      </c>
      <c r="AL171" s="76">
        <f t="shared" si="198"/>
        <v>890054</v>
      </c>
      <c r="AN171" s="139" t="e">
        <f t="shared" si="199"/>
        <v>#DIV/0!</v>
      </c>
      <c r="AO171" s="139" t="e">
        <f t="shared" si="200"/>
        <v>#DIV/0!</v>
      </c>
      <c r="AP171" s="139"/>
      <c r="AQ171" s="139"/>
      <c r="AR171" s="139"/>
      <c r="AS171" s="139"/>
      <c r="AT171" s="139"/>
      <c r="AU171" s="139"/>
    </row>
    <row r="172" spans="1:47" s="81" customFormat="1" ht="15.75" outlineLevel="3" thickBot="1" x14ac:dyDescent="0.3">
      <c r="B172" s="65">
        <v>21050504</v>
      </c>
      <c r="C172" s="65" t="s">
        <v>470</v>
      </c>
      <c r="D172" s="66">
        <f>+D173+D174</f>
        <v>33831454</v>
      </c>
      <c r="E172" s="66">
        <f t="shared" ref="E172:Q172" si="248">+E173+E174</f>
        <v>0</v>
      </c>
      <c r="F172" s="66">
        <f t="shared" si="248"/>
        <v>0</v>
      </c>
      <c r="G172" s="66">
        <f t="shared" si="248"/>
        <v>0</v>
      </c>
      <c r="H172" s="66">
        <f t="shared" si="248"/>
        <v>0</v>
      </c>
      <c r="I172" s="66">
        <f t="shared" si="248"/>
        <v>0</v>
      </c>
      <c r="J172" s="66">
        <f t="shared" si="248"/>
        <v>33831454</v>
      </c>
      <c r="K172" s="66">
        <f t="shared" si="248"/>
        <v>890054</v>
      </c>
      <c r="L172" s="66">
        <f t="shared" si="248"/>
        <v>32941400</v>
      </c>
      <c r="M172" s="66">
        <f t="shared" si="248"/>
        <v>0</v>
      </c>
      <c r="N172" s="66">
        <f t="shared" si="248"/>
        <v>890054</v>
      </c>
      <c r="O172" s="66">
        <f t="shared" si="248"/>
        <v>0</v>
      </c>
      <c r="P172" s="66">
        <f t="shared" si="248"/>
        <v>32941400</v>
      </c>
      <c r="Q172" s="66">
        <f t="shared" si="248"/>
        <v>0</v>
      </c>
      <c r="R172" s="80"/>
      <c r="S172" s="65">
        <v>21050504</v>
      </c>
      <c r="T172" s="65" t="s">
        <v>470</v>
      </c>
      <c r="U172" s="66">
        <f t="shared" ref="U172" si="249">+U173+U174</f>
        <v>0</v>
      </c>
      <c r="V172" s="66">
        <f t="shared" ref="V172:AH172" si="250">+V173+V174</f>
        <v>0</v>
      </c>
      <c r="W172" s="66">
        <f t="shared" si="250"/>
        <v>0</v>
      </c>
      <c r="X172" s="66">
        <f t="shared" si="250"/>
        <v>16915727</v>
      </c>
      <c r="Y172" s="66">
        <f t="shared" si="250"/>
        <v>0</v>
      </c>
      <c r="Z172" s="66">
        <f t="shared" si="250"/>
        <v>0</v>
      </c>
      <c r="AA172" s="66">
        <f t="shared" si="250"/>
        <v>0</v>
      </c>
      <c r="AB172" s="66">
        <f t="shared" si="250"/>
        <v>0</v>
      </c>
      <c r="AC172" s="66">
        <f t="shared" si="250"/>
        <v>16915727</v>
      </c>
      <c r="AD172" s="66">
        <f t="shared" si="250"/>
        <v>0</v>
      </c>
      <c r="AE172" s="66">
        <f t="shared" si="250"/>
        <v>0</v>
      </c>
      <c r="AF172" s="66">
        <f t="shared" si="250"/>
        <v>0</v>
      </c>
      <c r="AG172" s="66">
        <f t="shared" si="250"/>
        <v>0</v>
      </c>
      <c r="AH172" s="66">
        <f t="shared" si="250"/>
        <v>33831454</v>
      </c>
      <c r="AI172" s="132"/>
      <c r="AJ172" s="66">
        <v>0</v>
      </c>
      <c r="AK172" s="66">
        <f>+'Ejecucion gastos Febrero 2019'!K172</f>
        <v>0</v>
      </c>
      <c r="AL172" s="66">
        <f t="shared" si="198"/>
        <v>0</v>
      </c>
      <c r="AN172" s="35" t="e">
        <f t="shared" si="199"/>
        <v>#DIV/0!</v>
      </c>
      <c r="AO172" s="35" t="e">
        <f t="shared" si="200"/>
        <v>#DIV/0!</v>
      </c>
      <c r="AP172" s="35"/>
      <c r="AQ172" s="35"/>
      <c r="AR172" s="35"/>
      <c r="AS172" s="35"/>
      <c r="AT172" s="35"/>
      <c r="AU172" s="35"/>
    </row>
    <row r="173" spans="1:47" s="81" customFormat="1" ht="15.75" outlineLevel="3" thickBot="1" x14ac:dyDescent="0.3">
      <c r="A173" s="80"/>
      <c r="B173" s="74">
        <v>2105050401</v>
      </c>
      <c r="C173" s="74" t="s">
        <v>471</v>
      </c>
      <c r="D173" s="75">
        <v>26331454</v>
      </c>
      <c r="E173" s="75">
        <v>0</v>
      </c>
      <c r="F173" s="75">
        <v>0</v>
      </c>
      <c r="G173" s="75">
        <v>0</v>
      </c>
      <c r="H173" s="75">
        <v>0</v>
      </c>
      <c r="I173" s="76">
        <v>0</v>
      </c>
      <c r="J173" s="76">
        <f>+D173+E173-F173-G173-H173+I173</f>
        <v>26331454</v>
      </c>
      <c r="K173" s="76">
        <v>890054</v>
      </c>
      <c r="L173" s="76">
        <f t="shared" ref="L173:L174" si="251">+J173-K173</f>
        <v>25441400</v>
      </c>
      <c r="M173" s="77">
        <v>0</v>
      </c>
      <c r="N173" s="75">
        <v>890054</v>
      </c>
      <c r="O173" s="75">
        <f t="shared" ref="O173:O174" si="252">+N173-K173</f>
        <v>0</v>
      </c>
      <c r="P173" s="76">
        <f t="shared" ref="P173:P174" si="253">+J173-N173</f>
        <v>25441400</v>
      </c>
      <c r="Q173" s="75">
        <f t="shared" ref="Q173:Q174" si="254">+M173</f>
        <v>0</v>
      </c>
      <c r="S173" s="74">
        <v>2105050401</v>
      </c>
      <c r="T173" s="74" t="s">
        <v>471</v>
      </c>
      <c r="U173" s="76">
        <v>0</v>
      </c>
      <c r="V173" s="76">
        <v>0</v>
      </c>
      <c r="W173" s="76">
        <v>0</v>
      </c>
      <c r="X173" s="76">
        <v>13165727</v>
      </c>
      <c r="Y173" s="76">
        <v>0</v>
      </c>
      <c r="Z173" s="76">
        <v>0</v>
      </c>
      <c r="AA173" s="76">
        <v>0</v>
      </c>
      <c r="AB173" s="76">
        <v>0</v>
      </c>
      <c r="AC173" s="76">
        <v>13165727</v>
      </c>
      <c r="AD173" s="76">
        <v>0</v>
      </c>
      <c r="AE173" s="76">
        <v>0</v>
      </c>
      <c r="AF173" s="76">
        <v>0</v>
      </c>
      <c r="AG173" s="76">
        <v>0</v>
      </c>
      <c r="AH173" s="76">
        <v>26331454</v>
      </c>
      <c r="AI173" s="132"/>
      <c r="AJ173" s="76">
        <f t="shared" ref="AJ173" si="255">SUM(AJ174:AJ178)</f>
        <v>0</v>
      </c>
      <c r="AK173" s="76">
        <f>+'Ejecucion gastos Febrero 2019'!K173</f>
        <v>0</v>
      </c>
      <c r="AL173" s="76">
        <f t="shared" si="198"/>
        <v>0</v>
      </c>
      <c r="AN173" s="139" t="e">
        <f t="shared" si="199"/>
        <v>#DIV/0!</v>
      </c>
      <c r="AO173" s="139" t="e">
        <f t="shared" si="200"/>
        <v>#DIV/0!</v>
      </c>
      <c r="AP173" s="139"/>
      <c r="AQ173" s="139"/>
      <c r="AR173" s="139"/>
      <c r="AS173" s="139"/>
      <c r="AT173" s="139"/>
      <c r="AU173" s="139"/>
    </row>
    <row r="174" spans="1:47" s="81" customFormat="1" ht="15.75" outlineLevel="3" thickBot="1" x14ac:dyDescent="0.3">
      <c r="B174" s="74">
        <v>2105050402</v>
      </c>
      <c r="C174" s="74" t="s">
        <v>198</v>
      </c>
      <c r="D174" s="75">
        <v>7500000</v>
      </c>
      <c r="E174" s="75">
        <v>0</v>
      </c>
      <c r="F174" s="75">
        <v>0</v>
      </c>
      <c r="G174" s="75">
        <v>0</v>
      </c>
      <c r="H174" s="75">
        <v>0</v>
      </c>
      <c r="I174" s="76">
        <v>0</v>
      </c>
      <c r="J174" s="76">
        <f>+D174+E174-F174-G174-H174+I174</f>
        <v>7500000</v>
      </c>
      <c r="K174" s="76">
        <v>0</v>
      </c>
      <c r="L174" s="76">
        <f t="shared" si="251"/>
        <v>7500000</v>
      </c>
      <c r="M174" s="77">
        <v>0</v>
      </c>
      <c r="N174" s="75">
        <v>0</v>
      </c>
      <c r="O174" s="75">
        <f t="shared" si="252"/>
        <v>0</v>
      </c>
      <c r="P174" s="76">
        <f t="shared" si="253"/>
        <v>7500000</v>
      </c>
      <c r="Q174" s="75">
        <f t="shared" si="254"/>
        <v>0</v>
      </c>
      <c r="S174" s="74">
        <v>2105050402</v>
      </c>
      <c r="T174" s="74" t="s">
        <v>198</v>
      </c>
      <c r="U174" s="76">
        <v>0</v>
      </c>
      <c r="V174" s="76">
        <v>0</v>
      </c>
      <c r="W174" s="76">
        <v>0</v>
      </c>
      <c r="X174" s="76">
        <v>3750000</v>
      </c>
      <c r="Y174" s="76">
        <v>0</v>
      </c>
      <c r="Z174" s="76">
        <v>0</v>
      </c>
      <c r="AA174" s="76">
        <v>0</v>
      </c>
      <c r="AB174" s="76">
        <v>0</v>
      </c>
      <c r="AC174" s="76">
        <v>3750000</v>
      </c>
      <c r="AD174" s="76">
        <v>0</v>
      </c>
      <c r="AE174" s="76">
        <v>0</v>
      </c>
      <c r="AF174" s="76">
        <v>0</v>
      </c>
      <c r="AG174" s="76">
        <v>0</v>
      </c>
      <c r="AH174" s="76">
        <v>7500000</v>
      </c>
      <c r="AI174" s="132"/>
      <c r="AJ174" s="76">
        <v>0</v>
      </c>
      <c r="AK174" s="76">
        <f>+'Ejecucion gastos Febrero 2019'!K174</f>
        <v>0</v>
      </c>
      <c r="AL174" s="76">
        <f t="shared" si="198"/>
        <v>0</v>
      </c>
      <c r="AN174" s="139" t="e">
        <f t="shared" si="199"/>
        <v>#DIV/0!</v>
      </c>
      <c r="AO174" s="139" t="e">
        <f t="shared" si="200"/>
        <v>#DIV/0!</v>
      </c>
      <c r="AP174" s="139"/>
      <c r="AQ174" s="139"/>
      <c r="AR174" s="139"/>
      <c r="AS174" s="139"/>
      <c r="AT174" s="139"/>
      <c r="AU174" s="139"/>
    </row>
    <row r="175" spans="1:47" s="81" customFormat="1" ht="15.75" outlineLevel="3" thickBot="1" x14ac:dyDescent="0.3">
      <c r="B175" s="65">
        <v>21050505</v>
      </c>
      <c r="C175" s="65" t="s">
        <v>472</v>
      </c>
      <c r="D175" s="66">
        <f>SUM(D176:D180)</f>
        <v>100000000</v>
      </c>
      <c r="E175" s="66">
        <f t="shared" ref="E175:Q175" si="256">SUM(E176:E180)</f>
        <v>0</v>
      </c>
      <c r="F175" s="66">
        <f t="shared" si="256"/>
        <v>0</v>
      </c>
      <c r="G175" s="66">
        <f t="shared" si="256"/>
        <v>0</v>
      </c>
      <c r="H175" s="66">
        <f t="shared" si="256"/>
        <v>0</v>
      </c>
      <c r="I175" s="66">
        <f t="shared" si="256"/>
        <v>0</v>
      </c>
      <c r="J175" s="66">
        <f t="shared" si="256"/>
        <v>100000000</v>
      </c>
      <c r="K175" s="66">
        <f t="shared" si="256"/>
        <v>0</v>
      </c>
      <c r="L175" s="66">
        <f t="shared" si="256"/>
        <v>100000000</v>
      </c>
      <c r="M175" s="66">
        <f t="shared" si="256"/>
        <v>0</v>
      </c>
      <c r="N175" s="66">
        <f t="shared" si="256"/>
        <v>0</v>
      </c>
      <c r="O175" s="66">
        <f t="shared" si="256"/>
        <v>0</v>
      </c>
      <c r="P175" s="66">
        <f t="shared" si="256"/>
        <v>100000000</v>
      </c>
      <c r="Q175" s="66">
        <f t="shared" si="256"/>
        <v>0</v>
      </c>
      <c r="S175" s="65">
        <v>21050505</v>
      </c>
      <c r="T175" s="65" t="s">
        <v>472</v>
      </c>
      <c r="U175" s="66">
        <f t="shared" ref="U175" si="257">SUM(U176:U180)</f>
        <v>0</v>
      </c>
      <c r="V175" s="66">
        <f t="shared" ref="V175:AH175" si="258">SUM(V176:V180)</f>
        <v>0</v>
      </c>
      <c r="W175" s="66">
        <f t="shared" si="258"/>
        <v>53000000</v>
      </c>
      <c r="X175" s="66">
        <f t="shared" si="258"/>
        <v>23500000</v>
      </c>
      <c r="Y175" s="66">
        <f t="shared" si="258"/>
        <v>23500000</v>
      </c>
      <c r="Z175" s="66">
        <f t="shared" si="258"/>
        <v>0</v>
      </c>
      <c r="AA175" s="66">
        <f t="shared" si="258"/>
        <v>0</v>
      </c>
      <c r="AB175" s="66">
        <f t="shared" si="258"/>
        <v>0</v>
      </c>
      <c r="AC175" s="66">
        <f t="shared" si="258"/>
        <v>0</v>
      </c>
      <c r="AD175" s="66">
        <f t="shared" si="258"/>
        <v>0</v>
      </c>
      <c r="AE175" s="66">
        <f t="shared" si="258"/>
        <v>0</v>
      </c>
      <c r="AF175" s="66">
        <f t="shared" si="258"/>
        <v>0</v>
      </c>
      <c r="AG175" s="66">
        <f t="shared" si="258"/>
        <v>0</v>
      </c>
      <c r="AH175" s="66">
        <f t="shared" si="258"/>
        <v>100000000</v>
      </c>
      <c r="AI175" s="132"/>
      <c r="AJ175" s="66">
        <v>0</v>
      </c>
      <c r="AK175" s="66">
        <f>+'Ejecucion gastos Febrero 2019'!K175</f>
        <v>0</v>
      </c>
      <c r="AL175" s="66">
        <f t="shared" si="198"/>
        <v>0</v>
      </c>
      <c r="AN175" s="35" t="e">
        <f t="shared" si="199"/>
        <v>#DIV/0!</v>
      </c>
      <c r="AO175" s="35">
        <f t="shared" si="200"/>
        <v>1</v>
      </c>
      <c r="AP175" s="35"/>
      <c r="AQ175" s="35"/>
      <c r="AR175" s="35"/>
      <c r="AS175" s="35"/>
      <c r="AT175" s="35"/>
      <c r="AU175" s="35"/>
    </row>
    <row r="176" spans="1:47" s="80" customFormat="1" ht="15.75" outlineLevel="3" thickBot="1" x14ac:dyDescent="0.3">
      <c r="A176" s="81"/>
      <c r="B176" s="74">
        <v>2105050501</v>
      </c>
      <c r="C176" s="74" t="s">
        <v>473</v>
      </c>
      <c r="D176" s="75">
        <v>11750000</v>
      </c>
      <c r="E176" s="75">
        <v>0</v>
      </c>
      <c r="F176" s="75">
        <v>0</v>
      </c>
      <c r="G176" s="75">
        <v>0</v>
      </c>
      <c r="H176" s="75">
        <v>0</v>
      </c>
      <c r="I176" s="76">
        <v>0</v>
      </c>
      <c r="J176" s="76">
        <f>+D176+E176-F176-G176-H176+I176</f>
        <v>11750000</v>
      </c>
      <c r="K176" s="76">
        <v>0</v>
      </c>
      <c r="L176" s="76">
        <f t="shared" ref="L176:L180" si="259">+J176-K176</f>
        <v>11750000</v>
      </c>
      <c r="M176" s="77">
        <v>0</v>
      </c>
      <c r="N176" s="75">
        <v>0</v>
      </c>
      <c r="O176" s="75">
        <f t="shared" ref="O176:O180" si="260">+N176-K176</f>
        <v>0</v>
      </c>
      <c r="P176" s="76">
        <f t="shared" ref="P176:P180" si="261">+J176-N176</f>
        <v>11750000</v>
      </c>
      <c r="Q176" s="75">
        <f t="shared" ref="Q176:Q180" si="262">+M176</f>
        <v>0</v>
      </c>
      <c r="R176" s="81"/>
      <c r="S176" s="74">
        <v>2105050501</v>
      </c>
      <c r="T176" s="74" t="s">
        <v>473</v>
      </c>
      <c r="U176" s="76">
        <v>0</v>
      </c>
      <c r="V176" s="76">
        <v>0</v>
      </c>
      <c r="W176" s="76">
        <v>0</v>
      </c>
      <c r="X176" s="76">
        <v>5875000</v>
      </c>
      <c r="Y176" s="76">
        <v>5875000</v>
      </c>
      <c r="Z176" s="76">
        <v>0</v>
      </c>
      <c r="AA176" s="76">
        <v>0</v>
      </c>
      <c r="AB176" s="76">
        <v>0</v>
      </c>
      <c r="AC176" s="76">
        <v>0</v>
      </c>
      <c r="AD176" s="76">
        <v>0</v>
      </c>
      <c r="AE176" s="76">
        <v>0</v>
      </c>
      <c r="AF176" s="76">
        <v>0</v>
      </c>
      <c r="AG176" s="76">
        <v>0</v>
      </c>
      <c r="AH176" s="76">
        <v>11750000</v>
      </c>
      <c r="AI176" s="132"/>
      <c r="AJ176" s="76">
        <v>0</v>
      </c>
      <c r="AK176" s="76">
        <f>+'Ejecucion gastos Febrero 2019'!K176</f>
        <v>0</v>
      </c>
      <c r="AL176" s="76">
        <f t="shared" si="198"/>
        <v>0</v>
      </c>
      <c r="AN176" s="139" t="e">
        <f t="shared" si="199"/>
        <v>#DIV/0!</v>
      </c>
      <c r="AO176" s="139" t="e">
        <f t="shared" si="200"/>
        <v>#DIV/0!</v>
      </c>
      <c r="AP176" s="139"/>
      <c r="AQ176" s="139"/>
      <c r="AR176" s="139"/>
      <c r="AS176" s="139"/>
      <c r="AT176" s="139"/>
      <c r="AU176" s="139"/>
    </row>
    <row r="177" spans="1:47" s="81" customFormat="1" ht="15.75" outlineLevel="2" thickBot="1" x14ac:dyDescent="0.3">
      <c r="B177" s="74">
        <v>2105050502</v>
      </c>
      <c r="C177" s="74" t="s">
        <v>474</v>
      </c>
      <c r="D177" s="75">
        <v>11750000</v>
      </c>
      <c r="E177" s="75">
        <v>0</v>
      </c>
      <c r="F177" s="75">
        <v>0</v>
      </c>
      <c r="G177" s="75">
        <v>0</v>
      </c>
      <c r="H177" s="75">
        <v>0</v>
      </c>
      <c r="I177" s="76">
        <v>0</v>
      </c>
      <c r="J177" s="76">
        <f>+D177+E177-F177-G177-H177+I177</f>
        <v>11750000</v>
      </c>
      <c r="K177" s="76">
        <v>0</v>
      </c>
      <c r="L177" s="76">
        <f t="shared" si="259"/>
        <v>11750000</v>
      </c>
      <c r="M177" s="77">
        <v>0</v>
      </c>
      <c r="N177" s="75">
        <v>0</v>
      </c>
      <c r="O177" s="75">
        <f t="shared" si="260"/>
        <v>0</v>
      </c>
      <c r="P177" s="76">
        <f t="shared" si="261"/>
        <v>11750000</v>
      </c>
      <c r="Q177" s="75">
        <f t="shared" si="262"/>
        <v>0</v>
      </c>
      <c r="S177" s="74">
        <v>2105050502</v>
      </c>
      <c r="T177" s="74" t="s">
        <v>474</v>
      </c>
      <c r="U177" s="76">
        <v>0</v>
      </c>
      <c r="V177" s="76">
        <v>0</v>
      </c>
      <c r="W177" s="76">
        <v>0</v>
      </c>
      <c r="X177" s="76">
        <v>5875000</v>
      </c>
      <c r="Y177" s="76">
        <v>5875000</v>
      </c>
      <c r="Z177" s="76">
        <v>0</v>
      </c>
      <c r="AA177" s="76">
        <v>0</v>
      </c>
      <c r="AB177" s="76">
        <v>0</v>
      </c>
      <c r="AC177" s="76">
        <v>0</v>
      </c>
      <c r="AD177" s="76">
        <v>0</v>
      </c>
      <c r="AE177" s="76">
        <v>0</v>
      </c>
      <c r="AF177" s="76">
        <v>0</v>
      </c>
      <c r="AG177" s="76">
        <v>0</v>
      </c>
      <c r="AH177" s="76">
        <v>11750000</v>
      </c>
      <c r="AI177" s="132"/>
      <c r="AJ177" s="76">
        <v>0</v>
      </c>
      <c r="AK177" s="76">
        <f>+'Ejecucion gastos Febrero 2019'!K177</f>
        <v>0</v>
      </c>
      <c r="AL177" s="76">
        <f t="shared" si="198"/>
        <v>0</v>
      </c>
      <c r="AN177" s="139" t="e">
        <f t="shared" si="199"/>
        <v>#DIV/0!</v>
      </c>
      <c r="AO177" s="139" t="e">
        <f t="shared" si="200"/>
        <v>#DIV/0!</v>
      </c>
      <c r="AP177" s="139"/>
      <c r="AQ177" s="139"/>
      <c r="AR177" s="139"/>
      <c r="AS177" s="139"/>
      <c r="AT177" s="139"/>
      <c r="AU177" s="139"/>
    </row>
    <row r="178" spans="1:47" s="81" customFormat="1" ht="15.75" outlineLevel="3" thickBot="1" x14ac:dyDescent="0.3">
      <c r="B178" s="74">
        <v>2105050503</v>
      </c>
      <c r="C178" s="74" t="s">
        <v>475</v>
      </c>
      <c r="D178" s="75">
        <v>11750000</v>
      </c>
      <c r="E178" s="75">
        <v>0</v>
      </c>
      <c r="F178" s="75">
        <v>0</v>
      </c>
      <c r="G178" s="75">
        <v>0</v>
      </c>
      <c r="H178" s="75">
        <v>0</v>
      </c>
      <c r="I178" s="76">
        <v>0</v>
      </c>
      <c r="J178" s="76">
        <f>+D178+E178-F178-G178-H178+I178</f>
        <v>11750000</v>
      </c>
      <c r="K178" s="76">
        <v>0</v>
      </c>
      <c r="L178" s="76">
        <f t="shared" si="259"/>
        <v>11750000</v>
      </c>
      <c r="M178" s="77">
        <v>0</v>
      </c>
      <c r="N178" s="75">
        <v>0</v>
      </c>
      <c r="O178" s="75">
        <f t="shared" si="260"/>
        <v>0</v>
      </c>
      <c r="P178" s="76">
        <f t="shared" si="261"/>
        <v>11750000</v>
      </c>
      <c r="Q178" s="75">
        <f t="shared" si="262"/>
        <v>0</v>
      </c>
      <c r="R178" s="80"/>
      <c r="S178" s="74">
        <v>2105050503</v>
      </c>
      <c r="T178" s="74" t="s">
        <v>475</v>
      </c>
      <c r="U178" s="76">
        <v>0</v>
      </c>
      <c r="V178" s="76">
        <v>0</v>
      </c>
      <c r="W178" s="76">
        <v>0</v>
      </c>
      <c r="X178" s="76">
        <v>5875000</v>
      </c>
      <c r="Y178" s="76">
        <v>5875000</v>
      </c>
      <c r="Z178" s="76">
        <v>0</v>
      </c>
      <c r="AA178" s="76">
        <v>0</v>
      </c>
      <c r="AB178" s="76">
        <v>0</v>
      </c>
      <c r="AC178" s="76">
        <v>0</v>
      </c>
      <c r="AD178" s="76">
        <v>0</v>
      </c>
      <c r="AE178" s="76">
        <v>0</v>
      </c>
      <c r="AF178" s="76">
        <v>0</v>
      </c>
      <c r="AG178" s="76">
        <v>0</v>
      </c>
      <c r="AH178" s="76">
        <v>11750000</v>
      </c>
      <c r="AI178" s="132"/>
      <c r="AJ178" s="76">
        <v>0</v>
      </c>
      <c r="AK178" s="76">
        <f>+'Ejecucion gastos Febrero 2019'!K178</f>
        <v>0</v>
      </c>
      <c r="AL178" s="76">
        <f t="shared" si="198"/>
        <v>0</v>
      </c>
      <c r="AN178" s="139" t="e">
        <f t="shared" si="199"/>
        <v>#DIV/0!</v>
      </c>
      <c r="AO178" s="139" t="e">
        <f t="shared" si="200"/>
        <v>#DIV/0!</v>
      </c>
      <c r="AP178" s="139"/>
      <c r="AQ178" s="139"/>
      <c r="AR178" s="139"/>
      <c r="AS178" s="139"/>
      <c r="AT178" s="139"/>
      <c r="AU178" s="139"/>
    </row>
    <row r="179" spans="1:47" s="81" customFormat="1" ht="15.75" outlineLevel="3" thickBot="1" x14ac:dyDescent="0.3">
      <c r="A179" s="80"/>
      <c r="B179" s="74">
        <v>2105050504</v>
      </c>
      <c r="C179" s="74" t="s">
        <v>476</v>
      </c>
      <c r="D179" s="75">
        <v>11750000</v>
      </c>
      <c r="E179" s="75">
        <v>0</v>
      </c>
      <c r="F179" s="75">
        <v>0</v>
      </c>
      <c r="G179" s="75">
        <v>0</v>
      </c>
      <c r="H179" s="75">
        <v>0</v>
      </c>
      <c r="I179" s="76">
        <v>0</v>
      </c>
      <c r="J179" s="76">
        <f>+D179+E179-F179-G179-H179+I179</f>
        <v>11750000</v>
      </c>
      <c r="K179" s="76">
        <v>0</v>
      </c>
      <c r="L179" s="76">
        <f t="shared" si="259"/>
        <v>11750000</v>
      </c>
      <c r="M179" s="77">
        <v>0</v>
      </c>
      <c r="N179" s="75">
        <v>0</v>
      </c>
      <c r="O179" s="75">
        <f t="shared" si="260"/>
        <v>0</v>
      </c>
      <c r="P179" s="76">
        <f t="shared" si="261"/>
        <v>11750000</v>
      </c>
      <c r="Q179" s="75">
        <f t="shared" si="262"/>
        <v>0</v>
      </c>
      <c r="S179" s="74">
        <v>2105050504</v>
      </c>
      <c r="T179" s="74" t="s">
        <v>476</v>
      </c>
      <c r="U179" s="76">
        <v>0</v>
      </c>
      <c r="V179" s="76">
        <v>0</v>
      </c>
      <c r="W179" s="76">
        <v>0</v>
      </c>
      <c r="X179" s="76">
        <v>5875000</v>
      </c>
      <c r="Y179" s="76">
        <v>5875000</v>
      </c>
      <c r="Z179" s="76">
        <v>0</v>
      </c>
      <c r="AA179" s="76">
        <v>0</v>
      </c>
      <c r="AB179" s="76">
        <v>0</v>
      </c>
      <c r="AC179" s="76">
        <v>0</v>
      </c>
      <c r="AD179" s="76">
        <v>0</v>
      </c>
      <c r="AE179" s="76">
        <v>0</v>
      </c>
      <c r="AF179" s="76">
        <v>0</v>
      </c>
      <c r="AG179" s="76">
        <v>0</v>
      </c>
      <c r="AH179" s="76">
        <v>11750000</v>
      </c>
      <c r="AI179" s="132"/>
      <c r="AJ179" s="76">
        <f t="shared" ref="AJ179" si="263">+AJ180+AJ181</f>
        <v>0</v>
      </c>
      <c r="AK179" s="76">
        <f>+'Ejecucion gastos Febrero 2019'!K179</f>
        <v>0</v>
      </c>
      <c r="AL179" s="76">
        <f t="shared" si="198"/>
        <v>0</v>
      </c>
      <c r="AN179" s="139" t="e">
        <f t="shared" si="199"/>
        <v>#DIV/0!</v>
      </c>
      <c r="AO179" s="139" t="e">
        <f t="shared" si="200"/>
        <v>#DIV/0!</v>
      </c>
      <c r="AP179" s="139"/>
      <c r="AQ179" s="139"/>
      <c r="AR179" s="139"/>
      <c r="AS179" s="139"/>
      <c r="AT179" s="139"/>
      <c r="AU179" s="139"/>
    </row>
    <row r="180" spans="1:47" s="81" customFormat="1" ht="15.75" outlineLevel="3" thickBot="1" x14ac:dyDescent="0.3">
      <c r="B180" s="74">
        <v>2105050505</v>
      </c>
      <c r="C180" s="74" t="s">
        <v>477</v>
      </c>
      <c r="D180" s="75">
        <v>53000000</v>
      </c>
      <c r="E180" s="75">
        <v>0</v>
      </c>
      <c r="F180" s="75">
        <v>0</v>
      </c>
      <c r="G180" s="75">
        <v>0</v>
      </c>
      <c r="H180" s="75">
        <v>0</v>
      </c>
      <c r="I180" s="76">
        <v>0</v>
      </c>
      <c r="J180" s="76">
        <f>+D180+E180-F180-G180-H180+I180</f>
        <v>53000000</v>
      </c>
      <c r="K180" s="76">
        <v>0</v>
      </c>
      <c r="L180" s="76">
        <f t="shared" si="259"/>
        <v>53000000</v>
      </c>
      <c r="M180" s="77">
        <v>0</v>
      </c>
      <c r="N180" s="75">
        <v>0</v>
      </c>
      <c r="O180" s="75">
        <f t="shared" si="260"/>
        <v>0</v>
      </c>
      <c r="P180" s="76">
        <f t="shared" si="261"/>
        <v>53000000</v>
      </c>
      <c r="Q180" s="75">
        <f t="shared" si="262"/>
        <v>0</v>
      </c>
      <c r="S180" s="74">
        <v>2105050505</v>
      </c>
      <c r="T180" s="74" t="s">
        <v>477</v>
      </c>
      <c r="U180" s="76">
        <v>0</v>
      </c>
      <c r="V180" s="76">
        <v>0</v>
      </c>
      <c r="W180" s="76">
        <v>53000000</v>
      </c>
      <c r="X180" s="76">
        <v>0</v>
      </c>
      <c r="Y180" s="76">
        <v>0</v>
      </c>
      <c r="Z180" s="76">
        <v>0</v>
      </c>
      <c r="AA180" s="76">
        <v>0</v>
      </c>
      <c r="AB180" s="76">
        <v>0</v>
      </c>
      <c r="AC180" s="76">
        <v>0</v>
      </c>
      <c r="AD180" s="76">
        <v>0</v>
      </c>
      <c r="AE180" s="76">
        <v>0</v>
      </c>
      <c r="AF180" s="76">
        <v>0</v>
      </c>
      <c r="AG180" s="76">
        <v>0</v>
      </c>
      <c r="AH180" s="76">
        <v>53000000</v>
      </c>
      <c r="AI180" s="132"/>
      <c r="AJ180" s="76">
        <v>0</v>
      </c>
      <c r="AK180" s="76">
        <f>+'Ejecucion gastos Febrero 2019'!K180</f>
        <v>0</v>
      </c>
      <c r="AL180" s="76">
        <f t="shared" si="198"/>
        <v>0</v>
      </c>
      <c r="AN180" s="139" t="e">
        <f t="shared" si="199"/>
        <v>#DIV/0!</v>
      </c>
      <c r="AO180" s="139">
        <f t="shared" si="200"/>
        <v>1</v>
      </c>
      <c r="AP180" s="139"/>
      <c r="AQ180" s="139"/>
      <c r="AR180" s="139"/>
      <c r="AS180" s="139"/>
      <c r="AT180" s="139"/>
      <c r="AU180" s="139"/>
    </row>
    <row r="181" spans="1:47" s="80" customFormat="1" ht="15.75" outlineLevel="3" thickBot="1" x14ac:dyDescent="0.3">
      <c r="A181" s="81"/>
      <c r="B181" s="65">
        <v>21050506</v>
      </c>
      <c r="C181" s="65" t="s">
        <v>478</v>
      </c>
      <c r="D181" s="66">
        <f>+D182+D183</f>
        <v>50000000</v>
      </c>
      <c r="E181" s="66">
        <f t="shared" ref="E181:Q181" si="264">+E182+E183</f>
        <v>0</v>
      </c>
      <c r="F181" s="66">
        <f t="shared" si="264"/>
        <v>0</v>
      </c>
      <c r="G181" s="66">
        <f t="shared" si="264"/>
        <v>0</v>
      </c>
      <c r="H181" s="66">
        <f t="shared" si="264"/>
        <v>0</v>
      </c>
      <c r="I181" s="66">
        <f t="shared" si="264"/>
        <v>0</v>
      </c>
      <c r="J181" s="66">
        <f t="shared" si="264"/>
        <v>50000000</v>
      </c>
      <c r="K181" s="66">
        <f t="shared" si="264"/>
        <v>0</v>
      </c>
      <c r="L181" s="66">
        <f t="shared" si="264"/>
        <v>50000000</v>
      </c>
      <c r="M181" s="66">
        <f t="shared" si="264"/>
        <v>0</v>
      </c>
      <c r="N181" s="66">
        <f t="shared" si="264"/>
        <v>0</v>
      </c>
      <c r="O181" s="66">
        <f t="shared" si="264"/>
        <v>0</v>
      </c>
      <c r="P181" s="66">
        <f t="shared" si="264"/>
        <v>50000000</v>
      </c>
      <c r="Q181" s="66">
        <f t="shared" si="264"/>
        <v>0</v>
      </c>
      <c r="R181" s="81"/>
      <c r="S181" s="65">
        <v>21050506</v>
      </c>
      <c r="T181" s="65" t="s">
        <v>478</v>
      </c>
      <c r="U181" s="66">
        <f t="shared" ref="U181" si="265">+U182+U183</f>
        <v>0</v>
      </c>
      <c r="V181" s="66">
        <f t="shared" ref="V181:AH181" si="266">+V182+V183</f>
        <v>0</v>
      </c>
      <c r="W181" s="66">
        <f t="shared" si="266"/>
        <v>0</v>
      </c>
      <c r="X181" s="66">
        <f t="shared" si="266"/>
        <v>10000000</v>
      </c>
      <c r="Y181" s="66">
        <f t="shared" si="266"/>
        <v>25000000</v>
      </c>
      <c r="Z181" s="66">
        <f t="shared" si="266"/>
        <v>10000000</v>
      </c>
      <c r="AA181" s="66">
        <f t="shared" si="266"/>
        <v>5000000</v>
      </c>
      <c r="AB181" s="66">
        <f t="shared" si="266"/>
        <v>0</v>
      </c>
      <c r="AC181" s="66">
        <f t="shared" si="266"/>
        <v>0</v>
      </c>
      <c r="AD181" s="66">
        <f t="shared" si="266"/>
        <v>0</v>
      </c>
      <c r="AE181" s="66">
        <f t="shared" si="266"/>
        <v>0</v>
      </c>
      <c r="AF181" s="66">
        <f t="shared" si="266"/>
        <v>0</v>
      </c>
      <c r="AG181" s="66">
        <f t="shared" si="266"/>
        <v>0</v>
      </c>
      <c r="AH181" s="66">
        <f t="shared" si="266"/>
        <v>50000000</v>
      </c>
      <c r="AI181" s="132"/>
      <c r="AJ181" s="66">
        <v>0</v>
      </c>
      <c r="AK181" s="66">
        <f>+'Ejecucion gastos Febrero 2019'!K181</f>
        <v>1695380</v>
      </c>
      <c r="AL181" s="66">
        <f t="shared" si="198"/>
        <v>1695380</v>
      </c>
      <c r="AN181" s="35" t="e">
        <f t="shared" si="199"/>
        <v>#DIV/0!</v>
      </c>
      <c r="AO181" s="35" t="e">
        <f t="shared" si="200"/>
        <v>#DIV/0!</v>
      </c>
      <c r="AP181" s="35"/>
      <c r="AQ181" s="35"/>
      <c r="AR181" s="35"/>
      <c r="AS181" s="35"/>
      <c r="AT181" s="35"/>
      <c r="AU181" s="35"/>
    </row>
    <row r="182" spans="1:47" s="81" customFormat="1" ht="15.75" outlineLevel="2" thickBot="1" x14ac:dyDescent="0.3">
      <c r="A182" s="80"/>
      <c r="B182" s="74">
        <v>2105050601</v>
      </c>
      <c r="C182" s="74" t="s">
        <v>198</v>
      </c>
      <c r="D182" s="75">
        <v>5000000</v>
      </c>
      <c r="E182" s="75">
        <v>0</v>
      </c>
      <c r="F182" s="75">
        <v>0</v>
      </c>
      <c r="G182" s="75">
        <v>0</v>
      </c>
      <c r="H182" s="75">
        <v>0</v>
      </c>
      <c r="I182" s="76">
        <v>0</v>
      </c>
      <c r="J182" s="76">
        <f>+D182+E182-F182-G182-H182+I182</f>
        <v>5000000</v>
      </c>
      <c r="K182" s="76">
        <v>0</v>
      </c>
      <c r="L182" s="76">
        <f t="shared" ref="L182:L183" si="267">+J182-K182</f>
        <v>5000000</v>
      </c>
      <c r="M182" s="77">
        <v>0</v>
      </c>
      <c r="N182" s="75">
        <v>0</v>
      </c>
      <c r="O182" s="75">
        <f t="shared" ref="O182:O183" si="268">+N182-K182</f>
        <v>0</v>
      </c>
      <c r="P182" s="76">
        <f t="shared" ref="P182:P183" si="269">+J182-N182</f>
        <v>5000000</v>
      </c>
      <c r="Q182" s="75">
        <f t="shared" ref="Q182:Q183" si="270">+M182</f>
        <v>0</v>
      </c>
      <c r="S182" s="74">
        <v>2105050601</v>
      </c>
      <c r="T182" s="74" t="s">
        <v>198</v>
      </c>
      <c r="U182" s="76">
        <v>0</v>
      </c>
      <c r="V182" s="76">
        <v>0</v>
      </c>
      <c r="W182" s="76">
        <v>0</v>
      </c>
      <c r="X182" s="76">
        <v>0</v>
      </c>
      <c r="Y182" s="76">
        <v>5000000</v>
      </c>
      <c r="Z182" s="76">
        <v>0</v>
      </c>
      <c r="AA182" s="76">
        <v>0</v>
      </c>
      <c r="AB182" s="76">
        <v>0</v>
      </c>
      <c r="AC182" s="76">
        <v>0</v>
      </c>
      <c r="AD182" s="76">
        <v>0</v>
      </c>
      <c r="AE182" s="76">
        <v>0</v>
      </c>
      <c r="AF182" s="76">
        <v>0</v>
      </c>
      <c r="AG182" s="76">
        <v>0</v>
      </c>
      <c r="AH182" s="76">
        <v>5000000</v>
      </c>
      <c r="AI182" s="132"/>
      <c r="AJ182" s="76">
        <f t="shared" ref="AJ182" si="271">+AJ183+AJ184</f>
        <v>0</v>
      </c>
      <c r="AK182" s="76">
        <f>+'Ejecucion gastos Febrero 2019'!K182</f>
        <v>1695380</v>
      </c>
      <c r="AL182" s="76">
        <f t="shared" si="198"/>
        <v>1695380</v>
      </c>
      <c r="AN182" s="139" t="e">
        <f t="shared" si="199"/>
        <v>#DIV/0!</v>
      </c>
      <c r="AO182" s="139" t="e">
        <f t="shared" si="200"/>
        <v>#DIV/0!</v>
      </c>
      <c r="AP182" s="139"/>
      <c r="AQ182" s="139"/>
      <c r="AR182" s="139"/>
      <c r="AS182" s="139"/>
      <c r="AT182" s="139"/>
      <c r="AU182" s="139"/>
    </row>
    <row r="183" spans="1:47" s="81" customFormat="1" ht="15.75" outlineLevel="3" thickBot="1" x14ac:dyDescent="0.3">
      <c r="B183" s="74">
        <v>2105050603</v>
      </c>
      <c r="C183" s="74" t="s">
        <v>479</v>
      </c>
      <c r="D183" s="75">
        <v>45000000</v>
      </c>
      <c r="E183" s="75">
        <v>0</v>
      </c>
      <c r="F183" s="75">
        <v>0</v>
      </c>
      <c r="G183" s="75">
        <v>0</v>
      </c>
      <c r="H183" s="75">
        <v>0</v>
      </c>
      <c r="I183" s="76">
        <v>0</v>
      </c>
      <c r="J183" s="76">
        <f>+D183+E183-F183-G183-H183+I183</f>
        <v>45000000</v>
      </c>
      <c r="K183" s="76">
        <v>0</v>
      </c>
      <c r="L183" s="76">
        <f t="shared" si="267"/>
        <v>45000000</v>
      </c>
      <c r="M183" s="77">
        <v>0</v>
      </c>
      <c r="N183" s="75">
        <v>0</v>
      </c>
      <c r="O183" s="75">
        <f t="shared" si="268"/>
        <v>0</v>
      </c>
      <c r="P183" s="76">
        <f t="shared" si="269"/>
        <v>45000000</v>
      </c>
      <c r="Q183" s="75">
        <f t="shared" si="270"/>
        <v>0</v>
      </c>
      <c r="R183" s="80"/>
      <c r="S183" s="74">
        <v>2105050603</v>
      </c>
      <c r="T183" s="74" t="s">
        <v>479</v>
      </c>
      <c r="U183" s="76">
        <v>0</v>
      </c>
      <c r="V183" s="76">
        <v>0</v>
      </c>
      <c r="W183" s="76">
        <v>0</v>
      </c>
      <c r="X183" s="76">
        <v>10000000</v>
      </c>
      <c r="Y183" s="76">
        <v>20000000</v>
      </c>
      <c r="Z183" s="76">
        <v>10000000</v>
      </c>
      <c r="AA183" s="76">
        <v>5000000</v>
      </c>
      <c r="AB183" s="76">
        <v>0</v>
      </c>
      <c r="AC183" s="76">
        <v>0</v>
      </c>
      <c r="AD183" s="76">
        <v>0</v>
      </c>
      <c r="AE183" s="76">
        <v>0</v>
      </c>
      <c r="AF183" s="76">
        <v>0</v>
      </c>
      <c r="AG183" s="76">
        <v>0</v>
      </c>
      <c r="AH183" s="76">
        <v>45000000</v>
      </c>
      <c r="AI183" s="132"/>
      <c r="AJ183" s="76">
        <v>0</v>
      </c>
      <c r="AK183" s="76">
        <f>+'Ejecucion gastos Febrero 2019'!K183</f>
        <v>0</v>
      </c>
      <c r="AL183" s="76">
        <f t="shared" si="198"/>
        <v>0</v>
      </c>
      <c r="AN183" s="139" t="e">
        <f t="shared" si="199"/>
        <v>#DIV/0!</v>
      </c>
      <c r="AO183" s="139" t="e">
        <f t="shared" si="200"/>
        <v>#DIV/0!</v>
      </c>
      <c r="AP183" s="139"/>
      <c r="AQ183" s="139"/>
      <c r="AR183" s="139"/>
      <c r="AS183" s="139"/>
      <c r="AT183" s="139"/>
      <c r="AU183" s="139"/>
    </row>
    <row r="184" spans="1:47" s="80" customFormat="1" ht="15.75" outlineLevel="3" thickBot="1" x14ac:dyDescent="0.3">
      <c r="A184" s="81"/>
      <c r="B184" s="65">
        <v>21050507</v>
      </c>
      <c r="C184" s="65" t="s">
        <v>480</v>
      </c>
      <c r="D184" s="66">
        <f>+D185+D186</f>
        <v>100000000</v>
      </c>
      <c r="E184" s="66">
        <f t="shared" ref="E184:Q184" si="272">+E185+E186</f>
        <v>0</v>
      </c>
      <c r="F184" s="66">
        <f t="shared" si="272"/>
        <v>0</v>
      </c>
      <c r="G184" s="66">
        <f t="shared" si="272"/>
        <v>0</v>
      </c>
      <c r="H184" s="66">
        <f t="shared" si="272"/>
        <v>0</v>
      </c>
      <c r="I184" s="66">
        <f t="shared" si="272"/>
        <v>0</v>
      </c>
      <c r="J184" s="66">
        <f t="shared" si="272"/>
        <v>100000000</v>
      </c>
      <c r="K184" s="66">
        <f t="shared" si="272"/>
        <v>0</v>
      </c>
      <c r="L184" s="66">
        <f t="shared" si="272"/>
        <v>100000000</v>
      </c>
      <c r="M184" s="66">
        <f t="shared" si="272"/>
        <v>0</v>
      </c>
      <c r="N184" s="66">
        <f t="shared" si="272"/>
        <v>0</v>
      </c>
      <c r="O184" s="66">
        <f t="shared" si="272"/>
        <v>0</v>
      </c>
      <c r="P184" s="66">
        <f t="shared" si="272"/>
        <v>100000000</v>
      </c>
      <c r="Q184" s="66">
        <f t="shared" si="272"/>
        <v>0</v>
      </c>
      <c r="R184" s="81"/>
      <c r="S184" s="65">
        <v>21050507</v>
      </c>
      <c r="T184" s="65" t="s">
        <v>480</v>
      </c>
      <c r="U184" s="66">
        <f t="shared" ref="U184" si="273">+U185+U186</f>
        <v>0</v>
      </c>
      <c r="V184" s="66">
        <f t="shared" ref="V184:AH184" si="274">+V185+V186</f>
        <v>0</v>
      </c>
      <c r="W184" s="66">
        <f t="shared" si="274"/>
        <v>0</v>
      </c>
      <c r="X184" s="66">
        <f t="shared" si="274"/>
        <v>0</v>
      </c>
      <c r="Y184" s="66">
        <f t="shared" si="274"/>
        <v>70000000</v>
      </c>
      <c r="Z184" s="66">
        <f t="shared" si="274"/>
        <v>0</v>
      </c>
      <c r="AA184" s="66">
        <f t="shared" si="274"/>
        <v>0</v>
      </c>
      <c r="AB184" s="66">
        <f t="shared" si="274"/>
        <v>0</v>
      </c>
      <c r="AC184" s="66">
        <f t="shared" si="274"/>
        <v>0</v>
      </c>
      <c r="AD184" s="66">
        <f t="shared" si="274"/>
        <v>30000000</v>
      </c>
      <c r="AE184" s="66">
        <f t="shared" si="274"/>
        <v>0</v>
      </c>
      <c r="AF184" s="66">
        <f t="shared" si="274"/>
        <v>0</v>
      </c>
      <c r="AG184" s="66">
        <f t="shared" si="274"/>
        <v>0</v>
      </c>
      <c r="AH184" s="66">
        <f t="shared" si="274"/>
        <v>100000000</v>
      </c>
      <c r="AI184" s="132"/>
      <c r="AJ184" s="66">
        <v>0</v>
      </c>
      <c r="AK184" s="66">
        <f>+'Ejecucion gastos Febrero 2019'!K184</f>
        <v>149340</v>
      </c>
      <c r="AL184" s="66">
        <f t="shared" si="198"/>
        <v>149340</v>
      </c>
      <c r="AN184" s="35" t="e">
        <f t="shared" si="199"/>
        <v>#DIV/0!</v>
      </c>
      <c r="AO184" s="35" t="e">
        <f t="shared" si="200"/>
        <v>#DIV/0!</v>
      </c>
      <c r="AP184" s="35"/>
      <c r="AQ184" s="35"/>
      <c r="AR184" s="35"/>
      <c r="AS184" s="35"/>
      <c r="AT184" s="35"/>
      <c r="AU184" s="35"/>
    </row>
    <row r="185" spans="1:47" s="81" customFormat="1" ht="15.75" outlineLevel="2" thickBot="1" x14ac:dyDescent="0.3">
      <c r="A185" s="80"/>
      <c r="B185" s="74">
        <v>2105050701</v>
      </c>
      <c r="C185" s="74" t="s">
        <v>481</v>
      </c>
      <c r="D185" s="75">
        <v>50000000</v>
      </c>
      <c r="E185" s="75">
        <v>0</v>
      </c>
      <c r="F185" s="75">
        <v>0</v>
      </c>
      <c r="G185" s="75">
        <v>0</v>
      </c>
      <c r="H185" s="75">
        <v>0</v>
      </c>
      <c r="I185" s="76">
        <v>0</v>
      </c>
      <c r="J185" s="76">
        <f>+D185+E185-F185-G185-H185+I185</f>
        <v>50000000</v>
      </c>
      <c r="K185" s="76">
        <v>0</v>
      </c>
      <c r="L185" s="76">
        <f t="shared" ref="L185:L186" si="275">+J185-K185</f>
        <v>50000000</v>
      </c>
      <c r="M185" s="77">
        <v>0</v>
      </c>
      <c r="N185" s="75">
        <v>0</v>
      </c>
      <c r="O185" s="75">
        <f t="shared" ref="O185:O186" si="276">+N185-K185</f>
        <v>0</v>
      </c>
      <c r="P185" s="76">
        <f t="shared" ref="P185:P186" si="277">+J185-N185</f>
        <v>50000000</v>
      </c>
      <c r="Q185" s="75">
        <f t="shared" ref="Q185:Q186" si="278">+M185</f>
        <v>0</v>
      </c>
      <c r="S185" s="74">
        <v>2105050701</v>
      </c>
      <c r="T185" s="74" t="s">
        <v>481</v>
      </c>
      <c r="U185" s="76">
        <v>0</v>
      </c>
      <c r="V185" s="76">
        <v>0</v>
      </c>
      <c r="W185" s="76">
        <v>0</v>
      </c>
      <c r="X185" s="76">
        <v>0</v>
      </c>
      <c r="Y185" s="76">
        <v>30000000</v>
      </c>
      <c r="Z185" s="76">
        <v>0</v>
      </c>
      <c r="AA185" s="76">
        <v>0</v>
      </c>
      <c r="AB185" s="76">
        <v>0</v>
      </c>
      <c r="AC185" s="76">
        <v>0</v>
      </c>
      <c r="AD185" s="76">
        <v>20000000</v>
      </c>
      <c r="AE185" s="76">
        <v>0</v>
      </c>
      <c r="AF185" s="76">
        <v>0</v>
      </c>
      <c r="AG185" s="76">
        <v>0</v>
      </c>
      <c r="AH185" s="76">
        <v>50000000</v>
      </c>
      <c r="AI185" s="132"/>
      <c r="AJ185" s="76">
        <f t="shared" ref="AJ185" si="279">+AJ186+AJ187</f>
        <v>0</v>
      </c>
      <c r="AK185" s="76">
        <f>+'Ejecucion gastos Febrero 2019'!K185</f>
        <v>149340</v>
      </c>
      <c r="AL185" s="76">
        <f t="shared" si="198"/>
        <v>149340</v>
      </c>
      <c r="AN185" s="139" t="e">
        <f t="shared" si="199"/>
        <v>#DIV/0!</v>
      </c>
      <c r="AO185" s="139" t="e">
        <f t="shared" si="200"/>
        <v>#DIV/0!</v>
      </c>
      <c r="AP185" s="139"/>
      <c r="AQ185" s="139"/>
      <c r="AR185" s="139"/>
      <c r="AS185" s="139"/>
      <c r="AT185" s="139"/>
      <c r="AU185" s="139"/>
    </row>
    <row r="186" spans="1:47" s="80" customFormat="1" ht="15.75" outlineLevel="3" thickBot="1" x14ac:dyDescent="0.3">
      <c r="A186" s="81"/>
      <c r="B186" s="74">
        <v>2105050702</v>
      </c>
      <c r="C186" s="74" t="s">
        <v>482</v>
      </c>
      <c r="D186" s="75">
        <v>50000000</v>
      </c>
      <c r="E186" s="75">
        <v>0</v>
      </c>
      <c r="F186" s="75">
        <v>0</v>
      </c>
      <c r="G186" s="75">
        <v>0</v>
      </c>
      <c r="H186" s="75">
        <v>0</v>
      </c>
      <c r="I186" s="76">
        <v>0</v>
      </c>
      <c r="J186" s="76">
        <f>+D186+E186-F186-G186-H186+I186</f>
        <v>50000000</v>
      </c>
      <c r="K186" s="76">
        <v>0</v>
      </c>
      <c r="L186" s="76">
        <f t="shared" si="275"/>
        <v>50000000</v>
      </c>
      <c r="M186" s="77">
        <v>0</v>
      </c>
      <c r="N186" s="75">
        <v>0</v>
      </c>
      <c r="O186" s="75">
        <f t="shared" si="276"/>
        <v>0</v>
      </c>
      <c r="P186" s="76">
        <f t="shared" si="277"/>
        <v>50000000</v>
      </c>
      <c r="Q186" s="75">
        <f t="shared" si="278"/>
        <v>0</v>
      </c>
      <c r="S186" s="74">
        <v>2105050702</v>
      </c>
      <c r="T186" s="74" t="s">
        <v>482</v>
      </c>
      <c r="U186" s="76">
        <v>0</v>
      </c>
      <c r="V186" s="76">
        <v>0</v>
      </c>
      <c r="W186" s="76">
        <v>0</v>
      </c>
      <c r="X186" s="76">
        <v>0</v>
      </c>
      <c r="Y186" s="76">
        <v>40000000</v>
      </c>
      <c r="Z186" s="76">
        <v>0</v>
      </c>
      <c r="AA186" s="76">
        <v>0</v>
      </c>
      <c r="AB186" s="76">
        <v>0</v>
      </c>
      <c r="AC186" s="76">
        <v>0</v>
      </c>
      <c r="AD186" s="76">
        <v>10000000</v>
      </c>
      <c r="AE186" s="76">
        <v>0</v>
      </c>
      <c r="AF186" s="76">
        <v>0</v>
      </c>
      <c r="AG186" s="76">
        <v>0</v>
      </c>
      <c r="AH186" s="76">
        <v>50000000</v>
      </c>
      <c r="AI186" s="132"/>
      <c r="AJ186" s="76">
        <v>0</v>
      </c>
      <c r="AK186" s="76">
        <f>+'Ejecucion gastos Febrero 2019'!K186</f>
        <v>0</v>
      </c>
      <c r="AL186" s="76">
        <f t="shared" si="198"/>
        <v>0</v>
      </c>
      <c r="AN186" s="139" t="e">
        <f t="shared" si="199"/>
        <v>#DIV/0!</v>
      </c>
      <c r="AO186" s="139" t="e">
        <f t="shared" si="200"/>
        <v>#DIV/0!</v>
      </c>
      <c r="AP186" s="139"/>
      <c r="AQ186" s="139"/>
      <c r="AR186" s="139"/>
      <c r="AS186" s="139"/>
      <c r="AT186" s="139"/>
      <c r="AU186" s="139"/>
    </row>
    <row r="187" spans="1:47" s="81" customFormat="1" ht="15.75" outlineLevel="2" thickBot="1" x14ac:dyDescent="0.3">
      <c r="B187" s="65">
        <v>21050508</v>
      </c>
      <c r="C187" s="65" t="s">
        <v>483</v>
      </c>
      <c r="D187" s="66">
        <f>+D188+D189</f>
        <v>54000000</v>
      </c>
      <c r="E187" s="66">
        <f t="shared" ref="E187:Q187" si="280">+E188+E189</f>
        <v>0</v>
      </c>
      <c r="F187" s="66">
        <f t="shared" si="280"/>
        <v>0</v>
      </c>
      <c r="G187" s="66">
        <f t="shared" si="280"/>
        <v>0</v>
      </c>
      <c r="H187" s="66">
        <f t="shared" si="280"/>
        <v>0</v>
      </c>
      <c r="I187" s="66">
        <f t="shared" si="280"/>
        <v>0</v>
      </c>
      <c r="J187" s="66">
        <f t="shared" si="280"/>
        <v>54000000</v>
      </c>
      <c r="K187" s="66">
        <f t="shared" si="280"/>
        <v>0</v>
      </c>
      <c r="L187" s="66">
        <f t="shared" si="280"/>
        <v>54000000</v>
      </c>
      <c r="M187" s="66">
        <f t="shared" si="280"/>
        <v>0</v>
      </c>
      <c r="N187" s="66">
        <f t="shared" si="280"/>
        <v>0</v>
      </c>
      <c r="O187" s="66">
        <f t="shared" si="280"/>
        <v>0</v>
      </c>
      <c r="P187" s="66">
        <f t="shared" si="280"/>
        <v>54000000</v>
      </c>
      <c r="Q187" s="66">
        <f t="shared" si="280"/>
        <v>0</v>
      </c>
      <c r="S187" s="65">
        <v>21050508</v>
      </c>
      <c r="T187" s="65" t="s">
        <v>483</v>
      </c>
      <c r="U187" s="66">
        <f t="shared" ref="U187" si="281">+U188+U189</f>
        <v>0</v>
      </c>
      <c r="V187" s="66">
        <f t="shared" ref="V187:AH187" si="282">+V188+V189</f>
        <v>0</v>
      </c>
      <c r="W187" s="66">
        <f t="shared" si="282"/>
        <v>3000000</v>
      </c>
      <c r="X187" s="66">
        <f t="shared" si="282"/>
        <v>15000000</v>
      </c>
      <c r="Y187" s="66">
        <f t="shared" si="282"/>
        <v>0</v>
      </c>
      <c r="Z187" s="66">
        <f t="shared" si="282"/>
        <v>0</v>
      </c>
      <c r="AA187" s="66">
        <f t="shared" si="282"/>
        <v>3000000</v>
      </c>
      <c r="AB187" s="66">
        <f t="shared" si="282"/>
        <v>15000000</v>
      </c>
      <c r="AC187" s="66">
        <f t="shared" si="282"/>
        <v>0</v>
      </c>
      <c r="AD187" s="66">
        <f t="shared" si="282"/>
        <v>0</v>
      </c>
      <c r="AE187" s="66">
        <f t="shared" si="282"/>
        <v>18000000</v>
      </c>
      <c r="AF187" s="66">
        <f t="shared" si="282"/>
        <v>0</v>
      </c>
      <c r="AG187" s="66">
        <f t="shared" si="282"/>
        <v>0</v>
      </c>
      <c r="AH187" s="66">
        <f t="shared" si="282"/>
        <v>54000000</v>
      </c>
      <c r="AI187" s="132"/>
      <c r="AJ187" s="66">
        <v>0</v>
      </c>
      <c r="AK187" s="66">
        <f>+'Ejecucion gastos Febrero 2019'!K187</f>
        <v>6585722</v>
      </c>
      <c r="AL187" s="66">
        <f t="shared" si="198"/>
        <v>6585722</v>
      </c>
      <c r="AN187" s="35" t="e">
        <f t="shared" si="199"/>
        <v>#DIV/0!</v>
      </c>
      <c r="AO187" s="35">
        <f t="shared" si="200"/>
        <v>-1.1952406666666666</v>
      </c>
      <c r="AP187" s="35"/>
      <c r="AQ187" s="35"/>
      <c r="AR187" s="35"/>
      <c r="AS187" s="35"/>
      <c r="AT187" s="35"/>
      <c r="AU187" s="35"/>
    </row>
    <row r="188" spans="1:47" s="81" customFormat="1" ht="15.75" outlineLevel="3" thickBot="1" x14ac:dyDescent="0.3">
      <c r="A188" s="80"/>
      <c r="B188" s="74">
        <v>2105050801</v>
      </c>
      <c r="C188" s="74" t="s">
        <v>309</v>
      </c>
      <c r="D188" s="75">
        <v>9000000</v>
      </c>
      <c r="E188" s="75">
        <v>0</v>
      </c>
      <c r="F188" s="75">
        <v>0</v>
      </c>
      <c r="G188" s="75">
        <v>0</v>
      </c>
      <c r="H188" s="75">
        <v>0</v>
      </c>
      <c r="I188" s="76">
        <v>0</v>
      </c>
      <c r="J188" s="76">
        <f>+D188+E188-F188-G188-H188+I188</f>
        <v>9000000</v>
      </c>
      <c r="K188" s="76">
        <v>0</v>
      </c>
      <c r="L188" s="76">
        <f t="shared" ref="L188:L189" si="283">+J188-K188</f>
        <v>9000000</v>
      </c>
      <c r="M188" s="77">
        <v>0</v>
      </c>
      <c r="N188" s="75">
        <v>0</v>
      </c>
      <c r="O188" s="75">
        <f t="shared" ref="O188:O189" si="284">+N188-K188</f>
        <v>0</v>
      </c>
      <c r="P188" s="76">
        <f t="shared" ref="P188:P189" si="285">+J188-N188</f>
        <v>9000000</v>
      </c>
      <c r="Q188" s="75">
        <f t="shared" ref="Q188:Q189" si="286">+M188</f>
        <v>0</v>
      </c>
      <c r="R188" s="80"/>
      <c r="S188" s="74">
        <v>2105050801</v>
      </c>
      <c r="T188" s="74" t="s">
        <v>309</v>
      </c>
      <c r="U188" s="76">
        <v>0</v>
      </c>
      <c r="V188" s="76">
        <v>0</v>
      </c>
      <c r="W188" s="76">
        <v>3000000</v>
      </c>
      <c r="X188" s="76">
        <v>0</v>
      </c>
      <c r="Y188" s="76">
        <v>0</v>
      </c>
      <c r="Z188" s="76">
        <v>0</v>
      </c>
      <c r="AA188" s="76">
        <v>3000000</v>
      </c>
      <c r="AB188" s="76">
        <v>0</v>
      </c>
      <c r="AC188" s="76">
        <v>0</v>
      </c>
      <c r="AD188" s="76">
        <v>0</v>
      </c>
      <c r="AE188" s="76">
        <v>3000000</v>
      </c>
      <c r="AF188" s="76">
        <v>0</v>
      </c>
      <c r="AG188" s="76">
        <v>0</v>
      </c>
      <c r="AH188" s="76">
        <v>9000000</v>
      </c>
      <c r="AI188" s="132"/>
      <c r="AJ188" s="76">
        <f t="shared" ref="AJ188" si="287">+AJ189</f>
        <v>0</v>
      </c>
      <c r="AK188" s="76">
        <f>+'Ejecucion gastos Febrero 2019'!K188</f>
        <v>0</v>
      </c>
      <c r="AL188" s="76">
        <f t="shared" si="198"/>
        <v>0</v>
      </c>
      <c r="AN188" s="139" t="e">
        <f t="shared" si="199"/>
        <v>#DIV/0!</v>
      </c>
      <c r="AO188" s="139">
        <f t="shared" si="200"/>
        <v>1</v>
      </c>
      <c r="AP188" s="139"/>
      <c r="AQ188" s="139"/>
      <c r="AR188" s="139"/>
      <c r="AS188" s="139"/>
      <c r="AT188" s="139"/>
      <c r="AU188" s="139"/>
    </row>
    <row r="189" spans="1:47" s="80" customFormat="1" ht="15.75" outlineLevel="3" thickBot="1" x14ac:dyDescent="0.3">
      <c r="A189" s="81"/>
      <c r="B189" s="74">
        <v>2105050802</v>
      </c>
      <c r="C189" s="74" t="s">
        <v>196</v>
      </c>
      <c r="D189" s="75">
        <v>45000000</v>
      </c>
      <c r="E189" s="75">
        <v>0</v>
      </c>
      <c r="F189" s="75">
        <v>0</v>
      </c>
      <c r="G189" s="75">
        <v>0</v>
      </c>
      <c r="H189" s="75">
        <v>0</v>
      </c>
      <c r="I189" s="76">
        <v>0</v>
      </c>
      <c r="J189" s="76">
        <f>+D189+E189-F189-G189-H189+I189</f>
        <v>45000000</v>
      </c>
      <c r="K189" s="76">
        <v>0</v>
      </c>
      <c r="L189" s="76">
        <f t="shared" si="283"/>
        <v>45000000</v>
      </c>
      <c r="M189" s="77">
        <v>0</v>
      </c>
      <c r="N189" s="75">
        <v>0</v>
      </c>
      <c r="O189" s="75">
        <f t="shared" si="284"/>
        <v>0</v>
      </c>
      <c r="P189" s="76">
        <f t="shared" si="285"/>
        <v>45000000</v>
      </c>
      <c r="Q189" s="75">
        <f t="shared" si="286"/>
        <v>0</v>
      </c>
      <c r="R189" s="81"/>
      <c r="S189" s="74">
        <v>2105050802</v>
      </c>
      <c r="T189" s="74" t="s">
        <v>196</v>
      </c>
      <c r="U189" s="76">
        <v>0</v>
      </c>
      <c r="V189" s="76">
        <v>0</v>
      </c>
      <c r="W189" s="76">
        <v>0</v>
      </c>
      <c r="X189" s="76">
        <v>15000000</v>
      </c>
      <c r="Y189" s="76">
        <v>0</v>
      </c>
      <c r="Z189" s="76">
        <v>0</v>
      </c>
      <c r="AA189" s="76">
        <v>0</v>
      </c>
      <c r="AB189" s="76">
        <v>15000000</v>
      </c>
      <c r="AC189" s="76">
        <v>0</v>
      </c>
      <c r="AD189" s="76">
        <v>0</v>
      </c>
      <c r="AE189" s="76">
        <v>15000000</v>
      </c>
      <c r="AF189" s="76">
        <v>0</v>
      </c>
      <c r="AG189" s="76">
        <v>0</v>
      </c>
      <c r="AH189" s="76">
        <v>45000000</v>
      </c>
      <c r="AI189" s="132"/>
      <c r="AJ189" s="76">
        <v>0</v>
      </c>
      <c r="AK189" s="76">
        <f>+'Ejecucion gastos Febrero 2019'!K189</f>
        <v>6585722</v>
      </c>
      <c r="AL189" s="76">
        <f t="shared" si="198"/>
        <v>6585722</v>
      </c>
      <c r="AN189" s="139" t="e">
        <f t="shared" si="199"/>
        <v>#DIV/0!</v>
      </c>
      <c r="AO189" s="139" t="e">
        <f t="shared" si="200"/>
        <v>#DIV/0!</v>
      </c>
      <c r="AP189" s="139"/>
      <c r="AQ189" s="139"/>
      <c r="AR189" s="139"/>
      <c r="AS189" s="139"/>
      <c r="AT189" s="139"/>
      <c r="AU189" s="139"/>
    </row>
    <row r="190" spans="1:47" s="81" customFormat="1" ht="15.75" outlineLevel="1" thickBot="1" x14ac:dyDescent="0.3">
      <c r="A190" s="80"/>
      <c r="B190" s="65">
        <v>21050509</v>
      </c>
      <c r="C190" s="65" t="s">
        <v>484</v>
      </c>
      <c r="D190" s="66">
        <f>+D191</f>
        <v>21000000</v>
      </c>
      <c r="E190" s="66">
        <f t="shared" ref="E190:Q190" si="288">+E191</f>
        <v>0</v>
      </c>
      <c r="F190" s="66">
        <f t="shared" si="288"/>
        <v>0</v>
      </c>
      <c r="G190" s="66">
        <f t="shared" si="288"/>
        <v>0</v>
      </c>
      <c r="H190" s="66">
        <f t="shared" si="288"/>
        <v>0</v>
      </c>
      <c r="I190" s="66">
        <f t="shared" si="288"/>
        <v>0</v>
      </c>
      <c r="J190" s="66">
        <f t="shared" si="288"/>
        <v>21000000</v>
      </c>
      <c r="K190" s="66">
        <f t="shared" si="288"/>
        <v>0</v>
      </c>
      <c r="L190" s="66">
        <f t="shared" si="288"/>
        <v>21000000</v>
      </c>
      <c r="M190" s="66">
        <f t="shared" si="288"/>
        <v>0</v>
      </c>
      <c r="N190" s="66">
        <f t="shared" si="288"/>
        <v>0</v>
      </c>
      <c r="O190" s="66">
        <f t="shared" si="288"/>
        <v>0</v>
      </c>
      <c r="P190" s="66">
        <f t="shared" si="288"/>
        <v>21000000</v>
      </c>
      <c r="Q190" s="66">
        <f t="shared" si="288"/>
        <v>0</v>
      </c>
      <c r="S190" s="65">
        <v>21050509</v>
      </c>
      <c r="T190" s="65" t="s">
        <v>484</v>
      </c>
      <c r="U190" s="66">
        <f t="shared" ref="U190" si="289">+U191</f>
        <v>0</v>
      </c>
      <c r="V190" s="66">
        <f t="shared" ref="V190:AH190" si="290">+V191</f>
        <v>0</v>
      </c>
      <c r="W190" s="66">
        <f t="shared" si="290"/>
        <v>0</v>
      </c>
      <c r="X190" s="66">
        <f t="shared" si="290"/>
        <v>0</v>
      </c>
      <c r="Y190" s="66">
        <f t="shared" si="290"/>
        <v>5500000</v>
      </c>
      <c r="Z190" s="66">
        <f t="shared" si="290"/>
        <v>0</v>
      </c>
      <c r="AA190" s="66">
        <f t="shared" si="290"/>
        <v>5000000</v>
      </c>
      <c r="AB190" s="66">
        <f t="shared" si="290"/>
        <v>0</v>
      </c>
      <c r="AC190" s="66">
        <f t="shared" si="290"/>
        <v>0</v>
      </c>
      <c r="AD190" s="66">
        <f t="shared" si="290"/>
        <v>5000000</v>
      </c>
      <c r="AE190" s="66">
        <f t="shared" si="290"/>
        <v>0</v>
      </c>
      <c r="AF190" s="66">
        <f t="shared" si="290"/>
        <v>5500000</v>
      </c>
      <c r="AG190" s="66">
        <f t="shared" si="290"/>
        <v>0</v>
      </c>
      <c r="AH190" s="66">
        <f t="shared" si="290"/>
        <v>21000000</v>
      </c>
      <c r="AI190" s="132"/>
      <c r="AJ190" s="66">
        <f t="shared" ref="AJ190" si="291">+AJ191</f>
        <v>0</v>
      </c>
      <c r="AK190" s="66">
        <f>+'Ejecucion gastos Febrero 2019'!K190</f>
        <v>0</v>
      </c>
      <c r="AL190" s="66">
        <f t="shared" si="198"/>
        <v>0</v>
      </c>
      <c r="AN190" s="35" t="e">
        <f t="shared" si="199"/>
        <v>#DIV/0!</v>
      </c>
      <c r="AO190" s="35" t="e">
        <f t="shared" si="200"/>
        <v>#DIV/0!</v>
      </c>
      <c r="AP190" s="35"/>
      <c r="AQ190" s="35"/>
      <c r="AR190" s="35"/>
      <c r="AS190" s="35"/>
      <c r="AT190" s="35"/>
      <c r="AU190" s="35"/>
    </row>
    <row r="191" spans="1:47" s="81" customFormat="1" ht="15.75" outlineLevel="2" thickBot="1" x14ac:dyDescent="0.3">
      <c r="B191" s="74">
        <v>2105050901</v>
      </c>
      <c r="C191" s="74" t="s">
        <v>198</v>
      </c>
      <c r="D191" s="75">
        <v>21000000</v>
      </c>
      <c r="E191" s="75">
        <v>0</v>
      </c>
      <c r="F191" s="75">
        <v>0</v>
      </c>
      <c r="G191" s="75">
        <v>0</v>
      </c>
      <c r="H191" s="75">
        <v>0</v>
      </c>
      <c r="I191" s="76">
        <v>0</v>
      </c>
      <c r="J191" s="76">
        <f>+D191+E191-F191-G191-H191+I191</f>
        <v>21000000</v>
      </c>
      <c r="K191" s="76">
        <v>0</v>
      </c>
      <c r="L191" s="76">
        <f t="shared" ref="L191" si="292">+J191-K191</f>
        <v>21000000</v>
      </c>
      <c r="M191" s="77">
        <v>0</v>
      </c>
      <c r="N191" s="75">
        <v>0</v>
      </c>
      <c r="O191" s="75">
        <f t="shared" ref="O191" si="293">+N191-K191</f>
        <v>0</v>
      </c>
      <c r="P191" s="76">
        <f t="shared" ref="P191" si="294">+J191-N191</f>
        <v>21000000</v>
      </c>
      <c r="Q191" s="75">
        <f t="shared" ref="Q191" si="295">+M191</f>
        <v>0</v>
      </c>
      <c r="R191" s="80"/>
      <c r="S191" s="74">
        <v>2105050901</v>
      </c>
      <c r="T191" s="74" t="s">
        <v>198</v>
      </c>
      <c r="U191" s="76">
        <v>0</v>
      </c>
      <c r="V191" s="76">
        <v>0</v>
      </c>
      <c r="W191" s="76">
        <v>0</v>
      </c>
      <c r="X191" s="76">
        <v>0</v>
      </c>
      <c r="Y191" s="76">
        <v>5500000</v>
      </c>
      <c r="Z191" s="76">
        <v>0</v>
      </c>
      <c r="AA191" s="76">
        <v>5000000</v>
      </c>
      <c r="AB191" s="76">
        <v>0</v>
      </c>
      <c r="AC191" s="76">
        <v>0</v>
      </c>
      <c r="AD191" s="76">
        <v>5000000</v>
      </c>
      <c r="AE191" s="76">
        <v>0</v>
      </c>
      <c r="AF191" s="76">
        <v>5500000</v>
      </c>
      <c r="AG191" s="76">
        <v>0</v>
      </c>
      <c r="AH191" s="76">
        <v>21000000</v>
      </c>
      <c r="AI191" s="132"/>
      <c r="AJ191" s="76">
        <v>0</v>
      </c>
      <c r="AK191" s="76">
        <f>+'Ejecucion gastos Febrero 2019'!K191</f>
        <v>0</v>
      </c>
      <c r="AL191" s="76">
        <f t="shared" si="198"/>
        <v>0</v>
      </c>
      <c r="AN191" s="139" t="e">
        <f t="shared" si="199"/>
        <v>#DIV/0!</v>
      </c>
      <c r="AO191" s="139" t="e">
        <f t="shared" si="200"/>
        <v>#DIV/0!</v>
      </c>
      <c r="AP191" s="139"/>
      <c r="AQ191" s="139"/>
      <c r="AR191" s="139"/>
      <c r="AS191" s="139"/>
      <c r="AT191" s="139"/>
      <c r="AU191" s="139"/>
    </row>
    <row r="192" spans="1:47" s="81" customFormat="1" ht="15.75" outlineLevel="2" thickBot="1" x14ac:dyDescent="0.3">
      <c r="A192" s="80"/>
      <c r="B192" s="65">
        <v>21050510</v>
      </c>
      <c r="C192" s="65" t="s">
        <v>485</v>
      </c>
      <c r="D192" s="67">
        <f>+D193</f>
        <v>60616652</v>
      </c>
      <c r="E192" s="67">
        <f t="shared" ref="E192:Q192" si="296">+E193</f>
        <v>0</v>
      </c>
      <c r="F192" s="67">
        <f t="shared" si="296"/>
        <v>0</v>
      </c>
      <c r="G192" s="67">
        <f t="shared" si="296"/>
        <v>0</v>
      </c>
      <c r="H192" s="67">
        <f t="shared" si="296"/>
        <v>0</v>
      </c>
      <c r="I192" s="67">
        <f t="shared" si="296"/>
        <v>0</v>
      </c>
      <c r="J192" s="67">
        <f t="shared" si="296"/>
        <v>60616652</v>
      </c>
      <c r="K192" s="67">
        <f t="shared" si="296"/>
        <v>0</v>
      </c>
      <c r="L192" s="67">
        <f t="shared" si="296"/>
        <v>60616652</v>
      </c>
      <c r="M192" s="67">
        <f t="shared" si="296"/>
        <v>0</v>
      </c>
      <c r="N192" s="67">
        <f t="shared" si="296"/>
        <v>3450000</v>
      </c>
      <c r="O192" s="67">
        <f t="shared" si="296"/>
        <v>3450000</v>
      </c>
      <c r="P192" s="67">
        <f t="shared" si="296"/>
        <v>57166652</v>
      </c>
      <c r="Q192" s="67">
        <f t="shared" si="296"/>
        <v>0</v>
      </c>
      <c r="S192" s="65">
        <v>21050510</v>
      </c>
      <c r="T192" s="65" t="s">
        <v>485</v>
      </c>
      <c r="U192" s="67">
        <f t="shared" ref="U192" si="297">+U193</f>
        <v>0</v>
      </c>
      <c r="V192" s="67">
        <f t="shared" ref="V192:AH192" si="298">+V193</f>
        <v>0</v>
      </c>
      <c r="W192" s="67">
        <f t="shared" si="298"/>
        <v>0</v>
      </c>
      <c r="X192" s="67">
        <f t="shared" si="298"/>
        <v>7577081.5</v>
      </c>
      <c r="Y192" s="67">
        <f t="shared" si="298"/>
        <v>7577081.5</v>
      </c>
      <c r="Z192" s="67">
        <f t="shared" si="298"/>
        <v>7577081.5</v>
      </c>
      <c r="AA192" s="67">
        <f t="shared" si="298"/>
        <v>7577081.5</v>
      </c>
      <c r="AB192" s="67">
        <f t="shared" si="298"/>
        <v>13511731</v>
      </c>
      <c r="AC192" s="67">
        <f t="shared" si="298"/>
        <v>7577081.5</v>
      </c>
      <c r="AD192" s="67">
        <f t="shared" si="298"/>
        <v>7577081.5</v>
      </c>
      <c r="AE192" s="67">
        <f t="shared" si="298"/>
        <v>1642432</v>
      </c>
      <c r="AF192" s="67">
        <f t="shared" si="298"/>
        <v>0</v>
      </c>
      <c r="AG192" s="67">
        <f t="shared" si="298"/>
        <v>0</v>
      </c>
      <c r="AH192" s="67">
        <f t="shared" si="298"/>
        <v>60616652</v>
      </c>
      <c r="AI192" s="132"/>
      <c r="AJ192" s="67">
        <f t="shared" ref="AJ192" si="299">SUM(AJ193:AJ224)</f>
        <v>2615489536</v>
      </c>
      <c r="AK192" s="67">
        <f>+'Ejecucion gastos Febrero 2019'!K192</f>
        <v>21451993</v>
      </c>
      <c r="AL192" s="67">
        <f t="shared" si="198"/>
        <v>2636941529</v>
      </c>
      <c r="AN192" s="35" t="e">
        <f t="shared" si="199"/>
        <v>#DIV/0!</v>
      </c>
      <c r="AO192" s="35" t="e">
        <f t="shared" si="200"/>
        <v>#DIV/0!</v>
      </c>
      <c r="AP192" s="35"/>
      <c r="AQ192" s="35"/>
      <c r="AR192" s="35"/>
      <c r="AS192" s="35"/>
      <c r="AT192" s="35"/>
      <c r="AU192" s="35"/>
    </row>
    <row r="193" spans="2:47" s="81" customFormat="1" ht="15.75" outlineLevel="2" thickBot="1" x14ac:dyDescent="0.3">
      <c r="B193" s="74">
        <v>2105051002</v>
      </c>
      <c r="C193" s="74" t="s">
        <v>196</v>
      </c>
      <c r="D193" s="75">
        <v>60616652</v>
      </c>
      <c r="E193" s="75">
        <v>0</v>
      </c>
      <c r="F193" s="75">
        <v>0</v>
      </c>
      <c r="G193" s="75">
        <v>0</v>
      </c>
      <c r="H193" s="75">
        <v>0</v>
      </c>
      <c r="I193" s="76">
        <v>0</v>
      </c>
      <c r="J193" s="76">
        <f>+D193+E193-F193-G193-H193+I193</f>
        <v>60616652</v>
      </c>
      <c r="K193" s="76">
        <v>0</v>
      </c>
      <c r="L193" s="76">
        <f t="shared" ref="L193" si="300">+J193-K193</f>
        <v>60616652</v>
      </c>
      <c r="M193" s="77">
        <v>0</v>
      </c>
      <c r="N193" s="75">
        <v>3450000</v>
      </c>
      <c r="O193" s="75">
        <f t="shared" ref="O193" si="301">+N193-K193</f>
        <v>3450000</v>
      </c>
      <c r="P193" s="76">
        <f t="shared" ref="P193" si="302">+J193-N193</f>
        <v>57166652</v>
      </c>
      <c r="Q193" s="75">
        <f t="shared" ref="Q193" si="303">+M193</f>
        <v>0</v>
      </c>
      <c r="S193" s="74">
        <v>2105051002</v>
      </c>
      <c r="T193" s="74" t="s">
        <v>196</v>
      </c>
      <c r="U193" s="76">
        <v>0</v>
      </c>
      <c r="V193" s="76">
        <v>0</v>
      </c>
      <c r="W193" s="76">
        <v>0</v>
      </c>
      <c r="X193" s="76">
        <v>7577081.5</v>
      </c>
      <c r="Y193" s="76">
        <v>7577081.5</v>
      </c>
      <c r="Z193" s="76">
        <v>7577081.5</v>
      </c>
      <c r="AA193" s="76">
        <v>7577081.5</v>
      </c>
      <c r="AB193" s="76">
        <v>13511731</v>
      </c>
      <c r="AC193" s="76">
        <v>7577081.5</v>
      </c>
      <c r="AD193" s="76">
        <v>7577081.5</v>
      </c>
      <c r="AE193" s="76">
        <v>1642432</v>
      </c>
      <c r="AF193" s="76">
        <v>0</v>
      </c>
      <c r="AG193" s="76">
        <v>0</v>
      </c>
      <c r="AH193" s="76">
        <v>60616652</v>
      </c>
      <c r="AI193" s="132"/>
      <c r="AJ193" s="76">
        <v>102639245</v>
      </c>
      <c r="AK193" s="76">
        <f>+'Ejecucion gastos Febrero 2019'!K193</f>
        <v>21451993</v>
      </c>
      <c r="AL193" s="76">
        <f t="shared" si="198"/>
        <v>124091238</v>
      </c>
      <c r="AN193" s="139" t="e">
        <f t="shared" si="199"/>
        <v>#DIV/0!</v>
      </c>
      <c r="AO193" s="139" t="e">
        <f t="shared" si="200"/>
        <v>#DIV/0!</v>
      </c>
      <c r="AP193" s="139"/>
      <c r="AQ193" s="139"/>
      <c r="AR193" s="139"/>
      <c r="AS193" s="139"/>
      <c r="AT193" s="139"/>
      <c r="AU193" s="139"/>
    </row>
    <row r="194" spans="2:47" s="81" customFormat="1" ht="15.75" outlineLevel="2" thickBot="1" x14ac:dyDescent="0.3">
      <c r="B194" s="70">
        <v>210593</v>
      </c>
      <c r="C194" s="70" t="s">
        <v>486</v>
      </c>
      <c r="D194" s="71">
        <f>SUM(D195:D226)</f>
        <v>0</v>
      </c>
      <c r="E194" s="71">
        <f t="shared" ref="E194:Q194" si="304">SUM(E195:E226)</f>
        <v>0</v>
      </c>
      <c r="F194" s="71">
        <f t="shared" si="304"/>
        <v>0</v>
      </c>
      <c r="G194" s="71">
        <f t="shared" si="304"/>
        <v>0</v>
      </c>
      <c r="H194" s="71">
        <f t="shared" si="304"/>
        <v>0</v>
      </c>
      <c r="I194" s="71">
        <f t="shared" si="304"/>
        <v>5228993741</v>
      </c>
      <c r="J194" s="71">
        <f t="shared" si="304"/>
        <v>5228993741</v>
      </c>
      <c r="K194" s="71">
        <f t="shared" si="304"/>
        <v>2615489536</v>
      </c>
      <c r="L194" s="71">
        <f t="shared" si="304"/>
        <v>2613504205</v>
      </c>
      <c r="M194" s="71">
        <f t="shared" si="304"/>
        <v>68252828</v>
      </c>
      <c r="N194" s="71">
        <f t="shared" si="304"/>
        <v>2615489536</v>
      </c>
      <c r="O194" s="71">
        <f t="shared" si="304"/>
        <v>0</v>
      </c>
      <c r="P194" s="71">
        <f t="shared" si="304"/>
        <v>2613504205</v>
      </c>
      <c r="Q194" s="71">
        <f t="shared" si="304"/>
        <v>68252828</v>
      </c>
      <c r="S194" s="70">
        <v>210593</v>
      </c>
      <c r="T194" s="70" t="s">
        <v>486</v>
      </c>
      <c r="U194" s="71">
        <f t="shared" ref="U194" si="305">SUM(U195:U226)</f>
        <v>5228993741</v>
      </c>
      <c r="V194" s="71">
        <f t="shared" ref="V194:AH194" si="306">SUM(V195:V226)</f>
        <v>2615489536</v>
      </c>
      <c r="W194" s="71">
        <f t="shared" si="306"/>
        <v>2613504205</v>
      </c>
      <c r="X194" s="71">
        <f t="shared" si="306"/>
        <v>0</v>
      </c>
      <c r="Y194" s="71">
        <f t="shared" si="306"/>
        <v>0</v>
      </c>
      <c r="Z194" s="71">
        <f t="shared" si="306"/>
        <v>0</v>
      </c>
      <c r="AA194" s="71">
        <f t="shared" si="306"/>
        <v>0</v>
      </c>
      <c r="AB194" s="71">
        <f t="shared" si="306"/>
        <v>0</v>
      </c>
      <c r="AC194" s="71">
        <f t="shared" si="306"/>
        <v>0</v>
      </c>
      <c r="AD194" s="71">
        <f t="shared" si="306"/>
        <v>0</v>
      </c>
      <c r="AE194" s="71">
        <f t="shared" si="306"/>
        <v>0</v>
      </c>
      <c r="AF194" s="71">
        <f t="shared" si="306"/>
        <v>0</v>
      </c>
      <c r="AG194" s="71">
        <f t="shared" si="306"/>
        <v>0</v>
      </c>
      <c r="AH194" s="71">
        <f t="shared" si="306"/>
        <v>5228993741</v>
      </c>
      <c r="AI194" s="132"/>
      <c r="AJ194" s="71">
        <v>47231292</v>
      </c>
      <c r="AK194" s="71">
        <f>+'Ejecucion gastos Febrero 2019'!K194</f>
        <v>1642058346</v>
      </c>
      <c r="AL194" s="71">
        <f t="shared" si="198"/>
        <v>1689289638</v>
      </c>
      <c r="AN194" s="138">
        <f t="shared" si="199"/>
        <v>0.98194170102770395</v>
      </c>
      <c r="AO194" s="138">
        <f t="shared" si="200"/>
        <v>0.37170242815813642</v>
      </c>
      <c r="AP194" s="138"/>
      <c r="AQ194" s="138"/>
      <c r="AR194" s="138"/>
      <c r="AS194" s="138"/>
      <c r="AT194" s="138"/>
      <c r="AU194" s="138"/>
    </row>
    <row r="195" spans="2:47" s="81" customFormat="1" ht="15.75" outlineLevel="2" thickBot="1" x14ac:dyDescent="0.3">
      <c r="B195" s="65">
        <v>21059302</v>
      </c>
      <c r="C195" s="65" t="s">
        <v>487</v>
      </c>
      <c r="D195" s="67">
        <v>0</v>
      </c>
      <c r="E195" s="67">
        <v>0</v>
      </c>
      <c r="F195" s="67">
        <v>0</v>
      </c>
      <c r="G195" s="67">
        <v>0</v>
      </c>
      <c r="H195" s="67">
        <v>0</v>
      </c>
      <c r="I195" s="67">
        <v>142294111</v>
      </c>
      <c r="J195" s="67">
        <f t="shared" ref="J195:J226" si="307">+D195+E195-F195-G195-H195+I195</f>
        <v>142294111</v>
      </c>
      <c r="K195" s="67">
        <v>102639245</v>
      </c>
      <c r="L195" s="67">
        <f t="shared" ref="L195:L226" si="308">+J195-K195</f>
        <v>39654866</v>
      </c>
      <c r="M195" s="67">
        <v>14250000</v>
      </c>
      <c r="N195" s="67">
        <v>102639245</v>
      </c>
      <c r="O195" s="67">
        <f t="shared" ref="O195:O226" si="309">+N195-K195</f>
        <v>0</v>
      </c>
      <c r="P195" s="67">
        <f t="shared" ref="P195:P226" si="310">+J195-N195</f>
        <v>39654866</v>
      </c>
      <c r="Q195" s="66">
        <f t="shared" ref="Q195:Q226" si="311">+M195</f>
        <v>14250000</v>
      </c>
      <c r="S195" s="65">
        <v>21059302</v>
      </c>
      <c r="T195" s="65" t="s">
        <v>487</v>
      </c>
      <c r="U195" s="67">
        <v>142294111</v>
      </c>
      <c r="V195" s="67">
        <v>102639245</v>
      </c>
      <c r="W195" s="67">
        <f>+U195-V195</f>
        <v>39654866</v>
      </c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>
        <f t="shared" ref="AH195:AH226" si="312">SUM(V195:AG195)</f>
        <v>142294111</v>
      </c>
      <c r="AI195" s="132"/>
      <c r="AJ195" s="67">
        <v>0</v>
      </c>
      <c r="AK195" s="67">
        <f>+'Ejecucion gastos Febrero 2019'!K195</f>
        <v>34677547</v>
      </c>
      <c r="AL195" s="67">
        <f t="shared" si="198"/>
        <v>34677547</v>
      </c>
      <c r="AN195" s="35">
        <f t="shared" si="199"/>
        <v>1</v>
      </c>
      <c r="AO195" s="35">
        <f t="shared" si="200"/>
        <v>0.12551597072601381</v>
      </c>
      <c r="AP195" s="35"/>
      <c r="AQ195" s="35"/>
      <c r="AR195" s="35"/>
      <c r="AS195" s="35"/>
      <c r="AT195" s="35"/>
      <c r="AU195" s="35"/>
    </row>
    <row r="196" spans="2:47" s="81" customFormat="1" ht="15.75" outlineLevel="2" thickBot="1" x14ac:dyDescent="0.3">
      <c r="B196" s="65">
        <v>21059303</v>
      </c>
      <c r="C196" s="65" t="s">
        <v>488</v>
      </c>
      <c r="D196" s="67">
        <v>0</v>
      </c>
      <c r="E196" s="67">
        <v>0</v>
      </c>
      <c r="F196" s="67">
        <v>0</v>
      </c>
      <c r="G196" s="67">
        <v>0</v>
      </c>
      <c r="H196" s="67">
        <v>0</v>
      </c>
      <c r="I196" s="67">
        <v>83688417</v>
      </c>
      <c r="J196" s="67">
        <f t="shared" si="307"/>
        <v>83688417</v>
      </c>
      <c r="K196" s="67">
        <v>47231292</v>
      </c>
      <c r="L196" s="67">
        <f t="shared" si="308"/>
        <v>36457125</v>
      </c>
      <c r="M196" s="67">
        <v>0</v>
      </c>
      <c r="N196" s="67">
        <v>47231292</v>
      </c>
      <c r="O196" s="67">
        <f t="shared" si="309"/>
        <v>0</v>
      </c>
      <c r="P196" s="67">
        <f t="shared" si="310"/>
        <v>36457125</v>
      </c>
      <c r="Q196" s="66">
        <f t="shared" si="311"/>
        <v>0</v>
      </c>
      <c r="S196" s="65">
        <v>21059303</v>
      </c>
      <c r="T196" s="65" t="s">
        <v>488</v>
      </c>
      <c r="U196" s="67">
        <v>83688417</v>
      </c>
      <c r="V196" s="67">
        <v>47231292</v>
      </c>
      <c r="W196" s="67">
        <f t="shared" ref="W196:W259" si="313">+U196-V196</f>
        <v>36457125</v>
      </c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>
        <f t="shared" si="312"/>
        <v>83688417</v>
      </c>
      <c r="AI196" s="132"/>
      <c r="AJ196" s="67">
        <v>960339041</v>
      </c>
      <c r="AK196" s="67">
        <f>+'Ejecucion gastos Febrero 2019'!K196</f>
        <v>7233334</v>
      </c>
      <c r="AL196" s="67">
        <f t="shared" si="198"/>
        <v>967572375</v>
      </c>
      <c r="AN196" s="35">
        <f t="shared" si="199"/>
        <v>-19.332686241147076</v>
      </c>
      <c r="AO196" s="35">
        <f t="shared" si="200"/>
        <v>0.80159340595288298</v>
      </c>
      <c r="AP196" s="35"/>
      <c r="AQ196" s="35"/>
      <c r="AR196" s="35"/>
      <c r="AS196" s="35"/>
      <c r="AT196" s="35"/>
      <c r="AU196" s="35"/>
    </row>
    <row r="197" spans="2:47" s="81" customFormat="1" ht="15.75" outlineLevel="2" thickBot="1" x14ac:dyDescent="0.3">
      <c r="B197" s="65">
        <v>21059314</v>
      </c>
      <c r="C197" s="65" t="s">
        <v>489</v>
      </c>
      <c r="D197" s="67">
        <v>0</v>
      </c>
      <c r="E197" s="67">
        <v>0</v>
      </c>
      <c r="F197" s="67">
        <v>0</v>
      </c>
      <c r="G197" s="67">
        <v>0</v>
      </c>
      <c r="H197" s="67">
        <v>0</v>
      </c>
      <c r="I197" s="67">
        <v>45078475</v>
      </c>
      <c r="J197" s="67">
        <f t="shared" si="307"/>
        <v>45078475</v>
      </c>
      <c r="K197" s="67">
        <v>0</v>
      </c>
      <c r="L197" s="67">
        <f t="shared" si="308"/>
        <v>45078475</v>
      </c>
      <c r="M197" s="67">
        <v>0</v>
      </c>
      <c r="N197" s="67">
        <v>0</v>
      </c>
      <c r="O197" s="67">
        <f t="shared" si="309"/>
        <v>0</v>
      </c>
      <c r="P197" s="67">
        <f t="shared" si="310"/>
        <v>45078475</v>
      </c>
      <c r="Q197" s="66">
        <f t="shared" si="311"/>
        <v>0</v>
      </c>
      <c r="S197" s="65">
        <v>21059314</v>
      </c>
      <c r="T197" s="65" t="s">
        <v>489</v>
      </c>
      <c r="U197" s="67">
        <v>45078475</v>
      </c>
      <c r="V197" s="67">
        <v>0</v>
      </c>
      <c r="W197" s="67">
        <f t="shared" si="313"/>
        <v>45078475</v>
      </c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>
        <f t="shared" si="312"/>
        <v>45078475</v>
      </c>
      <c r="AI197" s="132"/>
      <c r="AJ197" s="67">
        <v>99866101.5</v>
      </c>
      <c r="AK197" s="67">
        <f>+'Ejecucion gastos Febrero 2019'!K197</f>
        <v>45078475</v>
      </c>
      <c r="AL197" s="67">
        <f t="shared" si="198"/>
        <v>144944576.5</v>
      </c>
      <c r="AN197" s="35" t="e">
        <f t="shared" si="199"/>
        <v>#DIV/0!</v>
      </c>
      <c r="AO197" s="35">
        <f t="shared" si="200"/>
        <v>0</v>
      </c>
      <c r="AP197" s="35"/>
      <c r="AQ197" s="35"/>
      <c r="AR197" s="35"/>
      <c r="AS197" s="35"/>
      <c r="AT197" s="35"/>
      <c r="AU197" s="35"/>
    </row>
    <row r="198" spans="2:47" s="81" customFormat="1" ht="15.75" outlineLevel="2" thickBot="1" x14ac:dyDescent="0.3">
      <c r="B198" s="65">
        <v>21059321</v>
      </c>
      <c r="C198" s="65" t="s">
        <v>490</v>
      </c>
      <c r="D198" s="67">
        <v>0</v>
      </c>
      <c r="E198" s="67">
        <v>0</v>
      </c>
      <c r="F198" s="67">
        <v>0</v>
      </c>
      <c r="G198" s="67">
        <v>0</v>
      </c>
      <c r="H198" s="67">
        <v>0</v>
      </c>
      <c r="I198" s="67">
        <v>2277537628</v>
      </c>
      <c r="J198" s="67">
        <f t="shared" si="307"/>
        <v>2277537628</v>
      </c>
      <c r="K198" s="67">
        <v>960339041</v>
      </c>
      <c r="L198" s="67">
        <f t="shared" si="308"/>
        <v>1317198587</v>
      </c>
      <c r="M198" s="67">
        <v>49002828</v>
      </c>
      <c r="N198" s="67">
        <v>960339041</v>
      </c>
      <c r="O198" s="67">
        <f t="shared" si="309"/>
        <v>0</v>
      </c>
      <c r="P198" s="67">
        <f t="shared" si="310"/>
        <v>1317198587</v>
      </c>
      <c r="Q198" s="66">
        <f t="shared" si="311"/>
        <v>49002828</v>
      </c>
      <c r="S198" s="65">
        <v>21059321</v>
      </c>
      <c r="T198" s="65" t="s">
        <v>490</v>
      </c>
      <c r="U198" s="67">
        <v>2277537628</v>
      </c>
      <c r="V198" s="67">
        <v>960339041</v>
      </c>
      <c r="W198" s="67">
        <f t="shared" si="313"/>
        <v>1317198587</v>
      </c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>
        <f t="shared" si="312"/>
        <v>2277537628</v>
      </c>
      <c r="AI198" s="132"/>
      <c r="AJ198" s="67">
        <v>40041056</v>
      </c>
      <c r="AK198" s="67">
        <f>+'Ejecucion gastos Febrero 2019'!K198</f>
        <v>534737820</v>
      </c>
      <c r="AL198" s="67">
        <f t="shared" ref="AL198:AL261" si="314">+AK198+AJ198</f>
        <v>574778876</v>
      </c>
      <c r="AN198" s="35">
        <f t="shared" ref="AN198:AN261" si="315">(V198-AJ198)/V198</f>
        <v>0.95830529189117908</v>
      </c>
      <c r="AO198" s="35">
        <f t="shared" ref="AO198:AO261" si="316">(W198-AK198)/W198</f>
        <v>0.59403401637569475</v>
      </c>
      <c r="AP198" s="35"/>
      <c r="AQ198" s="35"/>
      <c r="AR198" s="35"/>
      <c r="AS198" s="35"/>
      <c r="AT198" s="35"/>
      <c r="AU198" s="35"/>
    </row>
    <row r="199" spans="2:47" s="81" customFormat="1" ht="15.75" outlineLevel="2" thickBot="1" x14ac:dyDescent="0.3">
      <c r="B199" s="65">
        <v>21059324</v>
      </c>
      <c r="C199" s="65" t="s">
        <v>491</v>
      </c>
      <c r="D199" s="67">
        <v>0</v>
      </c>
      <c r="E199" s="67">
        <v>0</v>
      </c>
      <c r="F199" s="67">
        <v>0</v>
      </c>
      <c r="G199" s="67">
        <v>0</v>
      </c>
      <c r="H199" s="67">
        <v>0</v>
      </c>
      <c r="I199" s="67">
        <v>99866102</v>
      </c>
      <c r="J199" s="67">
        <f t="shared" si="307"/>
        <v>99866102</v>
      </c>
      <c r="K199" s="67">
        <v>99866101.5</v>
      </c>
      <c r="L199" s="67">
        <f t="shared" si="308"/>
        <v>0.5</v>
      </c>
      <c r="M199" s="67">
        <v>0</v>
      </c>
      <c r="N199" s="67">
        <v>99866101.5</v>
      </c>
      <c r="O199" s="67">
        <f t="shared" si="309"/>
        <v>0</v>
      </c>
      <c r="P199" s="67">
        <f t="shared" si="310"/>
        <v>0.5</v>
      </c>
      <c r="Q199" s="66">
        <f t="shared" si="311"/>
        <v>0</v>
      </c>
      <c r="S199" s="65">
        <v>21059324</v>
      </c>
      <c r="T199" s="65" t="s">
        <v>491</v>
      </c>
      <c r="U199" s="67">
        <v>99866102</v>
      </c>
      <c r="V199" s="67">
        <v>99866101.5</v>
      </c>
      <c r="W199" s="67">
        <f t="shared" si="313"/>
        <v>0.5</v>
      </c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>
        <f t="shared" si="312"/>
        <v>99866102</v>
      </c>
      <c r="AI199" s="132"/>
      <c r="AJ199" s="67">
        <v>2771190</v>
      </c>
      <c r="AK199" s="67">
        <f>+'Ejecucion gastos Febrero 2019'!K199</f>
        <v>680000</v>
      </c>
      <c r="AL199" s="67">
        <f t="shared" si="314"/>
        <v>3451190</v>
      </c>
      <c r="AN199" s="35">
        <f t="shared" si="315"/>
        <v>0.97225094443082871</v>
      </c>
      <c r="AO199" s="35">
        <f t="shared" si="316"/>
        <v>-1359999</v>
      </c>
      <c r="AP199" s="35"/>
      <c r="AQ199" s="35"/>
      <c r="AR199" s="35"/>
      <c r="AS199" s="35"/>
      <c r="AT199" s="35"/>
      <c r="AU199" s="35"/>
    </row>
    <row r="200" spans="2:47" s="81" customFormat="1" ht="15.75" outlineLevel="2" thickBot="1" x14ac:dyDescent="0.3">
      <c r="B200" s="65">
        <v>21059325</v>
      </c>
      <c r="C200" s="65" t="s">
        <v>492</v>
      </c>
      <c r="D200" s="67">
        <v>0</v>
      </c>
      <c r="E200" s="67">
        <v>0</v>
      </c>
      <c r="F200" s="67">
        <v>0</v>
      </c>
      <c r="G200" s="67">
        <v>0</v>
      </c>
      <c r="H200" s="67">
        <v>0</v>
      </c>
      <c r="I200" s="67">
        <v>40041056</v>
      </c>
      <c r="J200" s="67">
        <f t="shared" si="307"/>
        <v>40041056</v>
      </c>
      <c r="K200" s="67">
        <v>40041056</v>
      </c>
      <c r="L200" s="67">
        <f t="shared" si="308"/>
        <v>0</v>
      </c>
      <c r="M200" s="67">
        <v>0</v>
      </c>
      <c r="N200" s="67">
        <v>40041056</v>
      </c>
      <c r="O200" s="67">
        <f t="shared" si="309"/>
        <v>0</v>
      </c>
      <c r="P200" s="67">
        <f t="shared" si="310"/>
        <v>0</v>
      </c>
      <c r="Q200" s="66">
        <f t="shared" si="311"/>
        <v>0</v>
      </c>
      <c r="S200" s="65">
        <v>21059325</v>
      </c>
      <c r="T200" s="65" t="s">
        <v>492</v>
      </c>
      <c r="U200" s="67">
        <v>40041056</v>
      </c>
      <c r="V200" s="67">
        <v>40041056</v>
      </c>
      <c r="W200" s="67">
        <f t="shared" si="313"/>
        <v>0</v>
      </c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>
        <f t="shared" si="312"/>
        <v>40041056</v>
      </c>
      <c r="AI200" s="132"/>
      <c r="AJ200" s="67">
        <v>30013600</v>
      </c>
      <c r="AK200" s="67">
        <f>+'Ejecucion gastos Febrero 2019'!K200</f>
        <v>0</v>
      </c>
      <c r="AL200" s="67">
        <f t="shared" si="314"/>
        <v>30013600</v>
      </c>
      <c r="AN200" s="35">
        <f t="shared" si="315"/>
        <v>0.25042935930560872</v>
      </c>
      <c r="AO200" s="35" t="e">
        <f t="shared" si="316"/>
        <v>#DIV/0!</v>
      </c>
      <c r="AP200" s="35"/>
      <c r="AQ200" s="35"/>
      <c r="AR200" s="35"/>
      <c r="AS200" s="35"/>
      <c r="AT200" s="35"/>
      <c r="AU200" s="35"/>
    </row>
    <row r="201" spans="2:47" s="81" customFormat="1" ht="15.75" outlineLevel="2" thickBot="1" x14ac:dyDescent="0.3">
      <c r="B201" s="65">
        <v>21059326</v>
      </c>
      <c r="C201" s="65" t="s">
        <v>493</v>
      </c>
      <c r="D201" s="67">
        <v>0</v>
      </c>
      <c r="E201" s="67">
        <v>0</v>
      </c>
      <c r="F201" s="67">
        <v>0</v>
      </c>
      <c r="G201" s="67">
        <v>0</v>
      </c>
      <c r="H201" s="67">
        <v>0</v>
      </c>
      <c r="I201" s="67">
        <v>2771190</v>
      </c>
      <c r="J201" s="67">
        <f t="shared" si="307"/>
        <v>2771190</v>
      </c>
      <c r="K201" s="67">
        <v>2771190</v>
      </c>
      <c r="L201" s="67">
        <f t="shared" si="308"/>
        <v>0</v>
      </c>
      <c r="M201" s="67">
        <v>0</v>
      </c>
      <c r="N201" s="67">
        <v>2771190</v>
      </c>
      <c r="O201" s="67">
        <f t="shared" si="309"/>
        <v>0</v>
      </c>
      <c r="P201" s="67">
        <f t="shared" si="310"/>
        <v>0</v>
      </c>
      <c r="Q201" s="66">
        <f t="shared" si="311"/>
        <v>0</v>
      </c>
      <c r="S201" s="65">
        <v>21059326</v>
      </c>
      <c r="T201" s="65" t="s">
        <v>493</v>
      </c>
      <c r="U201" s="67">
        <v>2771190</v>
      </c>
      <c r="V201" s="67">
        <v>2771190</v>
      </c>
      <c r="W201" s="67">
        <f t="shared" si="313"/>
        <v>0</v>
      </c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>
        <f t="shared" si="312"/>
        <v>2771190</v>
      </c>
      <c r="AI201" s="132"/>
      <c r="AJ201" s="67">
        <v>10000000</v>
      </c>
      <c r="AK201" s="67">
        <f>+'Ejecucion gastos Febrero 2019'!K201</f>
        <v>0</v>
      </c>
      <c r="AL201" s="67">
        <f t="shared" si="314"/>
        <v>10000000</v>
      </c>
      <c r="AN201" s="35">
        <f t="shared" si="315"/>
        <v>-2.6085580562862885</v>
      </c>
      <c r="AO201" s="35" t="e">
        <f t="shared" si="316"/>
        <v>#DIV/0!</v>
      </c>
      <c r="AP201" s="35"/>
      <c r="AQ201" s="35"/>
      <c r="AR201" s="35"/>
      <c r="AS201" s="35"/>
      <c r="AT201" s="35"/>
      <c r="AU201" s="35"/>
    </row>
    <row r="202" spans="2:47" s="81" customFormat="1" ht="15.75" outlineLevel="2" thickBot="1" x14ac:dyDescent="0.3">
      <c r="B202" s="65">
        <v>21059327</v>
      </c>
      <c r="C202" s="65" t="s">
        <v>494</v>
      </c>
      <c r="D202" s="67">
        <v>0</v>
      </c>
      <c r="E202" s="67">
        <v>0</v>
      </c>
      <c r="F202" s="67">
        <v>0</v>
      </c>
      <c r="G202" s="67">
        <v>0</v>
      </c>
      <c r="H202" s="67">
        <v>0</v>
      </c>
      <c r="I202" s="67">
        <v>30013600</v>
      </c>
      <c r="J202" s="67">
        <f t="shared" si="307"/>
        <v>30013600</v>
      </c>
      <c r="K202" s="67">
        <v>30013600</v>
      </c>
      <c r="L202" s="67">
        <f t="shared" si="308"/>
        <v>0</v>
      </c>
      <c r="M202" s="67">
        <v>0</v>
      </c>
      <c r="N202" s="67">
        <v>30013600</v>
      </c>
      <c r="O202" s="67">
        <f t="shared" si="309"/>
        <v>0</v>
      </c>
      <c r="P202" s="67">
        <f t="shared" si="310"/>
        <v>0</v>
      </c>
      <c r="Q202" s="66">
        <f t="shared" si="311"/>
        <v>0</v>
      </c>
      <c r="S202" s="65">
        <v>21059327</v>
      </c>
      <c r="T202" s="65" t="s">
        <v>494</v>
      </c>
      <c r="U202" s="67">
        <v>30013600</v>
      </c>
      <c r="V202" s="67">
        <v>30013600</v>
      </c>
      <c r="W202" s="67">
        <f t="shared" si="313"/>
        <v>0</v>
      </c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>
        <f t="shared" si="312"/>
        <v>30013600</v>
      </c>
      <c r="AI202" s="132"/>
      <c r="AJ202" s="67">
        <v>684120203</v>
      </c>
      <c r="AK202" s="67">
        <f>+'Ejecucion gastos Febrero 2019'!K202</f>
        <v>0</v>
      </c>
      <c r="AL202" s="67">
        <f t="shared" si="314"/>
        <v>684120203</v>
      </c>
      <c r="AN202" s="35">
        <f t="shared" si="315"/>
        <v>-21.793673634618973</v>
      </c>
      <c r="AO202" s="35" t="e">
        <f t="shared" si="316"/>
        <v>#DIV/0!</v>
      </c>
      <c r="AP202" s="35"/>
      <c r="AQ202" s="35"/>
      <c r="AR202" s="35"/>
      <c r="AS202" s="35"/>
      <c r="AT202" s="35"/>
      <c r="AU202" s="35"/>
    </row>
    <row r="203" spans="2:47" s="81" customFormat="1" ht="15.75" outlineLevel="2" thickBot="1" x14ac:dyDescent="0.3">
      <c r="B203" s="65">
        <v>21059329</v>
      </c>
      <c r="C203" s="65" t="s">
        <v>495</v>
      </c>
      <c r="D203" s="67">
        <v>0</v>
      </c>
      <c r="E203" s="67">
        <v>0</v>
      </c>
      <c r="F203" s="67">
        <v>0</v>
      </c>
      <c r="G203" s="67">
        <v>0</v>
      </c>
      <c r="H203" s="67">
        <v>0</v>
      </c>
      <c r="I203" s="67">
        <v>10000000</v>
      </c>
      <c r="J203" s="67">
        <f t="shared" si="307"/>
        <v>10000000</v>
      </c>
      <c r="K203" s="67">
        <v>10000000</v>
      </c>
      <c r="L203" s="67">
        <f t="shared" si="308"/>
        <v>0</v>
      </c>
      <c r="M203" s="67">
        <v>0</v>
      </c>
      <c r="N203" s="67">
        <v>10000000</v>
      </c>
      <c r="O203" s="67">
        <f t="shared" si="309"/>
        <v>0</v>
      </c>
      <c r="P203" s="67">
        <f t="shared" si="310"/>
        <v>0</v>
      </c>
      <c r="Q203" s="66">
        <f t="shared" si="311"/>
        <v>0</v>
      </c>
      <c r="S203" s="65">
        <v>21059329</v>
      </c>
      <c r="T203" s="65" t="s">
        <v>495</v>
      </c>
      <c r="U203" s="67">
        <v>10000000</v>
      </c>
      <c r="V203" s="67">
        <v>10000000</v>
      </c>
      <c r="W203" s="67">
        <f t="shared" si="313"/>
        <v>0</v>
      </c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>
        <f t="shared" si="312"/>
        <v>10000000</v>
      </c>
      <c r="AI203" s="132"/>
      <c r="AJ203" s="67">
        <v>305850068.5</v>
      </c>
      <c r="AK203" s="67">
        <f>+'Ejecucion gastos Febrero 2019'!K203</f>
        <v>0</v>
      </c>
      <c r="AL203" s="67">
        <f t="shared" si="314"/>
        <v>305850068.5</v>
      </c>
      <c r="AN203" s="35">
        <f t="shared" si="315"/>
        <v>-29.585006849999999</v>
      </c>
      <c r="AO203" s="35" t="e">
        <f t="shared" si="316"/>
        <v>#DIV/0!</v>
      </c>
      <c r="AP203" s="35"/>
      <c r="AQ203" s="35"/>
      <c r="AR203" s="35"/>
      <c r="AS203" s="35"/>
      <c r="AT203" s="35"/>
      <c r="AU203" s="35"/>
    </row>
    <row r="204" spans="2:47" s="81" customFormat="1" ht="15.75" outlineLevel="2" thickBot="1" x14ac:dyDescent="0.3">
      <c r="B204" s="65">
        <v>21059330</v>
      </c>
      <c r="C204" s="65" t="s">
        <v>496</v>
      </c>
      <c r="D204" s="67">
        <v>0</v>
      </c>
      <c r="E204" s="67">
        <v>0</v>
      </c>
      <c r="F204" s="67">
        <v>0</v>
      </c>
      <c r="G204" s="67">
        <v>0</v>
      </c>
      <c r="H204" s="67">
        <v>0</v>
      </c>
      <c r="I204" s="67">
        <v>703685481</v>
      </c>
      <c r="J204" s="67">
        <f t="shared" si="307"/>
        <v>703685481</v>
      </c>
      <c r="K204" s="67">
        <v>684120203</v>
      </c>
      <c r="L204" s="67">
        <f t="shared" si="308"/>
        <v>19565278</v>
      </c>
      <c r="M204" s="67">
        <v>0</v>
      </c>
      <c r="N204" s="67">
        <v>684120203</v>
      </c>
      <c r="O204" s="67">
        <f t="shared" si="309"/>
        <v>0</v>
      </c>
      <c r="P204" s="67">
        <f t="shared" si="310"/>
        <v>19565278</v>
      </c>
      <c r="Q204" s="66">
        <f t="shared" si="311"/>
        <v>0</v>
      </c>
      <c r="S204" s="65">
        <v>21059330</v>
      </c>
      <c r="T204" s="65" t="s">
        <v>496</v>
      </c>
      <c r="U204" s="67">
        <v>703685481</v>
      </c>
      <c r="V204" s="67">
        <v>684120203</v>
      </c>
      <c r="W204" s="67">
        <f t="shared" si="313"/>
        <v>19565278</v>
      </c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>
        <f t="shared" si="312"/>
        <v>703685481</v>
      </c>
      <c r="AI204" s="132"/>
      <c r="AJ204" s="67">
        <v>92940750</v>
      </c>
      <c r="AK204" s="67">
        <f>+'Ejecucion gastos Febrero 2019'!K204</f>
        <v>4699520</v>
      </c>
      <c r="AL204" s="67">
        <f t="shared" si="314"/>
        <v>97640270</v>
      </c>
      <c r="AN204" s="35">
        <f t="shared" si="315"/>
        <v>0.86414558495358451</v>
      </c>
      <c r="AO204" s="35">
        <f t="shared" si="316"/>
        <v>0.75980305518786906</v>
      </c>
      <c r="AP204" s="35"/>
      <c r="AQ204" s="35"/>
      <c r="AR204" s="35"/>
      <c r="AS204" s="35"/>
      <c r="AT204" s="35"/>
      <c r="AU204" s="35"/>
    </row>
    <row r="205" spans="2:47" s="81" customFormat="1" ht="15.75" outlineLevel="2" thickBot="1" x14ac:dyDescent="0.3">
      <c r="B205" s="65">
        <v>21059331</v>
      </c>
      <c r="C205" s="65" t="s">
        <v>497</v>
      </c>
      <c r="D205" s="67">
        <v>0</v>
      </c>
      <c r="E205" s="67">
        <v>0</v>
      </c>
      <c r="F205" s="67">
        <v>0</v>
      </c>
      <c r="G205" s="67">
        <v>0</v>
      </c>
      <c r="H205" s="67">
        <v>0</v>
      </c>
      <c r="I205" s="67">
        <v>305850069</v>
      </c>
      <c r="J205" s="67">
        <f t="shared" si="307"/>
        <v>305850069</v>
      </c>
      <c r="K205" s="67">
        <v>305850068.5</v>
      </c>
      <c r="L205" s="67">
        <f t="shared" si="308"/>
        <v>0.5</v>
      </c>
      <c r="M205" s="67">
        <v>0</v>
      </c>
      <c r="N205" s="67">
        <v>305850068.5</v>
      </c>
      <c r="O205" s="67">
        <f t="shared" si="309"/>
        <v>0</v>
      </c>
      <c r="P205" s="67">
        <f t="shared" si="310"/>
        <v>0.5</v>
      </c>
      <c r="Q205" s="66">
        <f t="shared" si="311"/>
        <v>0</v>
      </c>
      <c r="S205" s="65">
        <v>21059331</v>
      </c>
      <c r="T205" s="65" t="s">
        <v>497</v>
      </c>
      <c r="U205" s="67">
        <v>305850069</v>
      </c>
      <c r="V205" s="67">
        <v>305850068.5</v>
      </c>
      <c r="W205" s="67">
        <f t="shared" si="313"/>
        <v>0.5</v>
      </c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>
        <f t="shared" si="312"/>
        <v>305850069</v>
      </c>
      <c r="AI205" s="132"/>
      <c r="AJ205" s="67">
        <v>10000000</v>
      </c>
      <c r="AK205" s="67">
        <f>+'Ejecucion gastos Febrero 2019'!K205</f>
        <v>0</v>
      </c>
      <c r="AL205" s="67">
        <f t="shared" si="314"/>
        <v>10000000</v>
      </c>
      <c r="AN205" s="35">
        <f t="shared" si="315"/>
        <v>0.96730424142442195</v>
      </c>
      <c r="AO205" s="35">
        <f t="shared" si="316"/>
        <v>1</v>
      </c>
      <c r="AP205" s="35"/>
      <c r="AQ205" s="35"/>
      <c r="AR205" s="35"/>
      <c r="AS205" s="35"/>
      <c r="AT205" s="35"/>
      <c r="AU205" s="35"/>
    </row>
    <row r="206" spans="2:47" s="81" customFormat="1" ht="15.75" outlineLevel="2" thickBot="1" x14ac:dyDescent="0.3">
      <c r="B206" s="65">
        <v>21059332</v>
      </c>
      <c r="C206" s="65" t="s">
        <v>498</v>
      </c>
      <c r="D206" s="67">
        <v>0</v>
      </c>
      <c r="E206" s="67">
        <v>0</v>
      </c>
      <c r="F206" s="67">
        <v>0</v>
      </c>
      <c r="G206" s="67">
        <v>0</v>
      </c>
      <c r="H206" s="67">
        <v>0</v>
      </c>
      <c r="I206" s="67">
        <v>96542464</v>
      </c>
      <c r="J206" s="67">
        <f t="shared" si="307"/>
        <v>96542464</v>
      </c>
      <c r="K206" s="67">
        <v>92940750</v>
      </c>
      <c r="L206" s="67">
        <f t="shared" si="308"/>
        <v>3601714</v>
      </c>
      <c r="M206" s="67">
        <v>0</v>
      </c>
      <c r="N206" s="67">
        <v>92940750</v>
      </c>
      <c r="O206" s="67">
        <f t="shared" si="309"/>
        <v>0</v>
      </c>
      <c r="P206" s="67">
        <f t="shared" si="310"/>
        <v>3601714</v>
      </c>
      <c r="Q206" s="66">
        <f t="shared" si="311"/>
        <v>0</v>
      </c>
      <c r="S206" s="65">
        <v>21059332</v>
      </c>
      <c r="T206" s="65" t="s">
        <v>498</v>
      </c>
      <c r="U206" s="67">
        <v>96542464</v>
      </c>
      <c r="V206" s="67">
        <v>92940750</v>
      </c>
      <c r="W206" s="67">
        <f t="shared" si="313"/>
        <v>3601714</v>
      </c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>
        <f t="shared" si="312"/>
        <v>96542464</v>
      </c>
      <c r="AI206" s="132"/>
      <c r="AJ206" s="67">
        <v>65578811</v>
      </c>
      <c r="AK206" s="67">
        <f>+'Ejecucion gastos Febrero 2019'!K206</f>
        <v>0</v>
      </c>
      <c r="AL206" s="67">
        <f t="shared" si="314"/>
        <v>65578811</v>
      </c>
      <c r="AN206" s="35">
        <f t="shared" si="315"/>
        <v>0.29440196038874228</v>
      </c>
      <c r="AO206" s="35">
        <f t="shared" si="316"/>
        <v>1</v>
      </c>
      <c r="AP206" s="35"/>
      <c r="AQ206" s="35"/>
      <c r="AR206" s="35"/>
      <c r="AS206" s="35"/>
      <c r="AT206" s="35"/>
      <c r="AU206" s="35"/>
    </row>
    <row r="207" spans="2:47" s="81" customFormat="1" ht="15.75" outlineLevel="2" thickBot="1" x14ac:dyDescent="0.3">
      <c r="B207" s="65">
        <v>21059339</v>
      </c>
      <c r="C207" s="65" t="s">
        <v>499</v>
      </c>
      <c r="D207" s="67">
        <v>0</v>
      </c>
      <c r="E207" s="67">
        <v>0</v>
      </c>
      <c r="F207" s="67">
        <v>0</v>
      </c>
      <c r="G207" s="67">
        <v>0</v>
      </c>
      <c r="H207" s="67">
        <v>0</v>
      </c>
      <c r="I207" s="67">
        <v>221259927</v>
      </c>
      <c r="J207" s="67">
        <f t="shared" si="307"/>
        <v>221259927</v>
      </c>
      <c r="K207" s="67">
        <v>10000000</v>
      </c>
      <c r="L207" s="67">
        <f t="shared" si="308"/>
        <v>211259927</v>
      </c>
      <c r="M207" s="67">
        <v>5000000</v>
      </c>
      <c r="N207" s="67">
        <v>10000000</v>
      </c>
      <c r="O207" s="67">
        <f t="shared" si="309"/>
        <v>0</v>
      </c>
      <c r="P207" s="67">
        <f t="shared" si="310"/>
        <v>211259927</v>
      </c>
      <c r="Q207" s="66">
        <f t="shared" si="311"/>
        <v>5000000</v>
      </c>
      <c r="S207" s="65">
        <v>21059339</v>
      </c>
      <c r="T207" s="65" t="s">
        <v>499</v>
      </c>
      <c r="U207" s="67">
        <v>221259927</v>
      </c>
      <c r="V207" s="67">
        <v>10000000</v>
      </c>
      <c r="W207" s="67">
        <f t="shared" si="313"/>
        <v>211259927</v>
      </c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>
        <f t="shared" si="312"/>
        <v>221259927</v>
      </c>
      <c r="AI207" s="132"/>
      <c r="AJ207" s="67">
        <v>11108650</v>
      </c>
      <c r="AK207" s="67">
        <f>+'Ejecucion gastos Febrero 2019'!K207</f>
        <v>211259927</v>
      </c>
      <c r="AL207" s="67">
        <f t="shared" si="314"/>
        <v>222368577</v>
      </c>
      <c r="AN207" s="35">
        <f t="shared" si="315"/>
        <v>-0.11086500000000001</v>
      </c>
      <c r="AO207" s="35">
        <f t="shared" si="316"/>
        <v>0</v>
      </c>
      <c r="AP207" s="35"/>
      <c r="AQ207" s="35"/>
      <c r="AR207" s="35"/>
      <c r="AS207" s="35"/>
      <c r="AT207" s="35"/>
      <c r="AU207" s="35"/>
    </row>
    <row r="208" spans="2:47" s="81" customFormat="1" ht="15.75" outlineLevel="2" thickBot="1" x14ac:dyDescent="0.3">
      <c r="B208" s="65">
        <v>21059340</v>
      </c>
      <c r="C208" s="65" t="s">
        <v>500</v>
      </c>
      <c r="D208" s="67">
        <v>0</v>
      </c>
      <c r="E208" s="67">
        <v>0</v>
      </c>
      <c r="F208" s="67">
        <v>0</v>
      </c>
      <c r="G208" s="67">
        <v>0</v>
      </c>
      <c r="H208" s="67">
        <v>0</v>
      </c>
      <c r="I208" s="67">
        <v>70529028</v>
      </c>
      <c r="J208" s="67">
        <f t="shared" si="307"/>
        <v>70529028</v>
      </c>
      <c r="K208" s="67">
        <v>65578811</v>
      </c>
      <c r="L208" s="67">
        <f t="shared" si="308"/>
        <v>4950217</v>
      </c>
      <c r="M208" s="67">
        <v>0</v>
      </c>
      <c r="N208" s="67">
        <v>65578811</v>
      </c>
      <c r="O208" s="67">
        <f t="shared" si="309"/>
        <v>0</v>
      </c>
      <c r="P208" s="67">
        <f t="shared" si="310"/>
        <v>4950217</v>
      </c>
      <c r="Q208" s="66">
        <f t="shared" si="311"/>
        <v>0</v>
      </c>
      <c r="S208" s="65">
        <v>21059340</v>
      </c>
      <c r="T208" s="65" t="s">
        <v>500</v>
      </c>
      <c r="U208" s="67">
        <v>70529028</v>
      </c>
      <c r="V208" s="67">
        <v>65578811</v>
      </c>
      <c r="W208" s="67">
        <f t="shared" si="313"/>
        <v>4950217</v>
      </c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>
        <f t="shared" si="312"/>
        <v>70529028</v>
      </c>
      <c r="AI208" s="132"/>
      <c r="AJ208" s="67">
        <v>0</v>
      </c>
      <c r="AK208" s="67">
        <f>+'Ejecucion gastos Febrero 2019'!K208</f>
        <v>0</v>
      </c>
      <c r="AL208" s="67">
        <f t="shared" si="314"/>
        <v>0</v>
      </c>
      <c r="AN208" s="35">
        <f t="shared" si="315"/>
        <v>1</v>
      </c>
      <c r="AO208" s="35">
        <f t="shared" si="316"/>
        <v>1</v>
      </c>
      <c r="AP208" s="35"/>
      <c r="AQ208" s="35"/>
      <c r="AR208" s="35"/>
      <c r="AS208" s="35"/>
      <c r="AT208" s="35"/>
      <c r="AU208" s="35"/>
    </row>
    <row r="209" spans="2:47" s="81" customFormat="1" ht="15.75" outlineLevel="2" thickBot="1" x14ac:dyDescent="0.3">
      <c r="B209" s="65">
        <v>21059341</v>
      </c>
      <c r="C209" s="65" t="s">
        <v>501</v>
      </c>
      <c r="D209" s="67">
        <v>0</v>
      </c>
      <c r="E209" s="67">
        <v>0</v>
      </c>
      <c r="F209" s="67">
        <v>0</v>
      </c>
      <c r="G209" s="67">
        <v>0</v>
      </c>
      <c r="H209" s="67">
        <v>0</v>
      </c>
      <c r="I209" s="67">
        <v>19012630</v>
      </c>
      <c r="J209" s="67">
        <f t="shared" si="307"/>
        <v>19012630</v>
      </c>
      <c r="K209" s="67">
        <v>11108650</v>
      </c>
      <c r="L209" s="67">
        <f t="shared" si="308"/>
        <v>7903980</v>
      </c>
      <c r="M209" s="67">
        <v>0</v>
      </c>
      <c r="N209" s="67">
        <v>11108650</v>
      </c>
      <c r="O209" s="67">
        <f t="shared" si="309"/>
        <v>0</v>
      </c>
      <c r="P209" s="67">
        <f t="shared" si="310"/>
        <v>7903980</v>
      </c>
      <c r="Q209" s="66">
        <f t="shared" si="311"/>
        <v>0</v>
      </c>
      <c r="S209" s="65">
        <v>21059341</v>
      </c>
      <c r="T209" s="65" t="s">
        <v>501</v>
      </c>
      <c r="U209" s="67">
        <v>19012630</v>
      </c>
      <c r="V209" s="67">
        <v>11108650</v>
      </c>
      <c r="W209" s="67">
        <f t="shared" si="313"/>
        <v>7903980</v>
      </c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>
        <f t="shared" si="312"/>
        <v>19012630</v>
      </c>
      <c r="AI209" s="132"/>
      <c r="AJ209" s="67">
        <v>0</v>
      </c>
      <c r="AK209" s="67">
        <f>+'Ejecucion gastos Febrero 2019'!K209</f>
        <v>7903980</v>
      </c>
      <c r="AL209" s="67">
        <f t="shared" si="314"/>
        <v>7903980</v>
      </c>
      <c r="AN209" s="35">
        <f t="shared" si="315"/>
        <v>1</v>
      </c>
      <c r="AO209" s="35">
        <f t="shared" si="316"/>
        <v>0</v>
      </c>
      <c r="AP209" s="35"/>
      <c r="AQ209" s="35"/>
      <c r="AR209" s="35"/>
      <c r="AS209" s="35"/>
      <c r="AT209" s="35"/>
      <c r="AU209" s="35"/>
    </row>
    <row r="210" spans="2:47" s="81" customFormat="1" ht="15.75" outlineLevel="2" thickBot="1" x14ac:dyDescent="0.3">
      <c r="B210" s="65">
        <v>21059342</v>
      </c>
      <c r="C210" s="65" t="s">
        <v>502</v>
      </c>
      <c r="D210" s="67">
        <v>0</v>
      </c>
      <c r="E210" s="67">
        <v>0</v>
      </c>
      <c r="F210" s="67">
        <v>0</v>
      </c>
      <c r="G210" s="67">
        <v>0</v>
      </c>
      <c r="H210" s="67">
        <v>0</v>
      </c>
      <c r="I210" s="67">
        <v>18147510</v>
      </c>
      <c r="J210" s="67">
        <f t="shared" si="307"/>
        <v>18147510</v>
      </c>
      <c r="K210" s="67">
        <v>0</v>
      </c>
      <c r="L210" s="67">
        <f t="shared" si="308"/>
        <v>18147510</v>
      </c>
      <c r="M210" s="67">
        <v>0</v>
      </c>
      <c r="N210" s="67">
        <v>0</v>
      </c>
      <c r="O210" s="67">
        <f t="shared" si="309"/>
        <v>0</v>
      </c>
      <c r="P210" s="67">
        <f t="shared" si="310"/>
        <v>18147510</v>
      </c>
      <c r="Q210" s="66">
        <f t="shared" si="311"/>
        <v>0</v>
      </c>
      <c r="S210" s="65">
        <v>21059342</v>
      </c>
      <c r="T210" s="65" t="s">
        <v>502</v>
      </c>
      <c r="U210" s="67">
        <v>18147510</v>
      </c>
      <c r="V210" s="67">
        <v>0</v>
      </c>
      <c r="W210" s="67">
        <f t="shared" si="313"/>
        <v>18147510</v>
      </c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>
        <f t="shared" si="312"/>
        <v>18147510</v>
      </c>
      <c r="AI210" s="132"/>
      <c r="AJ210" s="67">
        <v>6376588</v>
      </c>
      <c r="AK210" s="67">
        <f>+'Ejecucion gastos Febrero 2019'!K210</f>
        <v>0</v>
      </c>
      <c r="AL210" s="67">
        <f t="shared" si="314"/>
        <v>6376588</v>
      </c>
      <c r="AN210" s="35" t="e">
        <f t="shared" si="315"/>
        <v>#DIV/0!</v>
      </c>
      <c r="AO210" s="35">
        <f t="shared" si="316"/>
        <v>1</v>
      </c>
      <c r="AP210" s="35"/>
      <c r="AQ210" s="35"/>
      <c r="AR210" s="35"/>
      <c r="AS210" s="35"/>
      <c r="AT210" s="35"/>
      <c r="AU210" s="35"/>
    </row>
    <row r="211" spans="2:47" s="81" customFormat="1" ht="15.75" outlineLevel="2" thickBot="1" x14ac:dyDescent="0.3">
      <c r="B211" s="65">
        <v>21059343</v>
      </c>
      <c r="C211" s="65" t="s">
        <v>503</v>
      </c>
      <c r="D211" s="67">
        <v>0</v>
      </c>
      <c r="E211" s="67">
        <v>0</v>
      </c>
      <c r="F211" s="67">
        <v>0</v>
      </c>
      <c r="G211" s="67">
        <v>0</v>
      </c>
      <c r="H211" s="67">
        <v>0</v>
      </c>
      <c r="I211" s="67">
        <v>2213150</v>
      </c>
      <c r="J211" s="67">
        <f t="shared" si="307"/>
        <v>2213150</v>
      </c>
      <c r="K211" s="67">
        <v>0</v>
      </c>
      <c r="L211" s="67">
        <f t="shared" si="308"/>
        <v>2213150</v>
      </c>
      <c r="M211" s="67">
        <v>0</v>
      </c>
      <c r="N211" s="67">
        <v>0</v>
      </c>
      <c r="O211" s="67">
        <f t="shared" si="309"/>
        <v>0</v>
      </c>
      <c r="P211" s="67">
        <f t="shared" si="310"/>
        <v>2213150</v>
      </c>
      <c r="Q211" s="66">
        <f t="shared" si="311"/>
        <v>0</v>
      </c>
      <c r="S211" s="65">
        <v>21059343</v>
      </c>
      <c r="T211" s="65" t="s">
        <v>503</v>
      </c>
      <c r="U211" s="67">
        <v>2213150</v>
      </c>
      <c r="V211" s="67">
        <v>0</v>
      </c>
      <c r="W211" s="67">
        <f t="shared" si="313"/>
        <v>2213150</v>
      </c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>
        <f t="shared" si="312"/>
        <v>2213150</v>
      </c>
      <c r="AI211" s="132"/>
      <c r="AJ211" s="67">
        <v>8127783</v>
      </c>
      <c r="AK211" s="67">
        <f>+'Ejecucion gastos Febrero 2019'!K211</f>
        <v>2213150</v>
      </c>
      <c r="AL211" s="67">
        <f t="shared" si="314"/>
        <v>10340933</v>
      </c>
      <c r="AN211" s="35" t="e">
        <f t="shared" si="315"/>
        <v>#DIV/0!</v>
      </c>
      <c r="AO211" s="35">
        <f t="shared" si="316"/>
        <v>0</v>
      </c>
      <c r="AP211" s="35"/>
      <c r="AQ211" s="35"/>
      <c r="AR211" s="35"/>
      <c r="AS211" s="35"/>
      <c r="AT211" s="35"/>
      <c r="AU211" s="35"/>
    </row>
    <row r="212" spans="2:47" s="81" customFormat="1" ht="15.75" outlineLevel="2" thickBot="1" x14ac:dyDescent="0.3">
      <c r="B212" s="65">
        <v>21059344</v>
      </c>
      <c r="C212" s="65" t="s">
        <v>504</v>
      </c>
      <c r="D212" s="67">
        <v>0</v>
      </c>
      <c r="E212" s="67">
        <v>0</v>
      </c>
      <c r="F212" s="67">
        <v>0</v>
      </c>
      <c r="G212" s="67">
        <v>0</v>
      </c>
      <c r="H212" s="67">
        <v>0</v>
      </c>
      <c r="I212" s="67">
        <v>6376588</v>
      </c>
      <c r="J212" s="67">
        <f t="shared" si="307"/>
        <v>6376588</v>
      </c>
      <c r="K212" s="67">
        <v>6376588</v>
      </c>
      <c r="L212" s="67">
        <f t="shared" si="308"/>
        <v>0</v>
      </c>
      <c r="M212" s="67">
        <v>0</v>
      </c>
      <c r="N212" s="67">
        <v>6376588</v>
      </c>
      <c r="O212" s="67">
        <f t="shared" si="309"/>
        <v>0</v>
      </c>
      <c r="P212" s="67">
        <f t="shared" si="310"/>
        <v>0</v>
      </c>
      <c r="Q212" s="66">
        <f t="shared" si="311"/>
        <v>0</v>
      </c>
      <c r="S212" s="65">
        <v>21059344</v>
      </c>
      <c r="T212" s="65" t="s">
        <v>504</v>
      </c>
      <c r="U212" s="67">
        <v>6376588</v>
      </c>
      <c r="V212" s="67">
        <v>6376588</v>
      </c>
      <c r="W212" s="67">
        <f t="shared" si="313"/>
        <v>0</v>
      </c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>
        <f t="shared" si="312"/>
        <v>6376588</v>
      </c>
      <c r="AI212" s="132"/>
      <c r="AJ212" s="67">
        <v>314999</v>
      </c>
      <c r="AK212" s="67">
        <f>+'Ejecucion gastos Febrero 2019'!K212</f>
        <v>0</v>
      </c>
      <c r="AL212" s="67">
        <f t="shared" si="314"/>
        <v>314999</v>
      </c>
      <c r="AN212" s="35">
        <f t="shared" si="315"/>
        <v>0.95060069742627251</v>
      </c>
      <c r="AO212" s="35" t="e">
        <f t="shared" si="316"/>
        <v>#DIV/0!</v>
      </c>
      <c r="AP212" s="35"/>
      <c r="AQ212" s="35"/>
      <c r="AR212" s="35"/>
      <c r="AS212" s="35"/>
      <c r="AT212" s="35"/>
      <c r="AU212" s="35"/>
    </row>
    <row r="213" spans="2:47" s="81" customFormat="1" ht="15.75" outlineLevel="2" thickBot="1" x14ac:dyDescent="0.3">
      <c r="B213" s="65">
        <v>21059345</v>
      </c>
      <c r="C213" s="65" t="s">
        <v>505</v>
      </c>
      <c r="D213" s="67">
        <v>0</v>
      </c>
      <c r="E213" s="67">
        <v>0</v>
      </c>
      <c r="F213" s="67">
        <v>0</v>
      </c>
      <c r="G213" s="67">
        <v>0</v>
      </c>
      <c r="H213" s="67">
        <v>0</v>
      </c>
      <c r="I213" s="67">
        <v>8127783</v>
      </c>
      <c r="J213" s="67">
        <f t="shared" si="307"/>
        <v>8127783</v>
      </c>
      <c r="K213" s="67">
        <v>8127783</v>
      </c>
      <c r="L213" s="67">
        <f t="shared" si="308"/>
        <v>0</v>
      </c>
      <c r="M213" s="67">
        <v>0</v>
      </c>
      <c r="N213" s="67">
        <v>8127783</v>
      </c>
      <c r="O213" s="67">
        <f t="shared" si="309"/>
        <v>0</v>
      </c>
      <c r="P213" s="67">
        <f t="shared" si="310"/>
        <v>0</v>
      </c>
      <c r="Q213" s="66">
        <f t="shared" si="311"/>
        <v>0</v>
      </c>
      <c r="S213" s="65">
        <v>21059345</v>
      </c>
      <c r="T213" s="65" t="s">
        <v>505</v>
      </c>
      <c r="U213" s="67">
        <v>8127783</v>
      </c>
      <c r="V213" s="67">
        <v>8127783</v>
      </c>
      <c r="W213" s="67">
        <f t="shared" si="313"/>
        <v>0</v>
      </c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>
        <f t="shared" si="312"/>
        <v>8127783</v>
      </c>
      <c r="AI213" s="132"/>
      <c r="AJ213" s="67">
        <v>0</v>
      </c>
      <c r="AK213" s="67">
        <f>+'Ejecucion gastos Febrero 2019'!K213</f>
        <v>0</v>
      </c>
      <c r="AL213" s="67">
        <f t="shared" si="314"/>
        <v>0</v>
      </c>
      <c r="AN213" s="35">
        <f t="shared" si="315"/>
        <v>1</v>
      </c>
      <c r="AO213" s="35" t="e">
        <f t="shared" si="316"/>
        <v>#DIV/0!</v>
      </c>
      <c r="AP213" s="35"/>
      <c r="AQ213" s="35"/>
      <c r="AR213" s="35"/>
      <c r="AS213" s="35"/>
      <c r="AT213" s="35"/>
      <c r="AU213" s="35"/>
    </row>
    <row r="214" spans="2:47" s="81" customFormat="1" ht="15.75" outlineLevel="2" thickBot="1" x14ac:dyDescent="0.3">
      <c r="B214" s="65">
        <v>21059346</v>
      </c>
      <c r="C214" s="65" t="s">
        <v>506</v>
      </c>
      <c r="D214" s="67">
        <v>0</v>
      </c>
      <c r="E214" s="67">
        <v>0</v>
      </c>
      <c r="F214" s="67">
        <v>0</v>
      </c>
      <c r="G214" s="67">
        <v>0</v>
      </c>
      <c r="H214" s="67">
        <v>0</v>
      </c>
      <c r="I214" s="67">
        <v>12333133</v>
      </c>
      <c r="J214" s="67">
        <f t="shared" si="307"/>
        <v>12333133</v>
      </c>
      <c r="K214" s="67">
        <v>314999</v>
      </c>
      <c r="L214" s="67">
        <f t="shared" si="308"/>
        <v>12018134</v>
      </c>
      <c r="M214" s="67">
        <v>0</v>
      </c>
      <c r="N214" s="67">
        <v>314999</v>
      </c>
      <c r="O214" s="67">
        <f t="shared" si="309"/>
        <v>0</v>
      </c>
      <c r="P214" s="67">
        <f t="shared" si="310"/>
        <v>12018134</v>
      </c>
      <c r="Q214" s="66">
        <f t="shared" si="311"/>
        <v>0</v>
      </c>
      <c r="S214" s="65">
        <v>21059346</v>
      </c>
      <c r="T214" s="65" t="s">
        <v>506</v>
      </c>
      <c r="U214" s="67">
        <v>12333133</v>
      </c>
      <c r="V214" s="67">
        <v>314999</v>
      </c>
      <c r="W214" s="67">
        <f t="shared" si="313"/>
        <v>12018134</v>
      </c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>
        <f t="shared" si="312"/>
        <v>12333133</v>
      </c>
      <c r="AI214" s="132"/>
      <c r="AJ214" s="67">
        <v>30689418</v>
      </c>
      <c r="AK214" s="67">
        <f>+'Ejecucion gastos Febrero 2019'!K214</f>
        <v>9998000</v>
      </c>
      <c r="AL214" s="67">
        <f t="shared" si="314"/>
        <v>40687418</v>
      </c>
      <c r="AN214" s="35">
        <f t="shared" si="315"/>
        <v>-96.427033101692388</v>
      </c>
      <c r="AO214" s="35">
        <f t="shared" si="316"/>
        <v>0.16809048725867093</v>
      </c>
      <c r="AP214" s="35"/>
      <c r="AQ214" s="35"/>
      <c r="AR214" s="35"/>
      <c r="AS214" s="35"/>
      <c r="AT214" s="35"/>
      <c r="AU214" s="35"/>
    </row>
    <row r="215" spans="2:47" s="81" customFormat="1" ht="15.75" outlineLevel="2" thickBot="1" x14ac:dyDescent="0.3">
      <c r="B215" s="65">
        <v>21059347</v>
      </c>
      <c r="C215" s="65" t="s">
        <v>507</v>
      </c>
      <c r="D215" s="67">
        <v>0</v>
      </c>
      <c r="E215" s="67">
        <v>0</v>
      </c>
      <c r="F215" s="67">
        <v>0</v>
      </c>
      <c r="G215" s="67">
        <v>0</v>
      </c>
      <c r="H215" s="67">
        <v>0</v>
      </c>
      <c r="I215" s="67">
        <v>110378648</v>
      </c>
      <c r="J215" s="67">
        <f t="shared" si="307"/>
        <v>110378648</v>
      </c>
      <c r="K215" s="67">
        <v>0</v>
      </c>
      <c r="L215" s="67">
        <f t="shared" si="308"/>
        <v>110378648</v>
      </c>
      <c r="M215" s="67">
        <v>0</v>
      </c>
      <c r="N215" s="67">
        <v>0</v>
      </c>
      <c r="O215" s="67">
        <f t="shared" si="309"/>
        <v>0</v>
      </c>
      <c r="P215" s="67">
        <f t="shared" si="310"/>
        <v>110378648</v>
      </c>
      <c r="Q215" s="66">
        <f t="shared" si="311"/>
        <v>0</v>
      </c>
      <c r="S215" s="65">
        <v>21059347</v>
      </c>
      <c r="T215" s="65" t="s">
        <v>507</v>
      </c>
      <c r="U215" s="67">
        <v>110378648</v>
      </c>
      <c r="V215" s="67">
        <v>0</v>
      </c>
      <c r="W215" s="67">
        <f t="shared" si="313"/>
        <v>110378648</v>
      </c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>
        <f t="shared" si="312"/>
        <v>110378648</v>
      </c>
      <c r="AI215" s="132"/>
      <c r="AJ215" s="67">
        <v>0</v>
      </c>
      <c r="AK215" s="67">
        <f>+'Ejecucion gastos Febrero 2019'!K215</f>
        <v>0</v>
      </c>
      <c r="AL215" s="67">
        <f t="shared" si="314"/>
        <v>0</v>
      </c>
      <c r="AN215" s="35" t="e">
        <f t="shared" si="315"/>
        <v>#DIV/0!</v>
      </c>
      <c r="AO215" s="35">
        <f t="shared" si="316"/>
        <v>1</v>
      </c>
      <c r="AP215" s="35"/>
      <c r="AQ215" s="35"/>
      <c r="AR215" s="35"/>
      <c r="AS215" s="35"/>
      <c r="AT215" s="35"/>
      <c r="AU215" s="35"/>
    </row>
    <row r="216" spans="2:47" s="81" customFormat="1" ht="15.75" outlineLevel="2" thickBot="1" x14ac:dyDescent="0.3">
      <c r="B216" s="65">
        <v>21059348</v>
      </c>
      <c r="C216" s="65" t="s">
        <v>508</v>
      </c>
      <c r="D216" s="67">
        <v>0</v>
      </c>
      <c r="E216" s="67">
        <v>0</v>
      </c>
      <c r="F216" s="67">
        <v>0</v>
      </c>
      <c r="G216" s="67">
        <v>0</v>
      </c>
      <c r="H216" s="67">
        <v>0</v>
      </c>
      <c r="I216" s="67">
        <v>106288817</v>
      </c>
      <c r="J216" s="67">
        <f t="shared" si="307"/>
        <v>106288817</v>
      </c>
      <c r="K216" s="67">
        <v>30689418</v>
      </c>
      <c r="L216" s="67">
        <f t="shared" si="308"/>
        <v>75599399</v>
      </c>
      <c r="M216" s="67">
        <v>0</v>
      </c>
      <c r="N216" s="67">
        <v>30689418</v>
      </c>
      <c r="O216" s="67">
        <f t="shared" si="309"/>
        <v>0</v>
      </c>
      <c r="P216" s="67">
        <f t="shared" si="310"/>
        <v>75599399</v>
      </c>
      <c r="Q216" s="66">
        <f t="shared" si="311"/>
        <v>0</v>
      </c>
      <c r="S216" s="65">
        <v>21059348</v>
      </c>
      <c r="T216" s="65" t="s">
        <v>508</v>
      </c>
      <c r="U216" s="67">
        <v>106288817</v>
      </c>
      <c r="V216" s="67">
        <v>30689418</v>
      </c>
      <c r="W216" s="67">
        <f t="shared" si="313"/>
        <v>75599399</v>
      </c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>
        <f t="shared" si="312"/>
        <v>106288817</v>
      </c>
      <c r="AI216" s="132"/>
      <c r="AJ216" s="67">
        <v>20190983</v>
      </c>
      <c r="AK216" s="67">
        <f>+'Ejecucion gastos Febrero 2019'!K216</f>
        <v>74099399</v>
      </c>
      <c r="AL216" s="67">
        <f t="shared" si="314"/>
        <v>94290382</v>
      </c>
      <c r="AN216" s="35">
        <f t="shared" si="315"/>
        <v>0.34208648075372428</v>
      </c>
      <c r="AO216" s="35">
        <f t="shared" si="316"/>
        <v>1.984142757537001E-2</v>
      </c>
      <c r="AP216" s="35"/>
      <c r="AQ216" s="35"/>
      <c r="AR216" s="35"/>
      <c r="AS216" s="35"/>
      <c r="AT216" s="35"/>
      <c r="AU216" s="35"/>
    </row>
    <row r="217" spans="2:47" s="81" customFormat="1" ht="15.75" outlineLevel="2" thickBot="1" x14ac:dyDescent="0.3">
      <c r="B217" s="65">
        <v>21059349</v>
      </c>
      <c r="C217" s="65" t="s">
        <v>509</v>
      </c>
      <c r="D217" s="67">
        <v>0</v>
      </c>
      <c r="E217" s="67">
        <v>0</v>
      </c>
      <c r="F217" s="67">
        <v>0</v>
      </c>
      <c r="G217" s="67">
        <v>0</v>
      </c>
      <c r="H217" s="67">
        <v>0</v>
      </c>
      <c r="I217" s="67">
        <v>21278200</v>
      </c>
      <c r="J217" s="67">
        <f t="shared" si="307"/>
        <v>21278200</v>
      </c>
      <c r="K217" s="67">
        <v>0</v>
      </c>
      <c r="L217" s="67">
        <f t="shared" si="308"/>
        <v>21278200</v>
      </c>
      <c r="M217" s="67">
        <v>0</v>
      </c>
      <c r="N217" s="67">
        <v>0</v>
      </c>
      <c r="O217" s="67">
        <f t="shared" si="309"/>
        <v>0</v>
      </c>
      <c r="P217" s="67">
        <f t="shared" si="310"/>
        <v>21278200</v>
      </c>
      <c r="Q217" s="66">
        <f t="shared" si="311"/>
        <v>0</v>
      </c>
      <c r="S217" s="65">
        <v>21059349</v>
      </c>
      <c r="T217" s="65" t="s">
        <v>509</v>
      </c>
      <c r="U217" s="67">
        <v>21278200</v>
      </c>
      <c r="V217" s="67">
        <v>0</v>
      </c>
      <c r="W217" s="67">
        <f t="shared" si="313"/>
        <v>21278200</v>
      </c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>
        <f t="shared" si="312"/>
        <v>21278200</v>
      </c>
      <c r="AI217" s="132"/>
      <c r="AJ217" s="67">
        <v>60342412</v>
      </c>
      <c r="AK217" s="67">
        <f>+'Ejecucion gastos Febrero 2019'!K217</f>
        <v>21278200</v>
      </c>
      <c r="AL217" s="67">
        <f t="shared" si="314"/>
        <v>81620612</v>
      </c>
      <c r="AN217" s="35" t="e">
        <f t="shared" si="315"/>
        <v>#DIV/0!</v>
      </c>
      <c r="AO217" s="35">
        <f t="shared" si="316"/>
        <v>0</v>
      </c>
      <c r="AP217" s="35"/>
      <c r="AQ217" s="35"/>
      <c r="AR217" s="35"/>
      <c r="AS217" s="35"/>
      <c r="AT217" s="35"/>
      <c r="AU217" s="35"/>
    </row>
    <row r="218" spans="2:47" s="81" customFormat="1" ht="15.75" outlineLevel="2" thickBot="1" x14ac:dyDescent="0.3">
      <c r="B218" s="65">
        <v>21059350</v>
      </c>
      <c r="C218" s="65" t="s">
        <v>510</v>
      </c>
      <c r="D218" s="67">
        <v>0</v>
      </c>
      <c r="E218" s="67">
        <v>0</v>
      </c>
      <c r="F218" s="67">
        <v>0</v>
      </c>
      <c r="G218" s="67">
        <v>0</v>
      </c>
      <c r="H218" s="67">
        <v>0</v>
      </c>
      <c r="I218" s="67">
        <v>442977297</v>
      </c>
      <c r="J218" s="67">
        <f t="shared" si="307"/>
        <v>442977297</v>
      </c>
      <c r="K218" s="67">
        <v>20190983</v>
      </c>
      <c r="L218" s="67">
        <f t="shared" si="308"/>
        <v>422786314</v>
      </c>
      <c r="M218" s="67">
        <v>0</v>
      </c>
      <c r="N218" s="67">
        <v>20190983</v>
      </c>
      <c r="O218" s="67">
        <f t="shared" si="309"/>
        <v>0</v>
      </c>
      <c r="P218" s="67">
        <f t="shared" si="310"/>
        <v>422786314</v>
      </c>
      <c r="Q218" s="66">
        <f t="shared" si="311"/>
        <v>0</v>
      </c>
      <c r="S218" s="65">
        <v>21059350</v>
      </c>
      <c r="T218" s="65" t="s">
        <v>510</v>
      </c>
      <c r="U218" s="67">
        <v>442977297</v>
      </c>
      <c r="V218" s="67">
        <v>20190983</v>
      </c>
      <c r="W218" s="67">
        <f t="shared" si="313"/>
        <v>422786314</v>
      </c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>
        <f t="shared" si="312"/>
        <v>442977297</v>
      </c>
      <c r="AI218" s="132"/>
      <c r="AJ218" s="67">
        <v>0</v>
      </c>
      <c r="AK218" s="67">
        <f>+'Ejecucion gastos Febrero 2019'!K218</f>
        <v>422786314</v>
      </c>
      <c r="AL218" s="67">
        <f t="shared" si="314"/>
        <v>422786314</v>
      </c>
      <c r="AN218" s="35">
        <f t="shared" si="315"/>
        <v>1</v>
      </c>
      <c r="AO218" s="35">
        <f t="shared" si="316"/>
        <v>0</v>
      </c>
      <c r="AP218" s="35"/>
      <c r="AQ218" s="35"/>
      <c r="AR218" s="35"/>
      <c r="AS218" s="35"/>
      <c r="AT218" s="35"/>
      <c r="AU218" s="35"/>
    </row>
    <row r="219" spans="2:47" s="81" customFormat="1" ht="15.75" outlineLevel="2" thickBot="1" x14ac:dyDescent="0.3">
      <c r="B219" s="65">
        <v>21059351</v>
      </c>
      <c r="C219" s="65" t="s">
        <v>511</v>
      </c>
      <c r="D219" s="67">
        <v>0</v>
      </c>
      <c r="E219" s="67">
        <v>0</v>
      </c>
      <c r="F219" s="67">
        <v>0</v>
      </c>
      <c r="G219" s="67">
        <v>0</v>
      </c>
      <c r="H219" s="67">
        <v>0</v>
      </c>
      <c r="I219" s="67">
        <v>107468483</v>
      </c>
      <c r="J219" s="67">
        <f t="shared" si="307"/>
        <v>107468483</v>
      </c>
      <c r="K219" s="67">
        <v>60342412</v>
      </c>
      <c r="L219" s="67">
        <f t="shared" si="308"/>
        <v>47126071</v>
      </c>
      <c r="M219" s="67">
        <v>0</v>
      </c>
      <c r="N219" s="67">
        <v>60342412</v>
      </c>
      <c r="O219" s="67">
        <f t="shared" si="309"/>
        <v>0</v>
      </c>
      <c r="P219" s="67">
        <f t="shared" si="310"/>
        <v>47126071</v>
      </c>
      <c r="Q219" s="66">
        <f t="shared" si="311"/>
        <v>0</v>
      </c>
      <c r="S219" s="65">
        <v>21059351</v>
      </c>
      <c r="T219" s="65" t="s">
        <v>511</v>
      </c>
      <c r="U219" s="67">
        <v>107468483</v>
      </c>
      <c r="V219" s="67">
        <v>60342412</v>
      </c>
      <c r="W219" s="67">
        <f t="shared" si="313"/>
        <v>47126071</v>
      </c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>
        <f t="shared" si="312"/>
        <v>107468483</v>
      </c>
      <c r="AI219" s="132"/>
      <c r="AJ219" s="67">
        <v>11945669</v>
      </c>
      <c r="AK219" s="67">
        <f>+'Ejecucion gastos Febrero 2019'!K219</f>
        <v>47126071</v>
      </c>
      <c r="AL219" s="67">
        <f t="shared" si="314"/>
        <v>59071740</v>
      </c>
      <c r="AN219" s="35">
        <f t="shared" si="315"/>
        <v>0.80203527495718929</v>
      </c>
      <c r="AO219" s="35">
        <f t="shared" si="316"/>
        <v>0</v>
      </c>
      <c r="AP219" s="35"/>
      <c r="AQ219" s="35"/>
      <c r="AR219" s="35"/>
      <c r="AS219" s="35"/>
      <c r="AT219" s="35"/>
      <c r="AU219" s="35"/>
    </row>
    <row r="220" spans="2:47" s="81" customFormat="1" ht="15.75" outlineLevel="2" thickBot="1" x14ac:dyDescent="0.3">
      <c r="B220" s="65">
        <v>21059352</v>
      </c>
      <c r="C220" s="65" t="s">
        <v>512</v>
      </c>
      <c r="D220" s="67">
        <v>0</v>
      </c>
      <c r="E220" s="67">
        <v>0</v>
      </c>
      <c r="F220" s="67">
        <v>0</v>
      </c>
      <c r="G220" s="67">
        <v>0</v>
      </c>
      <c r="H220" s="67">
        <v>0</v>
      </c>
      <c r="I220" s="67">
        <v>86800000</v>
      </c>
      <c r="J220" s="67">
        <f t="shared" si="307"/>
        <v>86800000</v>
      </c>
      <c r="K220" s="67">
        <v>0</v>
      </c>
      <c r="L220" s="67">
        <f t="shared" si="308"/>
        <v>86800000</v>
      </c>
      <c r="M220" s="67">
        <v>0</v>
      </c>
      <c r="N220" s="67">
        <v>0</v>
      </c>
      <c r="O220" s="67">
        <f t="shared" si="309"/>
        <v>0</v>
      </c>
      <c r="P220" s="67">
        <f t="shared" si="310"/>
        <v>86800000</v>
      </c>
      <c r="Q220" s="66">
        <f t="shared" si="311"/>
        <v>0</v>
      </c>
      <c r="S220" s="65">
        <v>21059352</v>
      </c>
      <c r="T220" s="65" t="s">
        <v>512</v>
      </c>
      <c r="U220" s="67">
        <v>86800000</v>
      </c>
      <c r="V220" s="67">
        <v>0</v>
      </c>
      <c r="W220" s="67">
        <f t="shared" si="313"/>
        <v>86800000</v>
      </c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>
        <f t="shared" si="312"/>
        <v>86800000</v>
      </c>
      <c r="AI220" s="132"/>
      <c r="AJ220" s="67">
        <v>11803031</v>
      </c>
      <c r="AK220" s="67">
        <f>+'Ejecucion gastos Febrero 2019'!K220</f>
        <v>86800000</v>
      </c>
      <c r="AL220" s="67">
        <f t="shared" si="314"/>
        <v>98603031</v>
      </c>
      <c r="AN220" s="35" t="e">
        <f t="shared" si="315"/>
        <v>#DIV/0!</v>
      </c>
      <c r="AO220" s="35">
        <f t="shared" si="316"/>
        <v>0</v>
      </c>
      <c r="AP220" s="35"/>
      <c r="AQ220" s="35"/>
      <c r="AR220" s="35"/>
      <c r="AS220" s="35"/>
      <c r="AT220" s="35"/>
      <c r="AU220" s="35"/>
    </row>
    <row r="221" spans="2:47" s="81" customFormat="1" ht="15.75" outlineLevel="2" thickBot="1" x14ac:dyDescent="0.3">
      <c r="B221" s="65">
        <v>21059353</v>
      </c>
      <c r="C221" s="65" t="s">
        <v>513</v>
      </c>
      <c r="D221" s="67">
        <v>0</v>
      </c>
      <c r="E221" s="67">
        <v>0</v>
      </c>
      <c r="F221" s="67">
        <v>0</v>
      </c>
      <c r="G221" s="67">
        <v>0</v>
      </c>
      <c r="H221" s="67">
        <v>0</v>
      </c>
      <c r="I221" s="67">
        <v>48190669</v>
      </c>
      <c r="J221" s="67">
        <f t="shared" si="307"/>
        <v>48190669</v>
      </c>
      <c r="K221" s="67">
        <v>11945669</v>
      </c>
      <c r="L221" s="67">
        <f t="shared" si="308"/>
        <v>36245000</v>
      </c>
      <c r="M221" s="67">
        <v>0</v>
      </c>
      <c r="N221" s="67">
        <v>11945669</v>
      </c>
      <c r="O221" s="67">
        <f t="shared" si="309"/>
        <v>0</v>
      </c>
      <c r="P221" s="67">
        <f t="shared" si="310"/>
        <v>36245000</v>
      </c>
      <c r="Q221" s="66">
        <f t="shared" si="311"/>
        <v>0</v>
      </c>
      <c r="S221" s="65">
        <v>21059353</v>
      </c>
      <c r="T221" s="65" t="s">
        <v>513</v>
      </c>
      <c r="U221" s="67">
        <v>48190669</v>
      </c>
      <c r="V221" s="67">
        <v>11945669</v>
      </c>
      <c r="W221" s="67">
        <f t="shared" si="313"/>
        <v>36245000</v>
      </c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>
        <f t="shared" si="312"/>
        <v>48190669</v>
      </c>
      <c r="AI221" s="132"/>
      <c r="AJ221" s="67">
        <v>3198645</v>
      </c>
      <c r="AK221" s="67">
        <f>+'Ejecucion gastos Febrero 2019'!K221</f>
        <v>36245000</v>
      </c>
      <c r="AL221" s="67">
        <f t="shared" si="314"/>
        <v>39443645</v>
      </c>
      <c r="AN221" s="35">
        <f t="shared" si="315"/>
        <v>0.73223391674421923</v>
      </c>
      <c r="AO221" s="35">
        <f t="shared" si="316"/>
        <v>0</v>
      </c>
      <c r="AP221" s="35"/>
      <c r="AQ221" s="35"/>
      <c r="AR221" s="35"/>
      <c r="AS221" s="35"/>
      <c r="AT221" s="35"/>
      <c r="AU221" s="35"/>
    </row>
    <row r="222" spans="2:47" s="81" customFormat="1" ht="15.75" outlineLevel="2" thickBot="1" x14ac:dyDescent="0.3">
      <c r="B222" s="65">
        <v>21059354</v>
      </c>
      <c r="C222" s="65" t="s">
        <v>514</v>
      </c>
      <c r="D222" s="67">
        <v>0</v>
      </c>
      <c r="E222" s="67">
        <v>0</v>
      </c>
      <c r="F222" s="67">
        <v>0</v>
      </c>
      <c r="G222" s="67">
        <v>0</v>
      </c>
      <c r="H222" s="67">
        <v>0</v>
      </c>
      <c r="I222" s="67">
        <v>80444640</v>
      </c>
      <c r="J222" s="67">
        <f t="shared" si="307"/>
        <v>80444640</v>
      </c>
      <c r="K222" s="67">
        <v>11803031</v>
      </c>
      <c r="L222" s="67">
        <f t="shared" si="308"/>
        <v>68641609</v>
      </c>
      <c r="M222" s="67">
        <v>0</v>
      </c>
      <c r="N222" s="67">
        <v>11803031</v>
      </c>
      <c r="O222" s="67">
        <f t="shared" si="309"/>
        <v>0</v>
      </c>
      <c r="P222" s="67">
        <f t="shared" si="310"/>
        <v>68641609</v>
      </c>
      <c r="Q222" s="66">
        <f t="shared" si="311"/>
        <v>0</v>
      </c>
      <c r="S222" s="65">
        <v>21059354</v>
      </c>
      <c r="T222" s="65" t="s">
        <v>514</v>
      </c>
      <c r="U222" s="67">
        <v>80444640</v>
      </c>
      <c r="V222" s="67">
        <v>11803031</v>
      </c>
      <c r="W222" s="67">
        <f t="shared" si="313"/>
        <v>68641609</v>
      </c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>
        <f t="shared" si="312"/>
        <v>80444640</v>
      </c>
      <c r="AI222" s="132"/>
      <c r="AJ222" s="67">
        <v>0</v>
      </c>
      <c r="AK222" s="67">
        <f>+'Ejecucion gastos Febrero 2019'!K222</f>
        <v>68641609</v>
      </c>
      <c r="AL222" s="67">
        <f t="shared" si="314"/>
        <v>68641609</v>
      </c>
      <c r="AN222" s="35">
        <f t="shared" si="315"/>
        <v>1</v>
      </c>
      <c r="AO222" s="35">
        <f t="shared" si="316"/>
        <v>0</v>
      </c>
      <c r="AP222" s="35"/>
      <c r="AQ222" s="35"/>
      <c r="AR222" s="35"/>
      <c r="AS222" s="35"/>
      <c r="AT222" s="35"/>
      <c r="AU222" s="35"/>
    </row>
    <row r="223" spans="2:47" s="81" customFormat="1" ht="15.75" outlineLevel="2" thickBot="1" x14ac:dyDescent="0.3">
      <c r="B223" s="65">
        <v>21059355</v>
      </c>
      <c r="C223" s="65" t="s">
        <v>515</v>
      </c>
      <c r="D223" s="67">
        <v>0</v>
      </c>
      <c r="E223" s="67">
        <v>0</v>
      </c>
      <c r="F223" s="67">
        <v>0</v>
      </c>
      <c r="G223" s="67">
        <v>0</v>
      </c>
      <c r="H223" s="67">
        <v>0</v>
      </c>
      <c r="I223" s="67">
        <v>3198645</v>
      </c>
      <c r="J223" s="67">
        <f t="shared" si="307"/>
        <v>3198645</v>
      </c>
      <c r="K223" s="67">
        <v>3198645</v>
      </c>
      <c r="L223" s="67">
        <f t="shared" si="308"/>
        <v>0</v>
      </c>
      <c r="M223" s="67">
        <v>0</v>
      </c>
      <c r="N223" s="67">
        <v>3198645</v>
      </c>
      <c r="O223" s="67">
        <f t="shared" si="309"/>
        <v>0</v>
      </c>
      <c r="P223" s="67">
        <f t="shared" si="310"/>
        <v>0</v>
      </c>
      <c r="Q223" s="66">
        <f t="shared" si="311"/>
        <v>0</v>
      </c>
      <c r="S223" s="65">
        <v>21059355</v>
      </c>
      <c r="T223" s="65" t="s">
        <v>515</v>
      </c>
      <c r="U223" s="67">
        <v>3198645</v>
      </c>
      <c r="V223" s="67">
        <v>3198645</v>
      </c>
      <c r="W223" s="67">
        <f t="shared" si="313"/>
        <v>0</v>
      </c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>
        <f t="shared" si="312"/>
        <v>3198645</v>
      </c>
      <c r="AI223" s="132"/>
      <c r="AJ223" s="67">
        <v>0</v>
      </c>
      <c r="AK223" s="67">
        <f>+'Ejecucion gastos Febrero 2019'!K223</f>
        <v>0</v>
      </c>
      <c r="AL223" s="67">
        <f t="shared" si="314"/>
        <v>0</v>
      </c>
      <c r="AN223" s="35">
        <f t="shared" si="315"/>
        <v>1</v>
      </c>
      <c r="AO223" s="35" t="e">
        <f t="shared" si="316"/>
        <v>#DIV/0!</v>
      </c>
      <c r="AP223" s="35"/>
      <c r="AQ223" s="35"/>
      <c r="AR223" s="35"/>
      <c r="AS223" s="35"/>
      <c r="AT223" s="35"/>
      <c r="AU223" s="35"/>
    </row>
    <row r="224" spans="2:47" s="81" customFormat="1" ht="15.75" outlineLevel="2" thickBot="1" x14ac:dyDescent="0.3">
      <c r="B224" s="65">
        <v>21059356</v>
      </c>
      <c r="C224" s="65" t="s">
        <v>516</v>
      </c>
      <c r="D224" s="67">
        <v>0</v>
      </c>
      <c r="E224" s="67">
        <v>0</v>
      </c>
      <c r="F224" s="67">
        <v>0</v>
      </c>
      <c r="G224" s="67">
        <v>0</v>
      </c>
      <c r="H224" s="67">
        <v>0</v>
      </c>
      <c r="I224" s="67">
        <v>9000000</v>
      </c>
      <c r="J224" s="67">
        <f t="shared" si="307"/>
        <v>9000000</v>
      </c>
      <c r="K224" s="67">
        <v>0</v>
      </c>
      <c r="L224" s="67">
        <f t="shared" si="308"/>
        <v>9000000</v>
      </c>
      <c r="M224" s="67">
        <v>0</v>
      </c>
      <c r="N224" s="67">
        <v>0</v>
      </c>
      <c r="O224" s="67">
        <f t="shared" si="309"/>
        <v>0</v>
      </c>
      <c r="P224" s="67">
        <f t="shared" si="310"/>
        <v>9000000</v>
      </c>
      <c r="Q224" s="66">
        <f t="shared" si="311"/>
        <v>0</v>
      </c>
      <c r="S224" s="65">
        <v>21059356</v>
      </c>
      <c r="T224" s="65" t="s">
        <v>516</v>
      </c>
      <c r="U224" s="67">
        <v>9000000</v>
      </c>
      <c r="V224" s="67">
        <v>0</v>
      </c>
      <c r="W224" s="67">
        <f t="shared" si="313"/>
        <v>9000000</v>
      </c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>
        <f t="shared" si="312"/>
        <v>9000000</v>
      </c>
      <c r="AI224" s="132"/>
      <c r="AJ224" s="67">
        <v>0</v>
      </c>
      <c r="AK224" s="67">
        <f>+'Ejecucion gastos Febrero 2019'!K224</f>
        <v>9000000</v>
      </c>
      <c r="AL224" s="67">
        <f t="shared" si="314"/>
        <v>9000000</v>
      </c>
      <c r="AN224" s="35" t="e">
        <f t="shared" si="315"/>
        <v>#DIV/0!</v>
      </c>
      <c r="AO224" s="35">
        <f t="shared" si="316"/>
        <v>0</v>
      </c>
      <c r="AP224" s="35"/>
      <c r="AQ224" s="35"/>
      <c r="AR224" s="35"/>
      <c r="AS224" s="35"/>
      <c r="AT224" s="35"/>
      <c r="AU224" s="35"/>
    </row>
    <row r="225" spans="1:47" s="81" customFormat="1" ht="15.75" outlineLevel="2" thickBot="1" x14ac:dyDescent="0.3">
      <c r="A225" s="80"/>
      <c r="B225" s="65">
        <v>21059357</v>
      </c>
      <c r="C225" s="65" t="s">
        <v>517</v>
      </c>
      <c r="D225" s="67">
        <v>0</v>
      </c>
      <c r="E225" s="67">
        <v>0</v>
      </c>
      <c r="F225" s="67">
        <v>0</v>
      </c>
      <c r="G225" s="67">
        <v>0</v>
      </c>
      <c r="H225" s="67">
        <v>0</v>
      </c>
      <c r="I225" s="67">
        <v>14600000</v>
      </c>
      <c r="J225" s="67">
        <f t="shared" si="307"/>
        <v>14600000</v>
      </c>
      <c r="K225" s="67">
        <v>0</v>
      </c>
      <c r="L225" s="67">
        <f t="shared" si="308"/>
        <v>14600000</v>
      </c>
      <c r="M225" s="67">
        <v>0</v>
      </c>
      <c r="N225" s="67">
        <v>0</v>
      </c>
      <c r="O225" s="67">
        <f t="shared" si="309"/>
        <v>0</v>
      </c>
      <c r="P225" s="67">
        <f t="shared" si="310"/>
        <v>14600000</v>
      </c>
      <c r="Q225" s="66">
        <f t="shared" si="311"/>
        <v>0</v>
      </c>
      <c r="S225" s="65">
        <v>21059357</v>
      </c>
      <c r="T225" s="65" t="s">
        <v>517</v>
      </c>
      <c r="U225" s="67">
        <v>14600000</v>
      </c>
      <c r="V225" s="67">
        <v>0</v>
      </c>
      <c r="W225" s="67">
        <f t="shared" si="313"/>
        <v>14600000</v>
      </c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>
        <f t="shared" si="312"/>
        <v>14600000</v>
      </c>
      <c r="AI225" s="132"/>
      <c r="AJ225" s="67">
        <f t="shared" ref="AJ225" si="317">SUM(AJ226:AJ263)</f>
        <v>60925294</v>
      </c>
      <c r="AK225" s="67">
        <f>+'Ejecucion gastos Febrero 2019'!K225</f>
        <v>14600000</v>
      </c>
      <c r="AL225" s="67">
        <f t="shared" si="314"/>
        <v>75525294</v>
      </c>
      <c r="AN225" s="35" t="e">
        <f t="shared" si="315"/>
        <v>#DIV/0!</v>
      </c>
      <c r="AO225" s="35">
        <f t="shared" si="316"/>
        <v>0</v>
      </c>
      <c r="AP225" s="35"/>
      <c r="AQ225" s="35"/>
      <c r="AR225" s="35"/>
      <c r="AS225" s="35"/>
      <c r="AT225" s="35"/>
      <c r="AU225" s="35"/>
    </row>
    <row r="226" spans="1:47" s="81" customFormat="1" ht="15.75" outlineLevel="2" thickBot="1" x14ac:dyDescent="0.3">
      <c r="B226" s="65">
        <v>21059358</v>
      </c>
      <c r="C226" s="65" t="s">
        <v>518</v>
      </c>
      <c r="D226" s="67">
        <v>0</v>
      </c>
      <c r="E226" s="67">
        <v>0</v>
      </c>
      <c r="F226" s="67">
        <v>0</v>
      </c>
      <c r="G226" s="67">
        <v>0</v>
      </c>
      <c r="H226" s="67">
        <v>0</v>
      </c>
      <c r="I226" s="67">
        <v>3000000</v>
      </c>
      <c r="J226" s="67">
        <f t="shared" si="307"/>
        <v>3000000</v>
      </c>
      <c r="K226" s="67">
        <v>0</v>
      </c>
      <c r="L226" s="67">
        <f t="shared" si="308"/>
        <v>3000000</v>
      </c>
      <c r="M226" s="67">
        <v>0</v>
      </c>
      <c r="N226" s="67">
        <v>0</v>
      </c>
      <c r="O226" s="67">
        <f t="shared" si="309"/>
        <v>0</v>
      </c>
      <c r="P226" s="67">
        <f t="shared" si="310"/>
        <v>3000000</v>
      </c>
      <c r="Q226" s="66">
        <f t="shared" si="311"/>
        <v>0</v>
      </c>
      <c r="S226" s="65">
        <v>21059358</v>
      </c>
      <c r="T226" s="65" t="s">
        <v>518</v>
      </c>
      <c r="U226" s="67">
        <v>3000000</v>
      </c>
      <c r="V226" s="67">
        <v>0</v>
      </c>
      <c r="W226" s="67">
        <f t="shared" si="313"/>
        <v>3000000</v>
      </c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>
        <f t="shared" si="312"/>
        <v>3000000</v>
      </c>
      <c r="AI226" s="132"/>
      <c r="AJ226" s="67">
        <v>0</v>
      </c>
      <c r="AK226" s="67">
        <f>+'Ejecucion gastos Febrero 2019'!K226</f>
        <v>3000000</v>
      </c>
      <c r="AL226" s="67">
        <f t="shared" si="314"/>
        <v>3000000</v>
      </c>
      <c r="AN226" s="35" t="e">
        <f t="shared" si="315"/>
        <v>#DIV/0!</v>
      </c>
      <c r="AO226" s="35">
        <f t="shared" si="316"/>
        <v>0</v>
      </c>
      <c r="AP226" s="35"/>
      <c r="AQ226" s="35"/>
      <c r="AR226" s="35"/>
      <c r="AS226" s="35"/>
      <c r="AT226" s="35"/>
      <c r="AU226" s="35"/>
    </row>
    <row r="227" spans="1:47" s="80" customFormat="1" ht="15.75" outlineLevel="2" thickBot="1" x14ac:dyDescent="0.3">
      <c r="B227" s="70">
        <v>210597</v>
      </c>
      <c r="C227" s="70" t="s">
        <v>519</v>
      </c>
      <c r="D227" s="71">
        <f>SUM(D228:D265)</f>
        <v>0</v>
      </c>
      <c r="E227" s="71">
        <f t="shared" ref="E227:Q227" si="318">SUM(E228:E265)</f>
        <v>243000</v>
      </c>
      <c r="F227" s="71">
        <f t="shared" si="318"/>
        <v>0</v>
      </c>
      <c r="G227" s="71">
        <f t="shared" si="318"/>
        <v>0</v>
      </c>
      <c r="H227" s="71">
        <f t="shared" si="318"/>
        <v>0</v>
      </c>
      <c r="I227" s="71">
        <f t="shared" si="318"/>
        <v>2756870118</v>
      </c>
      <c r="J227" s="71">
        <f t="shared" si="318"/>
        <v>2757113118</v>
      </c>
      <c r="K227" s="71">
        <f t="shared" si="318"/>
        <v>60925294</v>
      </c>
      <c r="L227" s="71">
        <f t="shared" si="318"/>
        <v>2696187824</v>
      </c>
      <c r="M227" s="71">
        <f t="shared" si="318"/>
        <v>51558298</v>
      </c>
      <c r="N227" s="71">
        <f t="shared" si="318"/>
        <v>60925294</v>
      </c>
      <c r="O227" s="71">
        <f t="shared" si="318"/>
        <v>0</v>
      </c>
      <c r="P227" s="71">
        <f t="shared" si="318"/>
        <v>2696187824</v>
      </c>
      <c r="Q227" s="71">
        <f t="shared" si="318"/>
        <v>51558298</v>
      </c>
      <c r="R227" s="81"/>
      <c r="S227" s="70">
        <v>210597</v>
      </c>
      <c r="T227" s="70" t="s">
        <v>519</v>
      </c>
      <c r="U227" s="71">
        <f t="shared" ref="U227" si="319">SUM(U228:U265)</f>
        <v>2756870118</v>
      </c>
      <c r="V227" s="71">
        <f t="shared" ref="V227:AH227" si="320">SUM(V228:V265)</f>
        <v>60925294</v>
      </c>
      <c r="W227" s="71">
        <f t="shared" si="320"/>
        <v>2696187824</v>
      </c>
      <c r="X227" s="71">
        <f t="shared" si="320"/>
        <v>0</v>
      </c>
      <c r="Y227" s="71">
        <f t="shared" si="320"/>
        <v>0</v>
      </c>
      <c r="Z227" s="71">
        <f t="shared" si="320"/>
        <v>0</v>
      </c>
      <c r="AA227" s="71">
        <f t="shared" si="320"/>
        <v>0</v>
      </c>
      <c r="AB227" s="71">
        <f t="shared" si="320"/>
        <v>0</v>
      </c>
      <c r="AC227" s="71">
        <f t="shared" si="320"/>
        <v>0</v>
      </c>
      <c r="AD227" s="71">
        <f t="shared" si="320"/>
        <v>0</v>
      </c>
      <c r="AE227" s="71">
        <f t="shared" si="320"/>
        <v>0</v>
      </c>
      <c r="AF227" s="71">
        <f t="shared" si="320"/>
        <v>0</v>
      </c>
      <c r="AG227" s="71">
        <f t="shared" si="320"/>
        <v>0</v>
      </c>
      <c r="AH227" s="71">
        <f t="shared" si="320"/>
        <v>2757113118</v>
      </c>
      <c r="AI227" s="132"/>
      <c r="AJ227" s="71">
        <v>0</v>
      </c>
      <c r="AK227" s="71">
        <f>+'Ejecucion gastos Febrero 2019'!K227</f>
        <v>2317506896</v>
      </c>
      <c r="AL227" s="71">
        <f t="shared" si="314"/>
        <v>2317506896</v>
      </c>
      <c r="AN227" s="138">
        <f t="shared" si="315"/>
        <v>1</v>
      </c>
      <c r="AO227" s="138">
        <f t="shared" si="316"/>
        <v>0.14045050000937917</v>
      </c>
      <c r="AP227" s="138"/>
      <c r="AQ227" s="138"/>
      <c r="AR227" s="138"/>
      <c r="AS227" s="138"/>
      <c r="AT227" s="138"/>
      <c r="AU227" s="138"/>
    </row>
    <row r="228" spans="1:47" s="81" customFormat="1" ht="15.75" outlineLevel="1" thickBot="1" x14ac:dyDescent="0.3">
      <c r="A228" s="80"/>
      <c r="B228" s="65">
        <v>21059701</v>
      </c>
      <c r="C228" s="65" t="s">
        <v>520</v>
      </c>
      <c r="D228" s="67">
        <v>0</v>
      </c>
      <c r="E228" s="67">
        <v>0</v>
      </c>
      <c r="F228" s="67">
        <v>0</v>
      </c>
      <c r="G228" s="67">
        <v>0</v>
      </c>
      <c r="H228" s="67">
        <v>0</v>
      </c>
      <c r="I228" s="67">
        <v>2265906543</v>
      </c>
      <c r="J228" s="67">
        <f t="shared" ref="J228:J265" si="321">+D228+E228-F228-G228-H228+I228</f>
        <v>2265906543</v>
      </c>
      <c r="K228" s="67">
        <v>0</v>
      </c>
      <c r="L228" s="67">
        <f t="shared" ref="L228:L265" si="322">+J228-K228</f>
        <v>2265906543</v>
      </c>
      <c r="M228" s="67">
        <v>0</v>
      </c>
      <c r="N228" s="67">
        <v>0</v>
      </c>
      <c r="O228" s="67">
        <f t="shared" ref="O228:O265" si="323">+N228-K228</f>
        <v>0</v>
      </c>
      <c r="P228" s="67">
        <f t="shared" ref="P228:P265" si="324">+J228-N228</f>
        <v>2265906543</v>
      </c>
      <c r="Q228" s="66">
        <f t="shared" ref="Q228:Q265" si="325">+M228</f>
        <v>0</v>
      </c>
      <c r="S228" s="65">
        <v>21059701</v>
      </c>
      <c r="T228" s="65" t="s">
        <v>520</v>
      </c>
      <c r="U228" s="67">
        <v>2265906543</v>
      </c>
      <c r="V228" s="67">
        <v>0</v>
      </c>
      <c r="W228" s="67">
        <f t="shared" si="313"/>
        <v>2265906543</v>
      </c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>
        <f t="shared" ref="AH228:AH265" si="326">SUM(V228:AG228)</f>
        <v>2265906543</v>
      </c>
      <c r="AI228" s="132"/>
      <c r="AJ228" s="67">
        <v>0</v>
      </c>
      <c r="AK228" s="67">
        <f>+'Ejecucion gastos Febrero 2019'!K228</f>
        <v>2265906543</v>
      </c>
      <c r="AL228" s="67">
        <f t="shared" si="314"/>
        <v>2265906543</v>
      </c>
      <c r="AN228" s="35" t="e">
        <f t="shared" si="315"/>
        <v>#DIV/0!</v>
      </c>
      <c r="AO228" s="35">
        <f t="shared" si="316"/>
        <v>0</v>
      </c>
      <c r="AP228" s="35"/>
      <c r="AQ228" s="35"/>
      <c r="AR228" s="35"/>
      <c r="AS228" s="35"/>
      <c r="AT228" s="35"/>
      <c r="AU228" s="35"/>
    </row>
    <row r="229" spans="1:47" s="80" customFormat="1" ht="15.75" outlineLevel="2" thickBot="1" x14ac:dyDescent="0.3">
      <c r="B229" s="65">
        <v>21059702</v>
      </c>
      <c r="C229" s="65" t="s">
        <v>521</v>
      </c>
      <c r="D229" s="67">
        <v>0</v>
      </c>
      <c r="E229" s="67">
        <v>0</v>
      </c>
      <c r="F229" s="67">
        <v>0</v>
      </c>
      <c r="G229" s="67">
        <v>0</v>
      </c>
      <c r="H229" s="67">
        <v>0</v>
      </c>
      <c r="I229" s="67">
        <v>26940000</v>
      </c>
      <c r="J229" s="67">
        <f t="shared" si="321"/>
        <v>26940000</v>
      </c>
      <c r="K229" s="67">
        <v>0</v>
      </c>
      <c r="L229" s="67">
        <f t="shared" si="322"/>
        <v>26940000</v>
      </c>
      <c r="M229" s="67">
        <v>0</v>
      </c>
      <c r="N229" s="67">
        <v>0</v>
      </c>
      <c r="O229" s="67">
        <f t="shared" si="323"/>
        <v>0</v>
      </c>
      <c r="P229" s="67">
        <f t="shared" si="324"/>
        <v>26940000</v>
      </c>
      <c r="Q229" s="66">
        <f t="shared" si="325"/>
        <v>0</v>
      </c>
      <c r="S229" s="65">
        <v>21059702</v>
      </c>
      <c r="T229" s="65" t="s">
        <v>521</v>
      </c>
      <c r="U229" s="67">
        <v>26940000</v>
      </c>
      <c r="V229" s="67">
        <v>0</v>
      </c>
      <c r="W229" s="67">
        <f t="shared" si="313"/>
        <v>26940000</v>
      </c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>
        <f t="shared" si="326"/>
        <v>26940000</v>
      </c>
      <c r="AI229" s="132"/>
      <c r="AJ229" s="67">
        <v>0</v>
      </c>
      <c r="AK229" s="67">
        <f>+'Ejecucion gastos Febrero 2019'!K229</f>
        <v>0</v>
      </c>
      <c r="AL229" s="67">
        <f t="shared" si="314"/>
        <v>0</v>
      </c>
      <c r="AN229" s="35" t="e">
        <f t="shared" si="315"/>
        <v>#DIV/0!</v>
      </c>
      <c r="AO229" s="35">
        <f t="shared" si="316"/>
        <v>1</v>
      </c>
      <c r="AP229" s="35"/>
      <c r="AQ229" s="35"/>
      <c r="AR229" s="35"/>
      <c r="AS229" s="35"/>
      <c r="AT229" s="35"/>
      <c r="AU229" s="35"/>
    </row>
    <row r="230" spans="1:47" s="80" customFormat="1" ht="15.75" outlineLevel="2" thickBot="1" x14ac:dyDescent="0.3">
      <c r="A230" s="81"/>
      <c r="B230" s="65">
        <v>21059703</v>
      </c>
      <c r="C230" s="65" t="s">
        <v>522</v>
      </c>
      <c r="D230" s="67">
        <v>0</v>
      </c>
      <c r="E230" s="67">
        <v>0</v>
      </c>
      <c r="F230" s="67">
        <v>0</v>
      </c>
      <c r="G230" s="67">
        <v>0</v>
      </c>
      <c r="H230" s="67">
        <v>0</v>
      </c>
      <c r="I230" s="67">
        <v>181388641</v>
      </c>
      <c r="J230" s="67">
        <f t="shared" si="321"/>
        <v>181388641</v>
      </c>
      <c r="K230" s="67">
        <v>0</v>
      </c>
      <c r="L230" s="67">
        <f t="shared" si="322"/>
        <v>181388641</v>
      </c>
      <c r="M230" s="67">
        <v>0</v>
      </c>
      <c r="N230" s="67">
        <v>0</v>
      </c>
      <c r="O230" s="67">
        <f t="shared" si="323"/>
        <v>0</v>
      </c>
      <c r="P230" s="67">
        <f t="shared" si="324"/>
        <v>181388641</v>
      </c>
      <c r="Q230" s="66">
        <f t="shared" si="325"/>
        <v>0</v>
      </c>
      <c r="R230" s="81"/>
      <c r="S230" s="65">
        <v>21059703</v>
      </c>
      <c r="T230" s="65" t="s">
        <v>522</v>
      </c>
      <c r="U230" s="67">
        <v>181388641</v>
      </c>
      <c r="V230" s="67">
        <v>0</v>
      </c>
      <c r="W230" s="67">
        <f t="shared" si="313"/>
        <v>181388641</v>
      </c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>
        <f t="shared" si="326"/>
        <v>181388641</v>
      </c>
      <c r="AI230" s="132"/>
      <c r="AJ230" s="67">
        <v>2756836</v>
      </c>
      <c r="AK230" s="67">
        <f>+'Ejecucion gastos Febrero 2019'!K230</f>
        <v>0</v>
      </c>
      <c r="AL230" s="67">
        <f t="shared" si="314"/>
        <v>2756836</v>
      </c>
      <c r="AN230" s="35" t="e">
        <f t="shared" si="315"/>
        <v>#DIV/0!</v>
      </c>
      <c r="AO230" s="35">
        <f t="shared" si="316"/>
        <v>1</v>
      </c>
      <c r="AP230" s="35"/>
      <c r="AQ230" s="35"/>
      <c r="AR230" s="35"/>
      <c r="AS230" s="35"/>
      <c r="AT230" s="35"/>
      <c r="AU230" s="35"/>
    </row>
    <row r="231" spans="1:47" s="80" customFormat="1" ht="15.75" outlineLevel="3" thickBot="1" x14ac:dyDescent="0.3">
      <c r="A231" s="81"/>
      <c r="B231" s="65">
        <v>21059704</v>
      </c>
      <c r="C231" s="65" t="s">
        <v>523</v>
      </c>
      <c r="D231" s="67">
        <v>0</v>
      </c>
      <c r="E231" s="67">
        <v>0</v>
      </c>
      <c r="F231" s="67">
        <v>0</v>
      </c>
      <c r="G231" s="67">
        <v>0</v>
      </c>
      <c r="H231" s="67">
        <v>0</v>
      </c>
      <c r="I231" s="67">
        <v>6202000</v>
      </c>
      <c r="J231" s="67">
        <f t="shared" si="321"/>
        <v>6202000</v>
      </c>
      <c r="K231" s="67">
        <v>0</v>
      </c>
      <c r="L231" s="67">
        <f t="shared" si="322"/>
        <v>6202000</v>
      </c>
      <c r="M231" s="67">
        <v>0</v>
      </c>
      <c r="N231" s="67">
        <v>0</v>
      </c>
      <c r="O231" s="67">
        <f t="shared" si="323"/>
        <v>0</v>
      </c>
      <c r="P231" s="67">
        <f t="shared" si="324"/>
        <v>6202000</v>
      </c>
      <c r="Q231" s="66">
        <f t="shared" si="325"/>
        <v>0</v>
      </c>
      <c r="S231" s="65">
        <v>21059704</v>
      </c>
      <c r="T231" s="65" t="s">
        <v>523</v>
      </c>
      <c r="U231" s="67">
        <v>6202000</v>
      </c>
      <c r="V231" s="67">
        <v>0</v>
      </c>
      <c r="W231" s="67">
        <f t="shared" si="313"/>
        <v>6202000</v>
      </c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>
        <f t="shared" si="326"/>
        <v>6202000</v>
      </c>
      <c r="AI231" s="132"/>
      <c r="AJ231" s="67">
        <v>3738881</v>
      </c>
      <c r="AK231" s="67">
        <f>+'Ejecucion gastos Febrero 2019'!K231</f>
        <v>0</v>
      </c>
      <c r="AL231" s="67">
        <f t="shared" si="314"/>
        <v>3738881</v>
      </c>
      <c r="AN231" s="35" t="e">
        <f t="shared" si="315"/>
        <v>#DIV/0!</v>
      </c>
      <c r="AO231" s="35">
        <f t="shared" si="316"/>
        <v>1</v>
      </c>
      <c r="AP231" s="35"/>
      <c r="AQ231" s="35"/>
      <c r="AR231" s="35"/>
      <c r="AS231" s="35"/>
      <c r="AT231" s="35"/>
      <c r="AU231" s="35"/>
    </row>
    <row r="232" spans="1:47" s="81" customFormat="1" ht="15.75" outlineLevel="3" thickBot="1" x14ac:dyDescent="0.3">
      <c r="B232" s="65">
        <v>21059705</v>
      </c>
      <c r="C232" s="65" t="s">
        <v>524</v>
      </c>
      <c r="D232" s="67">
        <v>0</v>
      </c>
      <c r="E232" s="67">
        <v>0</v>
      </c>
      <c r="F232" s="67">
        <v>0</v>
      </c>
      <c r="G232" s="67">
        <v>0</v>
      </c>
      <c r="H232" s="67">
        <v>0</v>
      </c>
      <c r="I232" s="67">
        <v>2756836</v>
      </c>
      <c r="J232" s="67">
        <f t="shared" si="321"/>
        <v>2756836</v>
      </c>
      <c r="K232" s="67">
        <v>2756836</v>
      </c>
      <c r="L232" s="67">
        <f t="shared" si="322"/>
        <v>0</v>
      </c>
      <c r="M232" s="67">
        <v>0</v>
      </c>
      <c r="N232" s="67">
        <v>2756836</v>
      </c>
      <c r="O232" s="67">
        <f t="shared" si="323"/>
        <v>0</v>
      </c>
      <c r="P232" s="67">
        <f t="shared" si="324"/>
        <v>0</v>
      </c>
      <c r="Q232" s="66">
        <f t="shared" si="325"/>
        <v>0</v>
      </c>
      <c r="R232" s="80"/>
      <c r="S232" s="65">
        <v>21059705</v>
      </c>
      <c r="T232" s="65" t="s">
        <v>524</v>
      </c>
      <c r="U232" s="67">
        <v>2756836</v>
      </c>
      <c r="V232" s="67">
        <v>2756836</v>
      </c>
      <c r="W232" s="67">
        <f t="shared" si="313"/>
        <v>0</v>
      </c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>
        <f t="shared" si="326"/>
        <v>2756836</v>
      </c>
      <c r="AI232" s="132"/>
      <c r="AJ232" s="67">
        <v>0</v>
      </c>
      <c r="AK232" s="67">
        <f>+'Ejecucion gastos Febrero 2019'!K232</f>
        <v>0</v>
      </c>
      <c r="AL232" s="67">
        <f t="shared" si="314"/>
        <v>0</v>
      </c>
      <c r="AN232" s="35">
        <f t="shared" si="315"/>
        <v>1</v>
      </c>
      <c r="AO232" s="35" t="e">
        <f t="shared" si="316"/>
        <v>#DIV/0!</v>
      </c>
      <c r="AP232" s="35"/>
      <c r="AQ232" s="35"/>
      <c r="AR232" s="35"/>
      <c r="AS232" s="35"/>
      <c r="AT232" s="35"/>
      <c r="AU232" s="35"/>
    </row>
    <row r="233" spans="1:47" s="81" customFormat="1" ht="15.75" outlineLevel="3" thickBot="1" x14ac:dyDescent="0.3">
      <c r="B233" s="65">
        <v>21059706</v>
      </c>
      <c r="C233" s="65" t="s">
        <v>525</v>
      </c>
      <c r="D233" s="67">
        <v>0</v>
      </c>
      <c r="E233" s="67">
        <v>0</v>
      </c>
      <c r="F233" s="67">
        <v>0</v>
      </c>
      <c r="G233" s="67">
        <v>0</v>
      </c>
      <c r="H233" s="67">
        <v>0</v>
      </c>
      <c r="I233" s="67">
        <v>3738881</v>
      </c>
      <c r="J233" s="67">
        <f t="shared" si="321"/>
        <v>3738881</v>
      </c>
      <c r="K233" s="67">
        <v>3738881</v>
      </c>
      <c r="L233" s="67">
        <f t="shared" si="322"/>
        <v>0</v>
      </c>
      <c r="M233" s="67">
        <v>3738881</v>
      </c>
      <c r="N233" s="67">
        <v>3738881</v>
      </c>
      <c r="O233" s="67">
        <f t="shared" si="323"/>
        <v>0</v>
      </c>
      <c r="P233" s="67">
        <f t="shared" si="324"/>
        <v>0</v>
      </c>
      <c r="Q233" s="66">
        <f t="shared" si="325"/>
        <v>3738881</v>
      </c>
      <c r="R233" s="80"/>
      <c r="S233" s="65">
        <v>21059706</v>
      </c>
      <c r="T233" s="65" t="s">
        <v>525</v>
      </c>
      <c r="U233" s="67">
        <v>3738881</v>
      </c>
      <c r="V233" s="67">
        <v>3738881</v>
      </c>
      <c r="W233" s="67">
        <f t="shared" si="313"/>
        <v>0</v>
      </c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>
        <f t="shared" si="326"/>
        <v>3738881</v>
      </c>
      <c r="AI233" s="132"/>
      <c r="AJ233" s="67">
        <v>0</v>
      </c>
      <c r="AK233" s="67">
        <f>+'Ejecucion gastos Febrero 2019'!K233</f>
        <v>0</v>
      </c>
      <c r="AL233" s="67">
        <f t="shared" si="314"/>
        <v>0</v>
      </c>
      <c r="AN233" s="35">
        <f t="shared" si="315"/>
        <v>1</v>
      </c>
      <c r="AO233" s="35" t="e">
        <f t="shared" si="316"/>
        <v>#DIV/0!</v>
      </c>
      <c r="AP233" s="35"/>
      <c r="AQ233" s="35"/>
      <c r="AR233" s="35"/>
      <c r="AS233" s="35"/>
      <c r="AT233" s="35"/>
      <c r="AU233" s="35"/>
    </row>
    <row r="234" spans="1:47" s="81" customFormat="1" ht="15.75" outlineLevel="3" thickBot="1" x14ac:dyDescent="0.3">
      <c r="B234" s="65">
        <v>21059707</v>
      </c>
      <c r="C234" s="65" t="s">
        <v>526</v>
      </c>
      <c r="D234" s="67">
        <v>0</v>
      </c>
      <c r="E234" s="67">
        <v>0</v>
      </c>
      <c r="F234" s="67">
        <v>0</v>
      </c>
      <c r="G234" s="67">
        <v>0</v>
      </c>
      <c r="H234" s="67">
        <v>0</v>
      </c>
      <c r="I234" s="67">
        <v>638609</v>
      </c>
      <c r="J234" s="67">
        <f t="shared" si="321"/>
        <v>638609</v>
      </c>
      <c r="K234" s="67">
        <v>0</v>
      </c>
      <c r="L234" s="67">
        <f t="shared" si="322"/>
        <v>638609</v>
      </c>
      <c r="M234" s="67">
        <v>0</v>
      </c>
      <c r="N234" s="67">
        <v>0</v>
      </c>
      <c r="O234" s="67">
        <f t="shared" si="323"/>
        <v>0</v>
      </c>
      <c r="P234" s="67">
        <f t="shared" si="324"/>
        <v>638609</v>
      </c>
      <c r="Q234" s="66">
        <f t="shared" si="325"/>
        <v>0</v>
      </c>
      <c r="S234" s="65">
        <v>21059707</v>
      </c>
      <c r="T234" s="65" t="s">
        <v>526</v>
      </c>
      <c r="U234" s="67">
        <v>638609</v>
      </c>
      <c r="V234" s="67">
        <v>0</v>
      </c>
      <c r="W234" s="67">
        <f t="shared" si="313"/>
        <v>638609</v>
      </c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>
        <f t="shared" si="326"/>
        <v>638609</v>
      </c>
      <c r="AI234" s="132"/>
      <c r="AJ234" s="67">
        <v>655880</v>
      </c>
      <c r="AK234" s="67">
        <f>+'Ejecucion gastos Febrero 2019'!K234</f>
        <v>0</v>
      </c>
      <c r="AL234" s="67">
        <f t="shared" si="314"/>
        <v>655880</v>
      </c>
      <c r="AN234" s="35" t="e">
        <f t="shared" si="315"/>
        <v>#DIV/0!</v>
      </c>
      <c r="AO234" s="35">
        <f t="shared" si="316"/>
        <v>1</v>
      </c>
      <c r="AP234" s="35"/>
      <c r="AQ234" s="35"/>
      <c r="AR234" s="35"/>
      <c r="AS234" s="35"/>
      <c r="AT234" s="35"/>
      <c r="AU234" s="35"/>
    </row>
    <row r="235" spans="1:47" s="81" customFormat="1" ht="15.75" outlineLevel="3" thickBot="1" x14ac:dyDescent="0.3">
      <c r="B235" s="65">
        <v>21059708</v>
      </c>
      <c r="C235" s="65" t="s">
        <v>527</v>
      </c>
      <c r="D235" s="67">
        <v>0</v>
      </c>
      <c r="E235" s="67">
        <v>0</v>
      </c>
      <c r="F235" s="67">
        <v>0</v>
      </c>
      <c r="G235" s="67">
        <v>0</v>
      </c>
      <c r="H235" s="67">
        <v>0</v>
      </c>
      <c r="I235" s="67">
        <v>12500000</v>
      </c>
      <c r="J235" s="67">
        <f t="shared" si="321"/>
        <v>12500000</v>
      </c>
      <c r="K235" s="67">
        <v>0</v>
      </c>
      <c r="L235" s="67">
        <f t="shared" si="322"/>
        <v>12500000</v>
      </c>
      <c r="M235" s="67">
        <v>0</v>
      </c>
      <c r="N235" s="67">
        <v>0</v>
      </c>
      <c r="O235" s="67">
        <f t="shared" si="323"/>
        <v>0</v>
      </c>
      <c r="P235" s="67">
        <f t="shared" si="324"/>
        <v>12500000</v>
      </c>
      <c r="Q235" s="66">
        <f t="shared" si="325"/>
        <v>0</v>
      </c>
      <c r="S235" s="65">
        <v>21059708</v>
      </c>
      <c r="T235" s="65" t="s">
        <v>527</v>
      </c>
      <c r="U235" s="67">
        <v>12500000</v>
      </c>
      <c r="V235" s="67">
        <v>0</v>
      </c>
      <c r="W235" s="67">
        <f t="shared" si="313"/>
        <v>12500000</v>
      </c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>
        <f t="shared" si="326"/>
        <v>12500000</v>
      </c>
      <c r="AI235" s="132"/>
      <c r="AJ235" s="67">
        <v>1405308</v>
      </c>
      <c r="AK235" s="67">
        <f>+'Ejecucion gastos Febrero 2019'!K235</f>
        <v>0</v>
      </c>
      <c r="AL235" s="67">
        <f t="shared" si="314"/>
        <v>1405308</v>
      </c>
      <c r="AN235" s="35" t="e">
        <f t="shared" si="315"/>
        <v>#DIV/0!</v>
      </c>
      <c r="AO235" s="35">
        <f t="shared" si="316"/>
        <v>1</v>
      </c>
      <c r="AP235" s="35"/>
      <c r="AQ235" s="35"/>
      <c r="AR235" s="35"/>
      <c r="AS235" s="35"/>
      <c r="AT235" s="35"/>
      <c r="AU235" s="35"/>
    </row>
    <row r="236" spans="1:47" s="81" customFormat="1" ht="15.75" outlineLevel="3" thickBot="1" x14ac:dyDescent="0.3">
      <c r="B236" s="65">
        <v>21059709</v>
      </c>
      <c r="C236" s="65" t="s">
        <v>528</v>
      </c>
      <c r="D236" s="67">
        <v>0</v>
      </c>
      <c r="E236" s="67">
        <v>0</v>
      </c>
      <c r="F236" s="67">
        <v>0</v>
      </c>
      <c r="G236" s="67">
        <v>0</v>
      </c>
      <c r="H236" s="67">
        <v>0</v>
      </c>
      <c r="I236" s="67">
        <v>655880</v>
      </c>
      <c r="J236" s="67">
        <f t="shared" si="321"/>
        <v>655880</v>
      </c>
      <c r="K236" s="67">
        <v>655880</v>
      </c>
      <c r="L236" s="67">
        <f t="shared" si="322"/>
        <v>0</v>
      </c>
      <c r="M236" s="67">
        <v>655880</v>
      </c>
      <c r="N236" s="67">
        <v>655880</v>
      </c>
      <c r="O236" s="67">
        <f t="shared" si="323"/>
        <v>0</v>
      </c>
      <c r="P236" s="67">
        <f t="shared" si="324"/>
        <v>0</v>
      </c>
      <c r="Q236" s="66">
        <f t="shared" si="325"/>
        <v>655880</v>
      </c>
      <c r="S236" s="65">
        <v>21059709</v>
      </c>
      <c r="T236" s="65" t="s">
        <v>528</v>
      </c>
      <c r="U236" s="67">
        <v>655880</v>
      </c>
      <c r="V236" s="67">
        <v>655880</v>
      </c>
      <c r="W236" s="67">
        <f t="shared" si="313"/>
        <v>0</v>
      </c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>
        <f t="shared" si="326"/>
        <v>655880</v>
      </c>
      <c r="AI236" s="132"/>
      <c r="AJ236" s="67">
        <v>2745926</v>
      </c>
      <c r="AK236" s="67">
        <f>+'Ejecucion gastos Febrero 2019'!K236</f>
        <v>0</v>
      </c>
      <c r="AL236" s="67">
        <f t="shared" si="314"/>
        <v>2745926</v>
      </c>
      <c r="AN236" s="35">
        <f t="shared" si="315"/>
        <v>-3.1866286515826068</v>
      </c>
      <c r="AO236" s="35" t="e">
        <f t="shared" si="316"/>
        <v>#DIV/0!</v>
      </c>
      <c r="AP236" s="35"/>
      <c r="AQ236" s="35"/>
      <c r="AR236" s="35"/>
      <c r="AS236" s="35"/>
      <c r="AT236" s="35"/>
      <c r="AU236" s="35"/>
    </row>
    <row r="237" spans="1:47" s="81" customFormat="1" ht="15.75" outlineLevel="3" thickBot="1" x14ac:dyDescent="0.3">
      <c r="B237" s="65">
        <v>21059710</v>
      </c>
      <c r="C237" s="65" t="s">
        <v>529</v>
      </c>
      <c r="D237" s="67">
        <v>0</v>
      </c>
      <c r="E237" s="67">
        <v>0</v>
      </c>
      <c r="F237" s="67">
        <v>0</v>
      </c>
      <c r="G237" s="67">
        <v>0</v>
      </c>
      <c r="H237" s="67">
        <v>0</v>
      </c>
      <c r="I237" s="67">
        <v>1405308</v>
      </c>
      <c r="J237" s="67">
        <f t="shared" si="321"/>
        <v>1405308</v>
      </c>
      <c r="K237" s="67">
        <v>1405308</v>
      </c>
      <c r="L237" s="67">
        <f t="shared" si="322"/>
        <v>0</v>
      </c>
      <c r="M237" s="67">
        <v>1405308</v>
      </c>
      <c r="N237" s="67">
        <v>1405308</v>
      </c>
      <c r="O237" s="67">
        <f t="shared" si="323"/>
        <v>0</v>
      </c>
      <c r="P237" s="67">
        <f t="shared" si="324"/>
        <v>0</v>
      </c>
      <c r="Q237" s="66">
        <f t="shared" si="325"/>
        <v>1405308</v>
      </c>
      <c r="S237" s="65">
        <v>21059710</v>
      </c>
      <c r="T237" s="65" t="s">
        <v>529</v>
      </c>
      <c r="U237" s="67">
        <v>1405308</v>
      </c>
      <c r="V237" s="67">
        <v>1405308</v>
      </c>
      <c r="W237" s="67">
        <f t="shared" si="313"/>
        <v>0</v>
      </c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>
        <f t="shared" si="326"/>
        <v>1405308</v>
      </c>
      <c r="AI237" s="132"/>
      <c r="AJ237" s="67">
        <v>2180153</v>
      </c>
      <c r="AK237" s="67">
        <f>+'Ejecucion gastos Febrero 2019'!K237</f>
        <v>0</v>
      </c>
      <c r="AL237" s="67">
        <f t="shared" si="314"/>
        <v>2180153</v>
      </c>
      <c r="AN237" s="35">
        <f t="shared" si="315"/>
        <v>-0.5513702334292554</v>
      </c>
      <c r="AO237" s="35" t="e">
        <f t="shared" si="316"/>
        <v>#DIV/0!</v>
      </c>
      <c r="AP237" s="35"/>
      <c r="AQ237" s="35"/>
      <c r="AR237" s="35"/>
      <c r="AS237" s="35"/>
      <c r="AT237" s="35"/>
      <c r="AU237" s="35"/>
    </row>
    <row r="238" spans="1:47" s="81" customFormat="1" ht="15.75" outlineLevel="3" thickBot="1" x14ac:dyDescent="0.3">
      <c r="B238" s="65">
        <v>21059711</v>
      </c>
      <c r="C238" s="65" t="s">
        <v>530</v>
      </c>
      <c r="D238" s="67">
        <v>0</v>
      </c>
      <c r="E238" s="67">
        <v>0</v>
      </c>
      <c r="F238" s="67">
        <v>0</v>
      </c>
      <c r="G238" s="67">
        <v>0</v>
      </c>
      <c r="H238" s="67">
        <v>0</v>
      </c>
      <c r="I238" s="67">
        <v>2745926</v>
      </c>
      <c r="J238" s="67">
        <f t="shared" si="321"/>
        <v>2745926</v>
      </c>
      <c r="K238" s="67">
        <v>2745926</v>
      </c>
      <c r="L238" s="67">
        <f t="shared" si="322"/>
        <v>0</v>
      </c>
      <c r="M238" s="67">
        <v>2745926</v>
      </c>
      <c r="N238" s="67">
        <v>2745926</v>
      </c>
      <c r="O238" s="67">
        <f t="shared" si="323"/>
        <v>0</v>
      </c>
      <c r="P238" s="67">
        <f t="shared" si="324"/>
        <v>0</v>
      </c>
      <c r="Q238" s="66">
        <f t="shared" si="325"/>
        <v>2745926</v>
      </c>
      <c r="S238" s="65">
        <v>21059711</v>
      </c>
      <c r="T238" s="65" t="s">
        <v>530</v>
      </c>
      <c r="U238" s="67">
        <v>2745926</v>
      </c>
      <c r="V238" s="67">
        <v>2745926</v>
      </c>
      <c r="W238" s="67">
        <f t="shared" si="313"/>
        <v>0</v>
      </c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>
        <f t="shared" si="326"/>
        <v>2745926</v>
      </c>
      <c r="AI238" s="132"/>
      <c r="AJ238" s="67">
        <v>2745926</v>
      </c>
      <c r="AK238" s="67">
        <f>+'Ejecucion gastos Febrero 2019'!K238</f>
        <v>0</v>
      </c>
      <c r="AL238" s="67">
        <f t="shared" si="314"/>
        <v>2745926</v>
      </c>
      <c r="AN238" s="35">
        <f t="shared" si="315"/>
        <v>0</v>
      </c>
      <c r="AO238" s="35" t="e">
        <f t="shared" si="316"/>
        <v>#DIV/0!</v>
      </c>
      <c r="AP238" s="35"/>
      <c r="AQ238" s="35"/>
      <c r="AR238" s="35"/>
      <c r="AS238" s="35"/>
      <c r="AT238" s="35"/>
      <c r="AU238" s="35"/>
    </row>
    <row r="239" spans="1:47" s="81" customFormat="1" ht="15.75" outlineLevel="3" thickBot="1" x14ac:dyDescent="0.3">
      <c r="A239" s="80"/>
      <c r="B239" s="65">
        <v>21059712</v>
      </c>
      <c r="C239" s="65" t="s">
        <v>531</v>
      </c>
      <c r="D239" s="67">
        <v>0</v>
      </c>
      <c r="E239" s="67">
        <v>0</v>
      </c>
      <c r="F239" s="67">
        <v>0</v>
      </c>
      <c r="G239" s="67">
        <v>0</v>
      </c>
      <c r="H239" s="67">
        <v>0</v>
      </c>
      <c r="I239" s="67">
        <v>2180153</v>
      </c>
      <c r="J239" s="67">
        <f t="shared" si="321"/>
        <v>2180153</v>
      </c>
      <c r="K239" s="67">
        <v>2180153</v>
      </c>
      <c r="L239" s="67">
        <f t="shared" si="322"/>
        <v>0</v>
      </c>
      <c r="M239" s="67">
        <v>2180153</v>
      </c>
      <c r="N239" s="67">
        <v>2180153</v>
      </c>
      <c r="O239" s="67">
        <f t="shared" si="323"/>
        <v>0</v>
      </c>
      <c r="P239" s="67">
        <f t="shared" si="324"/>
        <v>0</v>
      </c>
      <c r="Q239" s="66">
        <f t="shared" si="325"/>
        <v>2180153</v>
      </c>
      <c r="S239" s="65">
        <v>21059712</v>
      </c>
      <c r="T239" s="65" t="s">
        <v>531</v>
      </c>
      <c r="U239" s="67">
        <v>2180153</v>
      </c>
      <c r="V239" s="67">
        <v>2180153</v>
      </c>
      <c r="W239" s="67">
        <f t="shared" si="313"/>
        <v>0</v>
      </c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>
        <f t="shared" si="326"/>
        <v>2180153</v>
      </c>
      <c r="AI239" s="132"/>
      <c r="AJ239" s="67">
        <v>2745926</v>
      </c>
      <c r="AK239" s="67">
        <f>+'Ejecucion gastos Febrero 2019'!K239</f>
        <v>0</v>
      </c>
      <c r="AL239" s="67">
        <f t="shared" si="314"/>
        <v>2745926</v>
      </c>
      <c r="AN239" s="35">
        <f t="shared" si="315"/>
        <v>-0.25951068571792896</v>
      </c>
      <c r="AO239" s="35" t="e">
        <f t="shared" si="316"/>
        <v>#DIV/0!</v>
      </c>
      <c r="AP239" s="35"/>
      <c r="AQ239" s="35"/>
      <c r="AR239" s="35"/>
      <c r="AS239" s="35"/>
      <c r="AT239" s="35"/>
      <c r="AU239" s="35"/>
    </row>
    <row r="240" spans="1:47" s="81" customFormat="1" ht="15.75" outlineLevel="3" thickBot="1" x14ac:dyDescent="0.3">
      <c r="B240" s="65">
        <v>21059713</v>
      </c>
      <c r="C240" s="65" t="s">
        <v>532</v>
      </c>
      <c r="D240" s="67">
        <v>0</v>
      </c>
      <c r="E240" s="67">
        <v>0</v>
      </c>
      <c r="F240" s="67">
        <v>0</v>
      </c>
      <c r="G240" s="67">
        <v>0</v>
      </c>
      <c r="H240" s="67">
        <v>0</v>
      </c>
      <c r="I240" s="67">
        <v>2745926</v>
      </c>
      <c r="J240" s="67">
        <f t="shared" si="321"/>
        <v>2745926</v>
      </c>
      <c r="K240" s="67">
        <v>2745926</v>
      </c>
      <c r="L240" s="67">
        <f t="shared" si="322"/>
        <v>0</v>
      </c>
      <c r="M240" s="67">
        <v>2745926</v>
      </c>
      <c r="N240" s="67">
        <v>2745926</v>
      </c>
      <c r="O240" s="67">
        <f t="shared" si="323"/>
        <v>0</v>
      </c>
      <c r="P240" s="67">
        <f t="shared" si="324"/>
        <v>0</v>
      </c>
      <c r="Q240" s="66">
        <f t="shared" si="325"/>
        <v>2745926</v>
      </c>
      <c r="S240" s="65">
        <v>21059713</v>
      </c>
      <c r="T240" s="65" t="s">
        <v>532</v>
      </c>
      <c r="U240" s="67">
        <v>2745926</v>
      </c>
      <c r="V240" s="67">
        <v>2745926</v>
      </c>
      <c r="W240" s="67">
        <f t="shared" si="313"/>
        <v>0</v>
      </c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>
        <f t="shared" si="326"/>
        <v>2745926</v>
      </c>
      <c r="AI240" s="132"/>
      <c r="AJ240" s="67">
        <v>1620894</v>
      </c>
      <c r="AK240" s="67">
        <f>+'Ejecucion gastos Febrero 2019'!K240</f>
        <v>0</v>
      </c>
      <c r="AL240" s="67">
        <f t="shared" si="314"/>
        <v>1620894</v>
      </c>
      <c r="AN240" s="35">
        <f t="shared" si="315"/>
        <v>0.40970951147263257</v>
      </c>
      <c r="AO240" s="35" t="e">
        <f t="shared" si="316"/>
        <v>#DIV/0!</v>
      </c>
      <c r="AP240" s="35"/>
      <c r="AQ240" s="35"/>
      <c r="AR240" s="35"/>
      <c r="AS240" s="35"/>
      <c r="AT240" s="35"/>
      <c r="AU240" s="35"/>
    </row>
    <row r="241" spans="1:47" s="80" customFormat="1" ht="15.75" outlineLevel="3" thickBot="1" x14ac:dyDescent="0.3">
      <c r="A241" s="81"/>
      <c r="B241" s="65">
        <v>21059714</v>
      </c>
      <c r="C241" s="65" t="s">
        <v>533</v>
      </c>
      <c r="D241" s="67">
        <v>0</v>
      </c>
      <c r="E241" s="67">
        <v>0</v>
      </c>
      <c r="F241" s="67">
        <v>0</v>
      </c>
      <c r="G241" s="67">
        <v>0</v>
      </c>
      <c r="H241" s="67">
        <v>0</v>
      </c>
      <c r="I241" s="67">
        <v>2745926</v>
      </c>
      <c r="J241" s="67">
        <f t="shared" si="321"/>
        <v>2745926</v>
      </c>
      <c r="K241" s="67">
        <v>2745926</v>
      </c>
      <c r="L241" s="67">
        <f t="shared" si="322"/>
        <v>0</v>
      </c>
      <c r="M241" s="67">
        <v>2745926</v>
      </c>
      <c r="N241" s="67">
        <v>2745926</v>
      </c>
      <c r="O241" s="67">
        <f t="shared" si="323"/>
        <v>0</v>
      </c>
      <c r="P241" s="67">
        <f t="shared" si="324"/>
        <v>0</v>
      </c>
      <c r="Q241" s="66">
        <f t="shared" si="325"/>
        <v>2745926</v>
      </c>
      <c r="R241" s="81"/>
      <c r="S241" s="65">
        <v>21059714</v>
      </c>
      <c r="T241" s="65" t="s">
        <v>533</v>
      </c>
      <c r="U241" s="67">
        <v>2745926</v>
      </c>
      <c r="V241" s="67">
        <v>2745926</v>
      </c>
      <c r="W241" s="67">
        <f t="shared" si="313"/>
        <v>0</v>
      </c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>
        <f t="shared" si="326"/>
        <v>2745926</v>
      </c>
      <c r="AI241" s="132"/>
      <c r="AJ241" s="67">
        <v>2886858</v>
      </c>
      <c r="AK241" s="67">
        <f>+'Ejecucion gastos Febrero 2019'!K241</f>
        <v>0</v>
      </c>
      <c r="AL241" s="67">
        <f t="shared" si="314"/>
        <v>2886858</v>
      </c>
      <c r="AN241" s="35">
        <f t="shared" si="315"/>
        <v>-5.1324034223791899E-2</v>
      </c>
      <c r="AO241" s="35" t="e">
        <f t="shared" si="316"/>
        <v>#DIV/0!</v>
      </c>
      <c r="AP241" s="35"/>
      <c r="AQ241" s="35"/>
      <c r="AR241" s="35"/>
      <c r="AS241" s="35"/>
      <c r="AT241" s="35"/>
      <c r="AU241" s="35"/>
    </row>
    <row r="242" spans="1:47" s="81" customFormat="1" ht="15.75" outlineLevel="3" thickBot="1" x14ac:dyDescent="0.3">
      <c r="B242" s="65">
        <v>21059715</v>
      </c>
      <c r="C242" s="65" t="s">
        <v>534</v>
      </c>
      <c r="D242" s="67">
        <v>0</v>
      </c>
      <c r="E242" s="67">
        <v>0</v>
      </c>
      <c r="F242" s="67">
        <v>0</v>
      </c>
      <c r="G242" s="67">
        <v>0</v>
      </c>
      <c r="H242" s="67">
        <v>0</v>
      </c>
      <c r="I242" s="67">
        <v>1620894</v>
      </c>
      <c r="J242" s="67">
        <f t="shared" si="321"/>
        <v>1620894</v>
      </c>
      <c r="K242" s="67">
        <v>1620894</v>
      </c>
      <c r="L242" s="67">
        <f t="shared" si="322"/>
        <v>0</v>
      </c>
      <c r="M242" s="67">
        <v>1620894</v>
      </c>
      <c r="N242" s="67">
        <v>1620894</v>
      </c>
      <c r="O242" s="67">
        <f t="shared" si="323"/>
        <v>0</v>
      </c>
      <c r="P242" s="67">
        <f t="shared" si="324"/>
        <v>0</v>
      </c>
      <c r="Q242" s="66">
        <f t="shared" si="325"/>
        <v>1620894</v>
      </c>
      <c r="S242" s="65">
        <v>21059715</v>
      </c>
      <c r="T242" s="65" t="s">
        <v>534</v>
      </c>
      <c r="U242" s="67">
        <v>1620894</v>
      </c>
      <c r="V242" s="67">
        <v>1620894</v>
      </c>
      <c r="W242" s="67">
        <f t="shared" si="313"/>
        <v>0</v>
      </c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>
        <f t="shared" si="326"/>
        <v>1620894</v>
      </c>
      <c r="AI242" s="132"/>
      <c r="AJ242" s="67">
        <v>3714654</v>
      </c>
      <c r="AK242" s="67">
        <f>+'Ejecucion gastos Febrero 2019'!K242</f>
        <v>0</v>
      </c>
      <c r="AL242" s="67">
        <f t="shared" si="314"/>
        <v>3714654</v>
      </c>
      <c r="AN242" s="35">
        <f t="shared" si="315"/>
        <v>-1.2917315999689061</v>
      </c>
      <c r="AO242" s="35" t="e">
        <f t="shared" si="316"/>
        <v>#DIV/0!</v>
      </c>
      <c r="AP242" s="35"/>
      <c r="AQ242" s="35"/>
      <c r="AR242" s="35"/>
      <c r="AS242" s="35"/>
      <c r="AT242" s="35"/>
      <c r="AU242" s="35"/>
    </row>
    <row r="243" spans="1:47" s="81" customFormat="1" ht="15.75" outlineLevel="3" thickBot="1" x14ac:dyDescent="0.3">
      <c r="B243" s="65">
        <v>21059716</v>
      </c>
      <c r="C243" s="65" t="s">
        <v>535</v>
      </c>
      <c r="D243" s="67">
        <v>0</v>
      </c>
      <c r="E243" s="67">
        <v>0</v>
      </c>
      <c r="F243" s="67">
        <v>0</v>
      </c>
      <c r="G243" s="67">
        <v>0</v>
      </c>
      <c r="H243" s="67">
        <v>0</v>
      </c>
      <c r="I243" s="67">
        <v>2886858</v>
      </c>
      <c r="J243" s="67">
        <f t="shared" si="321"/>
        <v>2886858</v>
      </c>
      <c r="K243" s="67">
        <v>2886858</v>
      </c>
      <c r="L243" s="67">
        <f t="shared" si="322"/>
        <v>0</v>
      </c>
      <c r="M243" s="67">
        <v>2886858</v>
      </c>
      <c r="N243" s="67">
        <v>2886858</v>
      </c>
      <c r="O243" s="67">
        <f t="shared" si="323"/>
        <v>0</v>
      </c>
      <c r="P243" s="67">
        <f t="shared" si="324"/>
        <v>0</v>
      </c>
      <c r="Q243" s="66">
        <f t="shared" si="325"/>
        <v>2886858</v>
      </c>
      <c r="R243" s="80"/>
      <c r="S243" s="65">
        <v>21059716</v>
      </c>
      <c r="T243" s="65" t="s">
        <v>535</v>
      </c>
      <c r="U243" s="67">
        <v>2886858</v>
      </c>
      <c r="V243" s="67">
        <v>2886858</v>
      </c>
      <c r="W243" s="67">
        <f t="shared" si="313"/>
        <v>0</v>
      </c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>
        <f t="shared" si="326"/>
        <v>2886858</v>
      </c>
      <c r="AI243" s="132"/>
      <c r="AJ243" s="67">
        <v>3263508</v>
      </c>
      <c r="AK243" s="67">
        <f>+'Ejecucion gastos Febrero 2019'!K243</f>
        <v>0</v>
      </c>
      <c r="AL243" s="67">
        <f t="shared" si="314"/>
        <v>3263508</v>
      </c>
      <c r="AN243" s="35">
        <f t="shared" si="315"/>
        <v>-0.13047056696242074</v>
      </c>
      <c r="AO243" s="35" t="e">
        <f t="shared" si="316"/>
        <v>#DIV/0!</v>
      </c>
      <c r="AP243" s="35"/>
      <c r="AQ243" s="35"/>
      <c r="AR243" s="35"/>
      <c r="AS243" s="35"/>
      <c r="AT243" s="35"/>
      <c r="AU243" s="35"/>
    </row>
    <row r="244" spans="1:47" s="81" customFormat="1" ht="15.75" outlineLevel="3" thickBot="1" x14ac:dyDescent="0.3">
      <c r="B244" s="65">
        <v>21059717</v>
      </c>
      <c r="C244" s="65" t="s">
        <v>536</v>
      </c>
      <c r="D244" s="67">
        <v>0</v>
      </c>
      <c r="E244" s="67">
        <v>0</v>
      </c>
      <c r="F244" s="67">
        <v>0</v>
      </c>
      <c r="G244" s="67">
        <v>0</v>
      </c>
      <c r="H244" s="67">
        <v>0</v>
      </c>
      <c r="I244" s="67">
        <v>3714654</v>
      </c>
      <c r="J244" s="67">
        <f t="shared" si="321"/>
        <v>3714654</v>
      </c>
      <c r="K244" s="67">
        <v>3714654</v>
      </c>
      <c r="L244" s="67">
        <f t="shared" si="322"/>
        <v>0</v>
      </c>
      <c r="M244" s="67">
        <v>3714654</v>
      </c>
      <c r="N244" s="67">
        <v>3714654</v>
      </c>
      <c r="O244" s="67">
        <f t="shared" si="323"/>
        <v>0</v>
      </c>
      <c r="P244" s="67">
        <f t="shared" si="324"/>
        <v>0</v>
      </c>
      <c r="Q244" s="66">
        <f t="shared" si="325"/>
        <v>3714654</v>
      </c>
      <c r="S244" s="65">
        <v>21059717</v>
      </c>
      <c r="T244" s="65" t="s">
        <v>536</v>
      </c>
      <c r="U244" s="67">
        <v>3714654</v>
      </c>
      <c r="V244" s="67">
        <v>3714654</v>
      </c>
      <c r="W244" s="67">
        <f t="shared" si="313"/>
        <v>0</v>
      </c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>
        <f t="shared" si="326"/>
        <v>3714654</v>
      </c>
      <c r="AI244" s="132"/>
      <c r="AJ244" s="67">
        <v>2980110</v>
      </c>
      <c r="AK244" s="67">
        <f>+'Ejecucion gastos Febrero 2019'!K244</f>
        <v>0</v>
      </c>
      <c r="AL244" s="67">
        <f t="shared" si="314"/>
        <v>2980110</v>
      </c>
      <c r="AN244" s="35">
        <f t="shared" si="315"/>
        <v>0.19774223925027742</v>
      </c>
      <c r="AO244" s="35" t="e">
        <f t="shared" si="316"/>
        <v>#DIV/0!</v>
      </c>
      <c r="AP244" s="35"/>
      <c r="AQ244" s="35"/>
      <c r="AR244" s="35"/>
      <c r="AS244" s="35"/>
      <c r="AT244" s="35"/>
      <c r="AU244" s="35"/>
    </row>
    <row r="245" spans="1:47" s="81" customFormat="1" ht="15.75" outlineLevel="3" thickBot="1" x14ac:dyDescent="0.3">
      <c r="B245" s="65">
        <v>21059718</v>
      </c>
      <c r="C245" s="65" t="s">
        <v>537</v>
      </c>
      <c r="D245" s="67">
        <v>0</v>
      </c>
      <c r="E245" s="67">
        <v>0</v>
      </c>
      <c r="F245" s="67">
        <v>0</v>
      </c>
      <c r="G245" s="67">
        <v>0</v>
      </c>
      <c r="H245" s="67">
        <v>0</v>
      </c>
      <c r="I245" s="67">
        <v>3263508</v>
      </c>
      <c r="J245" s="67">
        <f t="shared" si="321"/>
        <v>3263508</v>
      </c>
      <c r="K245" s="67">
        <v>3263508</v>
      </c>
      <c r="L245" s="67">
        <f t="shared" si="322"/>
        <v>0</v>
      </c>
      <c r="M245" s="67">
        <v>3263508</v>
      </c>
      <c r="N245" s="67">
        <v>3263508</v>
      </c>
      <c r="O245" s="67">
        <f t="shared" si="323"/>
        <v>0</v>
      </c>
      <c r="P245" s="67">
        <f t="shared" si="324"/>
        <v>0</v>
      </c>
      <c r="Q245" s="66">
        <f t="shared" si="325"/>
        <v>3263508</v>
      </c>
      <c r="S245" s="65">
        <v>21059718</v>
      </c>
      <c r="T245" s="65" t="s">
        <v>537</v>
      </c>
      <c r="U245" s="67">
        <v>3263508</v>
      </c>
      <c r="V245" s="67">
        <v>3263508</v>
      </c>
      <c r="W245" s="67">
        <f t="shared" si="313"/>
        <v>0</v>
      </c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>
        <f t="shared" si="326"/>
        <v>3263508</v>
      </c>
      <c r="AI245" s="132"/>
      <c r="AJ245" s="67">
        <v>3113396</v>
      </c>
      <c r="AK245" s="67">
        <f>+'Ejecucion gastos Febrero 2019'!K245</f>
        <v>0</v>
      </c>
      <c r="AL245" s="67">
        <f t="shared" si="314"/>
        <v>3113396</v>
      </c>
      <c r="AN245" s="35">
        <f t="shared" si="315"/>
        <v>4.5997129469270488E-2</v>
      </c>
      <c r="AO245" s="35" t="e">
        <f t="shared" si="316"/>
        <v>#DIV/0!</v>
      </c>
      <c r="AP245" s="35"/>
      <c r="AQ245" s="35"/>
      <c r="AR245" s="35"/>
      <c r="AS245" s="35"/>
      <c r="AT245" s="35"/>
      <c r="AU245" s="35"/>
    </row>
    <row r="246" spans="1:47" s="81" customFormat="1" ht="15.75" outlineLevel="3" thickBot="1" x14ac:dyDescent="0.3">
      <c r="B246" s="65">
        <v>21059719</v>
      </c>
      <c r="C246" s="65" t="s">
        <v>538</v>
      </c>
      <c r="D246" s="67">
        <v>0</v>
      </c>
      <c r="E246" s="67">
        <v>0</v>
      </c>
      <c r="F246" s="67">
        <v>0</v>
      </c>
      <c r="G246" s="67">
        <v>0</v>
      </c>
      <c r="H246" s="67">
        <v>0</v>
      </c>
      <c r="I246" s="67">
        <v>2980110</v>
      </c>
      <c r="J246" s="67">
        <f t="shared" si="321"/>
        <v>2980110</v>
      </c>
      <c r="K246" s="67">
        <v>2980110</v>
      </c>
      <c r="L246" s="67">
        <f t="shared" si="322"/>
        <v>0</v>
      </c>
      <c r="M246" s="67">
        <v>2980110</v>
      </c>
      <c r="N246" s="67">
        <v>2980110</v>
      </c>
      <c r="O246" s="67">
        <f t="shared" si="323"/>
        <v>0</v>
      </c>
      <c r="P246" s="67">
        <f t="shared" si="324"/>
        <v>0</v>
      </c>
      <c r="Q246" s="66">
        <f t="shared" si="325"/>
        <v>2980110</v>
      </c>
      <c r="S246" s="65">
        <v>21059719</v>
      </c>
      <c r="T246" s="65" t="s">
        <v>538</v>
      </c>
      <c r="U246" s="67">
        <v>2980110</v>
      </c>
      <c r="V246" s="67">
        <v>2980110</v>
      </c>
      <c r="W246" s="67">
        <f t="shared" si="313"/>
        <v>0</v>
      </c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>
        <f t="shared" si="326"/>
        <v>2980110</v>
      </c>
      <c r="AI246" s="132"/>
      <c r="AJ246" s="67">
        <v>3113396</v>
      </c>
      <c r="AK246" s="67">
        <f>+'Ejecucion gastos Febrero 2019'!K246</f>
        <v>0</v>
      </c>
      <c r="AL246" s="67">
        <f t="shared" si="314"/>
        <v>3113396</v>
      </c>
      <c r="AN246" s="35">
        <f t="shared" si="315"/>
        <v>-4.4725194707577909E-2</v>
      </c>
      <c r="AO246" s="35" t="e">
        <f t="shared" si="316"/>
        <v>#DIV/0!</v>
      </c>
      <c r="AP246" s="35"/>
      <c r="AQ246" s="35"/>
      <c r="AR246" s="35"/>
      <c r="AS246" s="35"/>
      <c r="AT246" s="35"/>
      <c r="AU246" s="35"/>
    </row>
    <row r="247" spans="1:47" s="80" customFormat="1" ht="15.75" thickBot="1" x14ac:dyDescent="0.3">
      <c r="A247" s="81"/>
      <c r="B247" s="65">
        <v>21059720</v>
      </c>
      <c r="C247" s="65" t="s">
        <v>539</v>
      </c>
      <c r="D247" s="67">
        <v>0</v>
      </c>
      <c r="E247" s="67">
        <v>0</v>
      </c>
      <c r="F247" s="67">
        <v>0</v>
      </c>
      <c r="G247" s="67">
        <v>0</v>
      </c>
      <c r="H247" s="67">
        <v>0</v>
      </c>
      <c r="I247" s="67">
        <v>3113396</v>
      </c>
      <c r="J247" s="67">
        <f t="shared" si="321"/>
        <v>3113396</v>
      </c>
      <c r="K247" s="67">
        <v>3113396</v>
      </c>
      <c r="L247" s="67">
        <f t="shared" si="322"/>
        <v>0</v>
      </c>
      <c r="M247" s="67">
        <v>3113396</v>
      </c>
      <c r="N247" s="67">
        <v>3113396</v>
      </c>
      <c r="O247" s="67">
        <f t="shared" si="323"/>
        <v>0</v>
      </c>
      <c r="P247" s="67">
        <f t="shared" si="324"/>
        <v>0</v>
      </c>
      <c r="Q247" s="66">
        <f t="shared" si="325"/>
        <v>3113396</v>
      </c>
      <c r="R247" s="81"/>
      <c r="S247" s="65">
        <v>21059720</v>
      </c>
      <c r="T247" s="65" t="s">
        <v>539</v>
      </c>
      <c r="U247" s="67">
        <v>3113396</v>
      </c>
      <c r="V247" s="67">
        <v>3113396</v>
      </c>
      <c r="W247" s="67">
        <f t="shared" si="313"/>
        <v>0</v>
      </c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>
        <f t="shared" si="326"/>
        <v>3113396</v>
      </c>
      <c r="AI247" s="132"/>
      <c r="AJ247" s="67">
        <v>2498979</v>
      </c>
      <c r="AK247" s="67">
        <f>+'Ejecucion gastos Febrero 2019'!K247</f>
        <v>0</v>
      </c>
      <c r="AL247" s="67">
        <f t="shared" si="314"/>
        <v>2498979</v>
      </c>
      <c r="AN247" s="35">
        <f t="shared" si="315"/>
        <v>0.19734624185294772</v>
      </c>
      <c r="AO247" s="35" t="e">
        <f t="shared" si="316"/>
        <v>#DIV/0!</v>
      </c>
      <c r="AP247" s="35"/>
      <c r="AQ247" s="35"/>
      <c r="AR247" s="35"/>
      <c r="AS247" s="35"/>
      <c r="AT247" s="35"/>
      <c r="AU247" s="35"/>
    </row>
    <row r="248" spans="1:47" s="81" customFormat="1" ht="15.75" outlineLevel="1" thickBot="1" x14ac:dyDescent="0.3">
      <c r="B248" s="65">
        <v>21059721</v>
      </c>
      <c r="C248" s="65" t="s">
        <v>540</v>
      </c>
      <c r="D248" s="67">
        <v>0</v>
      </c>
      <c r="E248" s="67">
        <v>0</v>
      </c>
      <c r="F248" s="67">
        <v>0</v>
      </c>
      <c r="G248" s="67">
        <v>0</v>
      </c>
      <c r="H248" s="67">
        <v>0</v>
      </c>
      <c r="I248" s="67">
        <v>3113396</v>
      </c>
      <c r="J248" s="67">
        <f t="shared" si="321"/>
        <v>3113396</v>
      </c>
      <c r="K248" s="67">
        <v>3113396</v>
      </c>
      <c r="L248" s="67">
        <f t="shared" si="322"/>
        <v>0</v>
      </c>
      <c r="M248" s="67">
        <v>3113396</v>
      </c>
      <c r="N248" s="67">
        <v>3113396</v>
      </c>
      <c r="O248" s="67">
        <f t="shared" si="323"/>
        <v>0</v>
      </c>
      <c r="P248" s="67">
        <f t="shared" si="324"/>
        <v>0</v>
      </c>
      <c r="Q248" s="66">
        <f t="shared" si="325"/>
        <v>3113396</v>
      </c>
      <c r="S248" s="65">
        <v>21059721</v>
      </c>
      <c r="T248" s="65" t="s">
        <v>540</v>
      </c>
      <c r="U248" s="67">
        <v>3113396</v>
      </c>
      <c r="V248" s="67">
        <v>3113396</v>
      </c>
      <c r="W248" s="67">
        <f t="shared" si="313"/>
        <v>0</v>
      </c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>
        <f t="shared" si="326"/>
        <v>3113396</v>
      </c>
      <c r="AI248" s="132"/>
      <c r="AJ248" s="67">
        <v>5597343</v>
      </c>
      <c r="AK248" s="67">
        <f>+'Ejecucion gastos Febrero 2019'!K248</f>
        <v>0</v>
      </c>
      <c r="AL248" s="67">
        <f t="shared" si="314"/>
        <v>5597343</v>
      </c>
      <c r="AN248" s="35">
        <f t="shared" si="315"/>
        <v>-0.79782558980611529</v>
      </c>
      <c r="AO248" s="35" t="e">
        <f t="shared" si="316"/>
        <v>#DIV/0!</v>
      </c>
      <c r="AP248" s="35"/>
      <c r="AQ248" s="35"/>
      <c r="AR248" s="35"/>
      <c r="AS248" s="35"/>
      <c r="AT248" s="35"/>
      <c r="AU248" s="35"/>
    </row>
    <row r="249" spans="1:47" s="81" customFormat="1" ht="15.75" outlineLevel="2" thickBot="1" x14ac:dyDescent="0.3">
      <c r="B249" s="65">
        <v>21059722</v>
      </c>
      <c r="C249" s="65" t="s">
        <v>541</v>
      </c>
      <c r="D249" s="67">
        <v>0</v>
      </c>
      <c r="E249" s="67">
        <v>0</v>
      </c>
      <c r="F249" s="67">
        <v>0</v>
      </c>
      <c r="G249" s="67">
        <v>0</v>
      </c>
      <c r="H249" s="67">
        <v>0</v>
      </c>
      <c r="I249" s="67">
        <v>2498979</v>
      </c>
      <c r="J249" s="67">
        <f t="shared" si="321"/>
        <v>2498979</v>
      </c>
      <c r="K249" s="67">
        <v>2498979</v>
      </c>
      <c r="L249" s="67">
        <f t="shared" si="322"/>
        <v>0</v>
      </c>
      <c r="M249" s="67">
        <v>2498979</v>
      </c>
      <c r="N249" s="67">
        <v>2498979</v>
      </c>
      <c r="O249" s="67">
        <f t="shared" si="323"/>
        <v>0</v>
      </c>
      <c r="P249" s="67">
        <f t="shared" si="324"/>
        <v>0</v>
      </c>
      <c r="Q249" s="66">
        <f t="shared" si="325"/>
        <v>2498979</v>
      </c>
      <c r="R249" s="80"/>
      <c r="S249" s="65">
        <v>21059722</v>
      </c>
      <c r="T249" s="65" t="s">
        <v>541</v>
      </c>
      <c r="U249" s="67">
        <v>2498979</v>
      </c>
      <c r="V249" s="67">
        <v>2498979</v>
      </c>
      <c r="W249" s="67">
        <f t="shared" si="313"/>
        <v>0</v>
      </c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>
        <f t="shared" si="326"/>
        <v>2498979</v>
      </c>
      <c r="AI249" s="132"/>
      <c r="AJ249" s="67">
        <v>2745926</v>
      </c>
      <c r="AK249" s="67">
        <f>+'Ejecucion gastos Febrero 2019'!K249</f>
        <v>0</v>
      </c>
      <c r="AL249" s="67">
        <f t="shared" si="314"/>
        <v>2745926</v>
      </c>
      <c r="AN249" s="35">
        <f t="shared" si="315"/>
        <v>-9.8819157744022654E-2</v>
      </c>
      <c r="AO249" s="35" t="e">
        <f t="shared" si="316"/>
        <v>#DIV/0!</v>
      </c>
      <c r="AP249" s="35"/>
      <c r="AQ249" s="35"/>
      <c r="AR249" s="35"/>
      <c r="AS249" s="35"/>
      <c r="AT249" s="35"/>
      <c r="AU249" s="35"/>
    </row>
    <row r="250" spans="1:47" s="81" customFormat="1" ht="15.75" outlineLevel="3" thickBot="1" x14ac:dyDescent="0.3">
      <c r="B250" s="65">
        <v>21059723</v>
      </c>
      <c r="C250" s="65" t="s">
        <v>542</v>
      </c>
      <c r="D250" s="67">
        <v>0</v>
      </c>
      <c r="E250" s="67">
        <v>0</v>
      </c>
      <c r="F250" s="67">
        <v>0</v>
      </c>
      <c r="G250" s="67">
        <v>0</v>
      </c>
      <c r="H250" s="67">
        <v>0</v>
      </c>
      <c r="I250" s="67">
        <v>5597343</v>
      </c>
      <c r="J250" s="67">
        <f t="shared" si="321"/>
        <v>5597343</v>
      </c>
      <c r="K250" s="67">
        <v>5597343</v>
      </c>
      <c r="L250" s="67">
        <f t="shared" si="322"/>
        <v>0</v>
      </c>
      <c r="M250" s="67">
        <v>0</v>
      </c>
      <c r="N250" s="67">
        <v>5597343</v>
      </c>
      <c r="O250" s="67">
        <f t="shared" si="323"/>
        <v>0</v>
      </c>
      <c r="P250" s="67">
        <f t="shared" si="324"/>
        <v>0</v>
      </c>
      <c r="Q250" s="66">
        <f t="shared" si="325"/>
        <v>0</v>
      </c>
      <c r="S250" s="65">
        <v>21059723</v>
      </c>
      <c r="T250" s="65" t="s">
        <v>542</v>
      </c>
      <c r="U250" s="67">
        <v>5597343</v>
      </c>
      <c r="V250" s="67">
        <v>5597343</v>
      </c>
      <c r="W250" s="67">
        <f t="shared" si="313"/>
        <v>0</v>
      </c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>
        <f t="shared" si="326"/>
        <v>5597343</v>
      </c>
      <c r="AI250" s="132"/>
      <c r="AJ250" s="67">
        <v>1066795</v>
      </c>
      <c r="AK250" s="67">
        <f>+'Ejecucion gastos Febrero 2019'!K250</f>
        <v>0</v>
      </c>
      <c r="AL250" s="67">
        <f t="shared" si="314"/>
        <v>1066795</v>
      </c>
      <c r="AN250" s="35">
        <f t="shared" si="315"/>
        <v>0.80941046492952107</v>
      </c>
      <c r="AO250" s="35" t="e">
        <f t="shared" si="316"/>
        <v>#DIV/0!</v>
      </c>
      <c r="AP250" s="35"/>
      <c r="AQ250" s="35"/>
      <c r="AR250" s="35"/>
      <c r="AS250" s="35"/>
      <c r="AT250" s="35"/>
      <c r="AU250" s="35"/>
    </row>
    <row r="251" spans="1:47" s="81" customFormat="1" ht="15.75" outlineLevel="3" thickBot="1" x14ac:dyDescent="0.3">
      <c r="B251" s="65">
        <v>21059724</v>
      </c>
      <c r="C251" s="65" t="s">
        <v>532</v>
      </c>
      <c r="D251" s="67">
        <v>0</v>
      </c>
      <c r="E251" s="67">
        <v>0</v>
      </c>
      <c r="F251" s="67">
        <v>0</v>
      </c>
      <c r="G251" s="67">
        <v>0</v>
      </c>
      <c r="H251" s="67">
        <v>0</v>
      </c>
      <c r="I251" s="67">
        <v>2745926</v>
      </c>
      <c r="J251" s="67">
        <f t="shared" si="321"/>
        <v>2745926</v>
      </c>
      <c r="K251" s="67">
        <v>2745926</v>
      </c>
      <c r="L251" s="67">
        <f t="shared" si="322"/>
        <v>0</v>
      </c>
      <c r="M251" s="67">
        <v>2745926</v>
      </c>
      <c r="N251" s="67">
        <v>2745926</v>
      </c>
      <c r="O251" s="67">
        <f t="shared" si="323"/>
        <v>0</v>
      </c>
      <c r="P251" s="67">
        <f t="shared" si="324"/>
        <v>0</v>
      </c>
      <c r="Q251" s="66">
        <f t="shared" si="325"/>
        <v>2745926</v>
      </c>
      <c r="S251" s="65">
        <v>21059724</v>
      </c>
      <c r="T251" s="65" t="s">
        <v>532</v>
      </c>
      <c r="U251" s="67">
        <v>2745926</v>
      </c>
      <c r="V251" s="67">
        <v>2745926</v>
      </c>
      <c r="W251" s="67">
        <f t="shared" si="313"/>
        <v>0</v>
      </c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>
        <f t="shared" si="326"/>
        <v>2745926</v>
      </c>
      <c r="AI251" s="132"/>
      <c r="AJ251" s="67">
        <v>3468825</v>
      </c>
      <c r="AK251" s="67">
        <f>+'Ejecucion gastos Febrero 2019'!K251</f>
        <v>0</v>
      </c>
      <c r="AL251" s="67">
        <f t="shared" si="314"/>
        <v>3468825</v>
      </c>
      <c r="AN251" s="35">
        <f t="shared" si="315"/>
        <v>-0.2632623748782742</v>
      </c>
      <c r="AO251" s="35" t="e">
        <f t="shared" si="316"/>
        <v>#DIV/0!</v>
      </c>
      <c r="AP251" s="35"/>
      <c r="AQ251" s="35"/>
      <c r="AR251" s="35"/>
      <c r="AS251" s="35"/>
      <c r="AT251" s="35"/>
      <c r="AU251" s="35"/>
    </row>
    <row r="252" spans="1:47" s="81" customFormat="1" ht="15.75" outlineLevel="3" thickBot="1" x14ac:dyDescent="0.3">
      <c r="B252" s="65">
        <v>21059725</v>
      </c>
      <c r="C252" s="65" t="s">
        <v>543</v>
      </c>
      <c r="D252" s="67">
        <v>0</v>
      </c>
      <c r="E252" s="67">
        <v>0</v>
      </c>
      <c r="F252" s="67">
        <v>0</v>
      </c>
      <c r="G252" s="67">
        <v>0</v>
      </c>
      <c r="H252" s="67">
        <v>0</v>
      </c>
      <c r="I252" s="67">
        <v>1066795</v>
      </c>
      <c r="J252" s="67">
        <f t="shared" si="321"/>
        <v>1066795</v>
      </c>
      <c r="K252" s="67">
        <v>1066795</v>
      </c>
      <c r="L252" s="67">
        <f t="shared" si="322"/>
        <v>0</v>
      </c>
      <c r="M252" s="67">
        <v>1066795</v>
      </c>
      <c r="N252" s="67">
        <v>1066795</v>
      </c>
      <c r="O252" s="67">
        <f t="shared" si="323"/>
        <v>0</v>
      </c>
      <c r="P252" s="67">
        <f t="shared" si="324"/>
        <v>0</v>
      </c>
      <c r="Q252" s="66">
        <f t="shared" si="325"/>
        <v>1066795</v>
      </c>
      <c r="S252" s="65">
        <v>21059725</v>
      </c>
      <c r="T252" s="65" t="s">
        <v>543</v>
      </c>
      <c r="U252" s="67">
        <v>1066795</v>
      </c>
      <c r="V252" s="67">
        <v>1066795</v>
      </c>
      <c r="W252" s="67">
        <f t="shared" si="313"/>
        <v>0</v>
      </c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>
        <f t="shared" si="326"/>
        <v>1066795</v>
      </c>
      <c r="AI252" s="132"/>
      <c r="AJ252" s="67">
        <v>1012817</v>
      </c>
      <c r="AK252" s="67">
        <f>+'Ejecucion gastos Febrero 2019'!K252</f>
        <v>0</v>
      </c>
      <c r="AL252" s="67">
        <f t="shared" si="314"/>
        <v>1012817</v>
      </c>
      <c r="AN252" s="35">
        <f t="shared" si="315"/>
        <v>5.0598287393547964E-2</v>
      </c>
      <c r="AO252" s="35" t="e">
        <f t="shared" si="316"/>
        <v>#DIV/0!</v>
      </c>
      <c r="AP252" s="35"/>
      <c r="AQ252" s="35"/>
      <c r="AR252" s="35"/>
      <c r="AS252" s="35"/>
      <c r="AT252" s="35"/>
      <c r="AU252" s="35"/>
    </row>
    <row r="253" spans="1:47" s="81" customFormat="1" ht="15.75" outlineLevel="3" thickBot="1" x14ac:dyDescent="0.3">
      <c r="B253" s="65">
        <v>21059726</v>
      </c>
      <c r="C253" s="65" t="s">
        <v>544</v>
      </c>
      <c r="D253" s="67">
        <v>0</v>
      </c>
      <c r="E253" s="67">
        <v>0</v>
      </c>
      <c r="F253" s="67">
        <v>0</v>
      </c>
      <c r="G253" s="67">
        <v>0</v>
      </c>
      <c r="H253" s="67">
        <v>0</v>
      </c>
      <c r="I253" s="67">
        <v>3468825</v>
      </c>
      <c r="J253" s="67">
        <f t="shared" si="321"/>
        <v>3468825</v>
      </c>
      <c r="K253" s="67">
        <v>3468825</v>
      </c>
      <c r="L253" s="67">
        <f t="shared" si="322"/>
        <v>0</v>
      </c>
      <c r="M253" s="67">
        <v>3468825</v>
      </c>
      <c r="N253" s="67">
        <v>3468825</v>
      </c>
      <c r="O253" s="67">
        <f t="shared" si="323"/>
        <v>0</v>
      </c>
      <c r="P253" s="67">
        <f t="shared" si="324"/>
        <v>0</v>
      </c>
      <c r="Q253" s="66">
        <f t="shared" si="325"/>
        <v>3468825</v>
      </c>
      <c r="S253" s="65">
        <v>21059726</v>
      </c>
      <c r="T253" s="65" t="s">
        <v>544</v>
      </c>
      <c r="U253" s="67">
        <v>3468825</v>
      </c>
      <c r="V253" s="67">
        <v>3468825</v>
      </c>
      <c r="W253" s="67">
        <f t="shared" si="313"/>
        <v>0</v>
      </c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>
        <f t="shared" si="326"/>
        <v>3468825</v>
      </c>
      <c r="AI253" s="132"/>
      <c r="AJ253" s="67">
        <v>2290071</v>
      </c>
      <c r="AK253" s="67">
        <f>+'Ejecucion gastos Febrero 2019'!K253</f>
        <v>0</v>
      </c>
      <c r="AL253" s="67">
        <f t="shared" si="314"/>
        <v>2290071</v>
      </c>
      <c r="AN253" s="35">
        <f t="shared" si="315"/>
        <v>0.33981362565133727</v>
      </c>
      <c r="AO253" s="35" t="e">
        <f t="shared" si="316"/>
        <v>#DIV/0!</v>
      </c>
      <c r="AP253" s="35"/>
      <c r="AQ253" s="35"/>
      <c r="AR253" s="35"/>
      <c r="AS253" s="35"/>
      <c r="AT253" s="35"/>
      <c r="AU253" s="35"/>
    </row>
    <row r="254" spans="1:47" s="81" customFormat="1" ht="15.75" outlineLevel="3" thickBot="1" x14ac:dyDescent="0.3">
      <c r="B254" s="65">
        <v>21059727</v>
      </c>
      <c r="C254" s="65" t="s">
        <v>545</v>
      </c>
      <c r="D254" s="67">
        <v>0</v>
      </c>
      <c r="E254" s="67">
        <v>0</v>
      </c>
      <c r="F254" s="67">
        <v>0</v>
      </c>
      <c r="G254" s="67">
        <v>0</v>
      </c>
      <c r="H254" s="67">
        <v>0</v>
      </c>
      <c r="I254" s="67">
        <v>1012817</v>
      </c>
      <c r="J254" s="67">
        <f t="shared" si="321"/>
        <v>1012817</v>
      </c>
      <c r="K254" s="67">
        <v>1012817</v>
      </c>
      <c r="L254" s="67">
        <f t="shared" si="322"/>
        <v>0</v>
      </c>
      <c r="M254" s="67">
        <v>0</v>
      </c>
      <c r="N254" s="67">
        <v>1012817</v>
      </c>
      <c r="O254" s="67">
        <f t="shared" si="323"/>
        <v>0</v>
      </c>
      <c r="P254" s="67">
        <f t="shared" si="324"/>
        <v>0</v>
      </c>
      <c r="Q254" s="66">
        <f t="shared" si="325"/>
        <v>0</v>
      </c>
      <c r="S254" s="65">
        <v>21059727</v>
      </c>
      <c r="T254" s="65" t="s">
        <v>545</v>
      </c>
      <c r="U254" s="67">
        <v>1012817</v>
      </c>
      <c r="V254" s="67">
        <v>1012817</v>
      </c>
      <c r="W254" s="67">
        <f t="shared" si="313"/>
        <v>0</v>
      </c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>
        <f t="shared" si="326"/>
        <v>1012817</v>
      </c>
      <c r="AI254" s="132"/>
      <c r="AJ254" s="67">
        <v>2333886</v>
      </c>
      <c r="AK254" s="67">
        <f>+'Ejecucion gastos Febrero 2019'!K254</f>
        <v>0</v>
      </c>
      <c r="AL254" s="67">
        <f t="shared" si="314"/>
        <v>2333886</v>
      </c>
      <c r="AN254" s="35">
        <f t="shared" si="315"/>
        <v>-1.3043511315469625</v>
      </c>
      <c r="AO254" s="35" t="e">
        <f t="shared" si="316"/>
        <v>#DIV/0!</v>
      </c>
      <c r="AP254" s="35"/>
      <c r="AQ254" s="35"/>
      <c r="AR254" s="35"/>
      <c r="AS254" s="35"/>
      <c r="AT254" s="35"/>
      <c r="AU254" s="35"/>
    </row>
    <row r="255" spans="1:47" s="81" customFormat="1" ht="15.75" outlineLevel="3" thickBot="1" x14ac:dyDescent="0.3">
      <c r="B255" s="65">
        <v>21059728</v>
      </c>
      <c r="C255" s="65" t="s">
        <v>546</v>
      </c>
      <c r="D255" s="67">
        <v>0</v>
      </c>
      <c r="E255" s="67">
        <v>0</v>
      </c>
      <c r="F255" s="67">
        <v>0</v>
      </c>
      <c r="G255" s="67">
        <v>0</v>
      </c>
      <c r="H255" s="67">
        <v>0</v>
      </c>
      <c r="I255" s="67">
        <v>2290071</v>
      </c>
      <c r="J255" s="67">
        <f t="shared" si="321"/>
        <v>2290071</v>
      </c>
      <c r="K255" s="67">
        <v>2290071</v>
      </c>
      <c r="L255" s="67">
        <f t="shared" si="322"/>
        <v>0</v>
      </c>
      <c r="M255" s="67">
        <v>2290071</v>
      </c>
      <c r="N255" s="67">
        <v>2290071</v>
      </c>
      <c r="O255" s="67">
        <f t="shared" si="323"/>
        <v>0</v>
      </c>
      <c r="P255" s="67">
        <f t="shared" si="324"/>
        <v>0</v>
      </c>
      <c r="Q255" s="66">
        <f t="shared" si="325"/>
        <v>2290071</v>
      </c>
      <c r="S255" s="65">
        <v>21059728</v>
      </c>
      <c r="T255" s="65" t="s">
        <v>546</v>
      </c>
      <c r="U255" s="67">
        <v>2290071</v>
      </c>
      <c r="V255" s="67">
        <v>2290071</v>
      </c>
      <c r="W255" s="67">
        <f t="shared" si="313"/>
        <v>0</v>
      </c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>
        <f t="shared" si="326"/>
        <v>2290071</v>
      </c>
      <c r="AI255" s="132"/>
      <c r="AJ255" s="67">
        <v>0</v>
      </c>
      <c r="AK255" s="67">
        <f>+'Ejecucion gastos Febrero 2019'!K255</f>
        <v>0</v>
      </c>
      <c r="AL255" s="67">
        <f t="shared" si="314"/>
        <v>0</v>
      </c>
      <c r="AN255" s="35">
        <f t="shared" si="315"/>
        <v>1</v>
      </c>
      <c r="AO255" s="35" t="e">
        <f t="shared" si="316"/>
        <v>#DIV/0!</v>
      </c>
      <c r="AP255" s="35"/>
      <c r="AQ255" s="35"/>
      <c r="AR255" s="35"/>
      <c r="AS255" s="35"/>
      <c r="AT255" s="35"/>
      <c r="AU255" s="35"/>
    </row>
    <row r="256" spans="1:47" s="81" customFormat="1" ht="15.75" outlineLevel="3" thickBot="1" x14ac:dyDescent="0.3">
      <c r="B256" s="65">
        <v>21059729</v>
      </c>
      <c r="C256" s="65" t="s">
        <v>547</v>
      </c>
      <c r="D256" s="67">
        <v>0</v>
      </c>
      <c r="E256" s="67">
        <v>0</v>
      </c>
      <c r="F256" s="67">
        <v>0</v>
      </c>
      <c r="G256" s="67">
        <v>0</v>
      </c>
      <c r="H256" s="67">
        <v>0</v>
      </c>
      <c r="I256" s="67">
        <v>2333886</v>
      </c>
      <c r="J256" s="67">
        <f t="shared" si="321"/>
        <v>2333886</v>
      </c>
      <c r="K256" s="67">
        <v>2333886</v>
      </c>
      <c r="L256" s="67">
        <f t="shared" si="322"/>
        <v>0</v>
      </c>
      <c r="M256" s="67">
        <v>2333886</v>
      </c>
      <c r="N256" s="67">
        <v>2333886</v>
      </c>
      <c r="O256" s="67">
        <f t="shared" si="323"/>
        <v>0</v>
      </c>
      <c r="P256" s="67">
        <f t="shared" si="324"/>
        <v>0</v>
      </c>
      <c r="Q256" s="66">
        <f t="shared" si="325"/>
        <v>2333886</v>
      </c>
      <c r="S256" s="65">
        <v>21059729</v>
      </c>
      <c r="T256" s="65" t="s">
        <v>547</v>
      </c>
      <c r="U256" s="67">
        <v>2333886</v>
      </c>
      <c r="V256" s="67">
        <v>2333886</v>
      </c>
      <c r="W256" s="67">
        <f t="shared" si="313"/>
        <v>0</v>
      </c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>
        <f t="shared" si="326"/>
        <v>2333886</v>
      </c>
      <c r="AI256" s="132"/>
      <c r="AJ256" s="67">
        <v>0</v>
      </c>
      <c r="AK256" s="67">
        <f>+'Ejecucion gastos Febrero 2019'!K256</f>
        <v>0</v>
      </c>
      <c r="AL256" s="67">
        <f t="shared" si="314"/>
        <v>0</v>
      </c>
      <c r="AN256" s="35">
        <f t="shared" si="315"/>
        <v>1</v>
      </c>
      <c r="AO256" s="35" t="e">
        <f t="shared" si="316"/>
        <v>#DIV/0!</v>
      </c>
      <c r="AP256" s="35"/>
      <c r="AQ256" s="35"/>
      <c r="AR256" s="35"/>
      <c r="AS256" s="35"/>
      <c r="AT256" s="35"/>
      <c r="AU256" s="35"/>
    </row>
    <row r="257" spans="1:47" s="81" customFormat="1" ht="15.75" outlineLevel="3" thickBot="1" x14ac:dyDescent="0.3">
      <c r="B257" s="65">
        <v>21059730</v>
      </c>
      <c r="C257" s="65" t="s">
        <v>548</v>
      </c>
      <c r="D257" s="67">
        <v>0</v>
      </c>
      <c r="E257" s="67">
        <v>0</v>
      </c>
      <c r="F257" s="67">
        <v>0</v>
      </c>
      <c r="G257" s="67">
        <v>0</v>
      </c>
      <c r="H257" s="67">
        <v>0</v>
      </c>
      <c r="I257" s="67">
        <v>473031</v>
      </c>
      <c r="J257" s="67">
        <f t="shared" si="321"/>
        <v>473031</v>
      </c>
      <c r="K257" s="67">
        <v>0</v>
      </c>
      <c r="L257" s="67">
        <f t="shared" si="322"/>
        <v>473031</v>
      </c>
      <c r="M257" s="67">
        <v>0</v>
      </c>
      <c r="N257" s="67">
        <v>0</v>
      </c>
      <c r="O257" s="67">
        <f t="shared" si="323"/>
        <v>0</v>
      </c>
      <c r="P257" s="67">
        <f t="shared" si="324"/>
        <v>473031</v>
      </c>
      <c r="Q257" s="66">
        <f t="shared" si="325"/>
        <v>0</v>
      </c>
      <c r="S257" s="65">
        <v>21059730</v>
      </c>
      <c r="T257" s="65" t="s">
        <v>548</v>
      </c>
      <c r="U257" s="67">
        <v>473031</v>
      </c>
      <c r="V257" s="67">
        <v>0</v>
      </c>
      <c r="W257" s="67">
        <f t="shared" si="313"/>
        <v>473031</v>
      </c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>
        <f t="shared" si="326"/>
        <v>473031</v>
      </c>
      <c r="AI257" s="132"/>
      <c r="AJ257" s="67">
        <v>0</v>
      </c>
      <c r="AK257" s="67">
        <f>+'Ejecucion gastos Febrero 2019'!K257</f>
        <v>0</v>
      </c>
      <c r="AL257" s="67">
        <f t="shared" si="314"/>
        <v>0</v>
      </c>
      <c r="AN257" s="35" t="e">
        <f t="shared" si="315"/>
        <v>#DIV/0!</v>
      </c>
      <c r="AO257" s="35">
        <f t="shared" si="316"/>
        <v>1</v>
      </c>
      <c r="AP257" s="35"/>
      <c r="AQ257" s="35"/>
      <c r="AR257" s="35"/>
      <c r="AS257" s="35"/>
      <c r="AT257" s="35"/>
      <c r="AU257" s="35"/>
    </row>
    <row r="258" spans="1:47" s="81" customFormat="1" ht="15.75" outlineLevel="3" thickBot="1" x14ac:dyDescent="0.3">
      <c r="B258" s="65">
        <v>21059731</v>
      </c>
      <c r="C258" s="65" t="s">
        <v>549</v>
      </c>
      <c r="D258" s="67">
        <v>0</v>
      </c>
      <c r="E258" s="67">
        <v>0</v>
      </c>
      <c r="F258" s="67">
        <v>0</v>
      </c>
      <c r="G258" s="67">
        <v>0</v>
      </c>
      <c r="H258" s="67">
        <v>0</v>
      </c>
      <c r="I258" s="67">
        <v>3000000</v>
      </c>
      <c r="J258" s="67">
        <f t="shared" si="321"/>
        <v>3000000</v>
      </c>
      <c r="K258" s="67">
        <v>0</v>
      </c>
      <c r="L258" s="67">
        <f t="shared" si="322"/>
        <v>3000000</v>
      </c>
      <c r="M258" s="67">
        <v>0</v>
      </c>
      <c r="N258" s="67">
        <v>0</v>
      </c>
      <c r="O258" s="67">
        <f t="shared" si="323"/>
        <v>0</v>
      </c>
      <c r="P258" s="67">
        <f t="shared" si="324"/>
        <v>3000000</v>
      </c>
      <c r="Q258" s="66">
        <f t="shared" si="325"/>
        <v>0</v>
      </c>
      <c r="S258" s="65">
        <v>21059731</v>
      </c>
      <c r="T258" s="65" t="s">
        <v>549</v>
      </c>
      <c r="U258" s="67">
        <v>3000000</v>
      </c>
      <c r="V258" s="67">
        <v>0</v>
      </c>
      <c r="W258" s="67">
        <f t="shared" si="313"/>
        <v>3000000</v>
      </c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>
        <f t="shared" si="326"/>
        <v>3000000</v>
      </c>
      <c r="AI258" s="132"/>
      <c r="AJ258" s="67">
        <v>0</v>
      </c>
      <c r="AK258" s="67">
        <f>+'Ejecucion gastos Febrero 2019'!K258</f>
        <v>0</v>
      </c>
      <c r="AL258" s="67">
        <f t="shared" si="314"/>
        <v>0</v>
      </c>
      <c r="AN258" s="35" t="e">
        <f t="shared" si="315"/>
        <v>#DIV/0!</v>
      </c>
      <c r="AO258" s="35">
        <f t="shared" si="316"/>
        <v>1</v>
      </c>
      <c r="AP258" s="35"/>
      <c r="AQ258" s="35"/>
      <c r="AR258" s="35"/>
      <c r="AS258" s="35"/>
      <c r="AT258" s="35"/>
      <c r="AU258" s="35"/>
    </row>
    <row r="259" spans="1:47" s="80" customFormat="1" ht="15.75" outlineLevel="2" thickBot="1" x14ac:dyDescent="0.3">
      <c r="A259" s="81"/>
      <c r="B259" s="65">
        <v>21059732</v>
      </c>
      <c r="C259" s="65" t="s">
        <v>550</v>
      </c>
      <c r="D259" s="67">
        <v>0</v>
      </c>
      <c r="E259" s="67">
        <v>0</v>
      </c>
      <c r="F259" s="67">
        <v>0</v>
      </c>
      <c r="G259" s="67">
        <v>0</v>
      </c>
      <c r="H259" s="67">
        <v>0</v>
      </c>
      <c r="I259" s="67">
        <v>36000000</v>
      </c>
      <c r="J259" s="67">
        <f t="shared" si="321"/>
        <v>36000000</v>
      </c>
      <c r="K259" s="67">
        <v>0</v>
      </c>
      <c r="L259" s="67">
        <f t="shared" si="322"/>
        <v>36000000</v>
      </c>
      <c r="M259" s="67">
        <v>0</v>
      </c>
      <c r="N259" s="67">
        <v>0</v>
      </c>
      <c r="O259" s="67">
        <f t="shared" si="323"/>
        <v>0</v>
      </c>
      <c r="P259" s="67">
        <f t="shared" si="324"/>
        <v>36000000</v>
      </c>
      <c r="Q259" s="66">
        <f t="shared" si="325"/>
        <v>0</v>
      </c>
      <c r="R259" s="81"/>
      <c r="S259" s="65">
        <v>21059732</v>
      </c>
      <c r="T259" s="65" t="s">
        <v>550</v>
      </c>
      <c r="U259" s="67">
        <v>36000000</v>
      </c>
      <c r="V259" s="67">
        <v>0</v>
      </c>
      <c r="W259" s="67">
        <f t="shared" si="313"/>
        <v>36000000</v>
      </c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>
        <f t="shared" si="326"/>
        <v>36000000</v>
      </c>
      <c r="AI259" s="132"/>
      <c r="AJ259" s="67">
        <v>0</v>
      </c>
      <c r="AK259" s="67">
        <f>+'Ejecucion gastos Febrero 2019'!K259</f>
        <v>0</v>
      </c>
      <c r="AL259" s="67">
        <f t="shared" si="314"/>
        <v>0</v>
      </c>
      <c r="AN259" s="35" t="e">
        <f t="shared" si="315"/>
        <v>#DIV/0!</v>
      </c>
      <c r="AO259" s="35">
        <f t="shared" si="316"/>
        <v>1</v>
      </c>
      <c r="AP259" s="35"/>
      <c r="AQ259" s="35"/>
      <c r="AR259" s="35"/>
      <c r="AS259" s="35"/>
      <c r="AT259" s="35"/>
      <c r="AU259" s="35"/>
    </row>
    <row r="260" spans="1:47" s="81" customFormat="1" ht="15.75" outlineLevel="3" thickBot="1" x14ac:dyDescent="0.3">
      <c r="B260" s="65">
        <v>21059733</v>
      </c>
      <c r="C260" s="65" t="s">
        <v>551</v>
      </c>
      <c r="D260" s="67">
        <v>0</v>
      </c>
      <c r="E260" s="67">
        <v>0</v>
      </c>
      <c r="F260" s="67">
        <v>0</v>
      </c>
      <c r="G260" s="67">
        <v>0</v>
      </c>
      <c r="H260" s="67">
        <v>0</v>
      </c>
      <c r="I260" s="67">
        <v>16000000</v>
      </c>
      <c r="J260" s="67">
        <f t="shared" si="321"/>
        <v>16000000</v>
      </c>
      <c r="K260" s="67">
        <v>0</v>
      </c>
      <c r="L260" s="67">
        <f t="shared" si="322"/>
        <v>16000000</v>
      </c>
      <c r="M260" s="67">
        <v>0</v>
      </c>
      <c r="N260" s="67">
        <v>0</v>
      </c>
      <c r="O260" s="67">
        <f t="shared" si="323"/>
        <v>0</v>
      </c>
      <c r="P260" s="67">
        <f t="shared" si="324"/>
        <v>16000000</v>
      </c>
      <c r="Q260" s="66">
        <f t="shared" si="325"/>
        <v>0</v>
      </c>
      <c r="S260" s="65">
        <v>21059733</v>
      </c>
      <c r="T260" s="65" t="s">
        <v>551</v>
      </c>
      <c r="U260" s="67">
        <v>16000000</v>
      </c>
      <c r="V260" s="67">
        <v>0</v>
      </c>
      <c r="W260" s="67">
        <f t="shared" ref="W260:W264" si="327">+U260-V260</f>
        <v>16000000</v>
      </c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>
        <f t="shared" si="326"/>
        <v>16000000</v>
      </c>
      <c r="AI260" s="132"/>
      <c r="AJ260" s="67">
        <v>0</v>
      </c>
      <c r="AK260" s="67">
        <f>+'Ejecucion gastos Febrero 2019'!K260</f>
        <v>0</v>
      </c>
      <c r="AL260" s="67">
        <f t="shared" si="314"/>
        <v>0</v>
      </c>
      <c r="AN260" s="35" t="e">
        <f t="shared" si="315"/>
        <v>#DIV/0!</v>
      </c>
      <c r="AO260" s="35">
        <f t="shared" si="316"/>
        <v>1</v>
      </c>
      <c r="AP260" s="35"/>
      <c r="AQ260" s="35"/>
      <c r="AR260" s="35"/>
      <c r="AS260" s="35"/>
      <c r="AT260" s="35"/>
      <c r="AU260" s="35"/>
    </row>
    <row r="261" spans="1:47" s="81" customFormat="1" ht="15.75" outlineLevel="3" thickBot="1" x14ac:dyDescent="0.3">
      <c r="B261" s="65">
        <v>21059734</v>
      </c>
      <c r="C261" s="65" t="s">
        <v>552</v>
      </c>
      <c r="D261" s="67">
        <v>0</v>
      </c>
      <c r="E261" s="67">
        <v>0</v>
      </c>
      <c r="F261" s="67">
        <v>0</v>
      </c>
      <c r="G261" s="67">
        <v>0</v>
      </c>
      <c r="H261" s="67">
        <v>0</v>
      </c>
      <c r="I261" s="67">
        <v>31600000</v>
      </c>
      <c r="J261" s="67">
        <f t="shared" si="321"/>
        <v>31600000</v>
      </c>
      <c r="K261" s="67">
        <v>0</v>
      </c>
      <c r="L261" s="67">
        <f t="shared" si="322"/>
        <v>31600000</v>
      </c>
      <c r="M261" s="67">
        <v>0</v>
      </c>
      <c r="N261" s="67">
        <v>0</v>
      </c>
      <c r="O261" s="67">
        <f t="shared" si="323"/>
        <v>0</v>
      </c>
      <c r="P261" s="67">
        <f t="shared" si="324"/>
        <v>31600000</v>
      </c>
      <c r="Q261" s="66">
        <f t="shared" si="325"/>
        <v>0</v>
      </c>
      <c r="R261" s="80"/>
      <c r="S261" s="65">
        <v>21059734</v>
      </c>
      <c r="T261" s="65" t="s">
        <v>552</v>
      </c>
      <c r="U261" s="67">
        <v>31600000</v>
      </c>
      <c r="V261" s="67">
        <v>0</v>
      </c>
      <c r="W261" s="67">
        <f t="shared" si="327"/>
        <v>31600000</v>
      </c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>
        <f t="shared" si="326"/>
        <v>31600000</v>
      </c>
      <c r="AI261" s="132"/>
      <c r="AJ261" s="67">
        <v>0</v>
      </c>
      <c r="AK261" s="67">
        <f>+'Ejecucion gastos Febrero 2019'!K261</f>
        <v>0</v>
      </c>
      <c r="AL261" s="67">
        <f t="shared" si="314"/>
        <v>0</v>
      </c>
      <c r="AN261" s="35" t="e">
        <f t="shared" si="315"/>
        <v>#DIV/0!</v>
      </c>
      <c r="AO261" s="35">
        <f t="shared" si="316"/>
        <v>1</v>
      </c>
      <c r="AP261" s="35"/>
      <c r="AQ261" s="35"/>
      <c r="AR261" s="35"/>
      <c r="AS261" s="35"/>
      <c r="AT261" s="35"/>
      <c r="AU261" s="35"/>
    </row>
    <row r="262" spans="1:47" s="81" customFormat="1" ht="15.75" outlineLevel="3" thickBot="1" x14ac:dyDescent="0.3">
      <c r="B262" s="65">
        <v>21059735</v>
      </c>
      <c r="C262" s="65" t="s">
        <v>553</v>
      </c>
      <c r="D262" s="67">
        <v>0</v>
      </c>
      <c r="E262" s="67">
        <v>0</v>
      </c>
      <c r="F262" s="67">
        <v>0</v>
      </c>
      <c r="G262" s="67">
        <v>0</v>
      </c>
      <c r="H262" s="67">
        <v>0</v>
      </c>
      <c r="I262" s="67">
        <v>50400000</v>
      </c>
      <c r="J262" s="67">
        <f t="shared" si="321"/>
        <v>50400000</v>
      </c>
      <c r="K262" s="67">
        <v>0</v>
      </c>
      <c r="L262" s="67">
        <f t="shared" si="322"/>
        <v>50400000</v>
      </c>
      <c r="M262" s="67">
        <v>0</v>
      </c>
      <c r="N262" s="67">
        <v>0</v>
      </c>
      <c r="O262" s="67">
        <f t="shared" si="323"/>
        <v>0</v>
      </c>
      <c r="P262" s="67">
        <f t="shared" si="324"/>
        <v>50400000</v>
      </c>
      <c r="Q262" s="66">
        <f t="shared" si="325"/>
        <v>0</v>
      </c>
      <c r="S262" s="65">
        <v>21059735</v>
      </c>
      <c r="T262" s="65" t="s">
        <v>553</v>
      </c>
      <c r="U262" s="67">
        <v>50400000</v>
      </c>
      <c r="V262" s="67">
        <v>0</v>
      </c>
      <c r="W262" s="67">
        <f t="shared" si="327"/>
        <v>50400000</v>
      </c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>
        <f t="shared" si="326"/>
        <v>50400000</v>
      </c>
      <c r="AI262" s="132"/>
      <c r="AJ262" s="67">
        <v>0</v>
      </c>
      <c r="AK262" s="67">
        <f>+'Ejecucion gastos Febrero 2019'!K262</f>
        <v>0</v>
      </c>
      <c r="AL262" s="67">
        <f t="shared" ref="AL262:AL325" si="328">+AK262+AJ262</f>
        <v>0</v>
      </c>
      <c r="AN262" s="35" t="e">
        <f t="shared" ref="AN262:AN325" si="329">(V262-AJ262)/V262</f>
        <v>#DIV/0!</v>
      </c>
      <c r="AO262" s="35">
        <f t="shared" ref="AO262:AO325" si="330">(W262-AK262)/W262</f>
        <v>1</v>
      </c>
      <c r="AP262" s="35"/>
      <c r="AQ262" s="35"/>
      <c r="AR262" s="35"/>
      <c r="AS262" s="35"/>
      <c r="AT262" s="35"/>
      <c r="AU262" s="35"/>
    </row>
    <row r="263" spans="1:47" s="80" customFormat="1" ht="15.75" outlineLevel="3" collapsed="1" thickBot="1" x14ac:dyDescent="0.3">
      <c r="A263" s="81"/>
      <c r="B263" s="65">
        <v>21059736</v>
      </c>
      <c r="C263" s="65" t="s">
        <v>554</v>
      </c>
      <c r="D263" s="67">
        <v>0</v>
      </c>
      <c r="E263" s="67">
        <v>0</v>
      </c>
      <c r="F263" s="67">
        <v>0</v>
      </c>
      <c r="G263" s="67">
        <v>0</v>
      </c>
      <c r="H263" s="67">
        <v>0</v>
      </c>
      <c r="I263" s="67">
        <v>9163000</v>
      </c>
      <c r="J263" s="67">
        <f t="shared" si="321"/>
        <v>9163000</v>
      </c>
      <c r="K263" s="67">
        <v>0</v>
      </c>
      <c r="L263" s="67">
        <f t="shared" si="322"/>
        <v>9163000</v>
      </c>
      <c r="M263" s="67">
        <v>0</v>
      </c>
      <c r="N263" s="67">
        <v>0</v>
      </c>
      <c r="O263" s="67">
        <f t="shared" si="323"/>
        <v>0</v>
      </c>
      <c r="P263" s="67">
        <f t="shared" si="324"/>
        <v>9163000</v>
      </c>
      <c r="Q263" s="66">
        <f t="shared" si="325"/>
        <v>0</v>
      </c>
      <c r="R263" s="81"/>
      <c r="S263" s="65">
        <v>21059736</v>
      </c>
      <c r="T263" s="65" t="s">
        <v>554</v>
      </c>
      <c r="U263" s="67">
        <v>9163000</v>
      </c>
      <c r="V263" s="67">
        <v>0</v>
      </c>
      <c r="W263" s="67">
        <f t="shared" si="327"/>
        <v>9163000</v>
      </c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>
        <f t="shared" si="326"/>
        <v>9163000</v>
      </c>
      <c r="AI263" s="132"/>
      <c r="AJ263" s="67">
        <v>243000</v>
      </c>
      <c r="AK263" s="67">
        <f>+'Ejecucion gastos Febrero 2019'!K263</f>
        <v>7203000</v>
      </c>
      <c r="AL263" s="67">
        <f t="shared" si="328"/>
        <v>7446000</v>
      </c>
      <c r="AN263" s="35" t="e">
        <f t="shared" si="329"/>
        <v>#DIV/0!</v>
      </c>
      <c r="AO263" s="35">
        <f t="shared" si="330"/>
        <v>0.21390374331550802</v>
      </c>
      <c r="AP263" s="35"/>
      <c r="AQ263" s="35"/>
      <c r="AR263" s="35"/>
      <c r="AS263" s="35"/>
      <c r="AT263" s="35"/>
      <c r="AU263" s="35"/>
    </row>
    <row r="264" spans="1:47" s="81" customFormat="1" ht="15.75" outlineLevel="3" thickBot="1" x14ac:dyDescent="0.3">
      <c r="B264" s="65">
        <v>21059737</v>
      </c>
      <c r="C264" s="65" t="s">
        <v>555</v>
      </c>
      <c r="D264" s="67">
        <v>0</v>
      </c>
      <c r="E264" s="67">
        <v>0</v>
      </c>
      <c r="F264" s="67">
        <v>0</v>
      </c>
      <c r="G264" s="67">
        <v>0</v>
      </c>
      <c r="H264" s="67">
        <v>0</v>
      </c>
      <c r="I264" s="67">
        <v>55976000</v>
      </c>
      <c r="J264" s="67">
        <f t="shared" si="321"/>
        <v>55976000</v>
      </c>
      <c r="K264" s="67">
        <v>0</v>
      </c>
      <c r="L264" s="67">
        <f t="shared" si="322"/>
        <v>55976000</v>
      </c>
      <c r="M264" s="67">
        <v>0</v>
      </c>
      <c r="N264" s="67">
        <v>0</v>
      </c>
      <c r="O264" s="67">
        <f t="shared" si="323"/>
        <v>0</v>
      </c>
      <c r="P264" s="67">
        <f t="shared" si="324"/>
        <v>55976000</v>
      </c>
      <c r="Q264" s="66">
        <f t="shared" si="325"/>
        <v>0</v>
      </c>
      <c r="S264" s="65">
        <v>21059737</v>
      </c>
      <c r="T264" s="65" t="s">
        <v>555</v>
      </c>
      <c r="U264" s="67">
        <v>55976000</v>
      </c>
      <c r="V264" s="67">
        <v>0</v>
      </c>
      <c r="W264" s="67">
        <f t="shared" si="327"/>
        <v>55976000</v>
      </c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>
        <f t="shared" si="326"/>
        <v>55976000</v>
      </c>
      <c r="AI264" s="132"/>
      <c r="AJ264" s="67">
        <f t="shared" ref="AJ264:AJ265" si="331">+AJ265</f>
        <v>6560940</v>
      </c>
      <c r="AK264" s="67">
        <f>+'Ejecucion gastos Febrero 2019'!K264</f>
        <v>0</v>
      </c>
      <c r="AL264" s="67">
        <f t="shared" si="328"/>
        <v>6560940</v>
      </c>
      <c r="AN264" s="35" t="e">
        <f t="shared" si="329"/>
        <v>#DIV/0!</v>
      </c>
      <c r="AO264" s="35">
        <f t="shared" si="330"/>
        <v>1</v>
      </c>
      <c r="AP264" s="35"/>
      <c r="AQ264" s="35"/>
      <c r="AR264" s="35"/>
      <c r="AS264" s="35"/>
      <c r="AT264" s="35"/>
      <c r="AU264" s="35"/>
    </row>
    <row r="265" spans="1:47" s="81" customFormat="1" ht="15.75" outlineLevel="2" thickBot="1" x14ac:dyDescent="0.3">
      <c r="B265" s="65">
        <v>21059738</v>
      </c>
      <c r="C265" s="65" t="s">
        <v>556</v>
      </c>
      <c r="D265" s="67">
        <v>0</v>
      </c>
      <c r="E265" s="67">
        <v>243000</v>
      </c>
      <c r="F265" s="67">
        <v>0</v>
      </c>
      <c r="G265" s="67">
        <v>0</v>
      </c>
      <c r="H265" s="67">
        <v>0</v>
      </c>
      <c r="I265" s="67">
        <v>0</v>
      </c>
      <c r="J265" s="67">
        <f t="shared" si="321"/>
        <v>243000</v>
      </c>
      <c r="K265" s="67">
        <v>243000</v>
      </c>
      <c r="L265" s="67">
        <f t="shared" si="322"/>
        <v>0</v>
      </c>
      <c r="M265" s="67">
        <v>243000</v>
      </c>
      <c r="N265" s="67">
        <v>243000</v>
      </c>
      <c r="O265" s="67">
        <f t="shared" si="323"/>
        <v>0</v>
      </c>
      <c r="P265" s="67">
        <f t="shared" si="324"/>
        <v>0</v>
      </c>
      <c r="Q265" s="66">
        <f t="shared" si="325"/>
        <v>243000</v>
      </c>
      <c r="R265" s="80"/>
      <c r="S265" s="65">
        <v>21059738</v>
      </c>
      <c r="T265" s="65" t="s">
        <v>556</v>
      </c>
      <c r="U265" s="67">
        <v>0</v>
      </c>
      <c r="V265" s="67">
        <v>243000</v>
      </c>
      <c r="W265" s="67">
        <v>0</v>
      </c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>
        <f t="shared" si="326"/>
        <v>243000</v>
      </c>
      <c r="AI265" s="132"/>
      <c r="AJ265" s="67">
        <f t="shared" si="331"/>
        <v>6560940</v>
      </c>
      <c r="AK265" s="67">
        <f>+'Ejecucion gastos Febrero 2019'!K265</f>
        <v>0</v>
      </c>
      <c r="AL265" s="67">
        <f t="shared" si="328"/>
        <v>6560940</v>
      </c>
      <c r="AN265" s="35">
        <f t="shared" si="329"/>
        <v>-25.999753086419751</v>
      </c>
      <c r="AO265" s="35" t="e">
        <f t="shared" si="330"/>
        <v>#DIV/0!</v>
      </c>
      <c r="AP265" s="35"/>
      <c r="AQ265" s="35"/>
      <c r="AR265" s="35"/>
      <c r="AS265" s="35"/>
      <c r="AT265" s="35"/>
      <c r="AU265" s="35"/>
    </row>
    <row r="266" spans="1:47" s="81" customFormat="1" ht="15.75" outlineLevel="3" thickBot="1" x14ac:dyDescent="0.3">
      <c r="A266" s="80"/>
      <c r="B266" s="65">
        <v>21059739</v>
      </c>
      <c r="C266" s="65" t="s">
        <v>707</v>
      </c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6"/>
      <c r="R266" s="80"/>
      <c r="S266" s="65"/>
      <c r="T266" s="65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132"/>
      <c r="AJ266" s="67">
        <f t="shared" ref="AJ266" si="332">SUM(AJ267:AJ275)</f>
        <v>6560940</v>
      </c>
      <c r="AK266" s="67">
        <f>+'Ejecucion gastos Febrero 2019'!K266</f>
        <v>440326</v>
      </c>
      <c r="AL266" s="67">
        <f t="shared" si="328"/>
        <v>7001266</v>
      </c>
      <c r="AN266" s="35" t="e">
        <f t="shared" si="329"/>
        <v>#DIV/0!</v>
      </c>
      <c r="AO266" s="35" t="e">
        <f t="shared" si="330"/>
        <v>#DIV/0!</v>
      </c>
      <c r="AP266" s="35"/>
      <c r="AQ266" s="35"/>
      <c r="AR266" s="35"/>
      <c r="AS266" s="35"/>
      <c r="AT266" s="35"/>
      <c r="AU266" s="35"/>
    </row>
    <row r="267" spans="1:47" s="81" customFormat="1" ht="15.75" outlineLevel="3" thickBot="1" x14ac:dyDescent="0.3">
      <c r="B267" s="65">
        <v>21059740</v>
      </c>
      <c r="C267" s="65" t="s">
        <v>708</v>
      </c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6"/>
      <c r="R267" s="80"/>
      <c r="S267" s="65"/>
      <c r="T267" s="65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132"/>
      <c r="AJ267" s="67">
        <v>360000</v>
      </c>
      <c r="AK267" s="67">
        <f>+'Ejecucion gastos Febrero 2019'!K267</f>
        <v>3675662</v>
      </c>
      <c r="AL267" s="67">
        <f t="shared" si="328"/>
        <v>4035662</v>
      </c>
      <c r="AN267" s="35" t="e">
        <f t="shared" si="329"/>
        <v>#DIV/0!</v>
      </c>
      <c r="AO267" s="35" t="e">
        <f t="shared" si="330"/>
        <v>#DIV/0!</v>
      </c>
      <c r="AP267" s="35"/>
      <c r="AQ267" s="35"/>
      <c r="AR267" s="35"/>
      <c r="AS267" s="35"/>
      <c r="AT267" s="35"/>
      <c r="AU267" s="35"/>
    </row>
    <row r="268" spans="1:47" s="81" customFormat="1" ht="15.75" outlineLevel="3" thickBot="1" x14ac:dyDescent="0.3">
      <c r="B268" s="65">
        <v>21059741</v>
      </c>
      <c r="C268" s="65" t="s">
        <v>709</v>
      </c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6"/>
      <c r="R268" s="80"/>
      <c r="S268" s="65"/>
      <c r="T268" s="65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132"/>
      <c r="AJ268" s="67">
        <v>0</v>
      </c>
      <c r="AK268" s="67">
        <f>+'Ejecucion gastos Febrero 2019'!K268</f>
        <v>8917805</v>
      </c>
      <c r="AL268" s="67">
        <f t="shared" si="328"/>
        <v>8917805</v>
      </c>
      <c r="AN268" s="35" t="e">
        <f t="shared" si="329"/>
        <v>#DIV/0!</v>
      </c>
      <c r="AO268" s="35" t="e">
        <f t="shared" si="330"/>
        <v>#DIV/0!</v>
      </c>
      <c r="AP268" s="35"/>
      <c r="AQ268" s="35"/>
      <c r="AR268" s="35"/>
      <c r="AS268" s="35"/>
      <c r="AT268" s="35"/>
      <c r="AU268" s="35"/>
    </row>
    <row r="269" spans="1:47" s="81" customFormat="1" ht="15.75" outlineLevel="3" thickBot="1" x14ac:dyDescent="0.3">
      <c r="B269" s="65">
        <v>21059742</v>
      </c>
      <c r="C269" s="65" t="s">
        <v>710</v>
      </c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6"/>
      <c r="R269" s="80"/>
      <c r="S269" s="65"/>
      <c r="T269" s="65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132"/>
      <c r="AJ269" s="67">
        <v>4055000</v>
      </c>
      <c r="AK269" s="67">
        <f>+'Ejecucion gastos Febrero 2019'!K269</f>
        <v>5773718</v>
      </c>
      <c r="AL269" s="67">
        <f t="shared" si="328"/>
        <v>9828718</v>
      </c>
      <c r="AN269" s="35" t="e">
        <f t="shared" si="329"/>
        <v>#DIV/0!</v>
      </c>
      <c r="AO269" s="35" t="e">
        <f t="shared" si="330"/>
        <v>#DIV/0!</v>
      </c>
      <c r="AP269" s="35"/>
      <c r="AQ269" s="35"/>
      <c r="AR269" s="35"/>
      <c r="AS269" s="35"/>
      <c r="AT269" s="35"/>
      <c r="AU269" s="35"/>
    </row>
    <row r="270" spans="1:47" s="81" customFormat="1" ht="15.75" outlineLevel="3" thickBot="1" x14ac:dyDescent="0.3">
      <c r="B270" s="65">
        <v>21059743</v>
      </c>
      <c r="C270" s="65" t="s">
        <v>711</v>
      </c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6"/>
      <c r="R270" s="80"/>
      <c r="S270" s="65"/>
      <c r="T270" s="65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132"/>
      <c r="AJ270" s="67">
        <v>2145940</v>
      </c>
      <c r="AK270" s="67">
        <f>+'Ejecucion gastos Febrero 2019'!K270</f>
        <v>9622863</v>
      </c>
      <c r="AL270" s="67">
        <f t="shared" si="328"/>
        <v>11768803</v>
      </c>
      <c r="AN270" s="35" t="e">
        <f t="shared" si="329"/>
        <v>#DIV/0!</v>
      </c>
      <c r="AO270" s="35" t="e">
        <f t="shared" si="330"/>
        <v>#DIV/0!</v>
      </c>
      <c r="AP270" s="35"/>
      <c r="AQ270" s="35"/>
      <c r="AR270" s="35"/>
      <c r="AS270" s="35"/>
      <c r="AT270" s="35"/>
      <c r="AU270" s="35"/>
    </row>
    <row r="271" spans="1:47" s="81" customFormat="1" ht="15.75" outlineLevel="3" thickBot="1" x14ac:dyDescent="0.3">
      <c r="B271" s="65">
        <v>21059744</v>
      </c>
      <c r="C271" s="65" t="s">
        <v>712</v>
      </c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6"/>
      <c r="R271" s="80"/>
      <c r="S271" s="65"/>
      <c r="T271" s="65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132"/>
      <c r="AJ271" s="67">
        <v>0</v>
      </c>
      <c r="AK271" s="67">
        <f>+'Ejecucion gastos Febrero 2019'!K271</f>
        <v>1661512</v>
      </c>
      <c r="AL271" s="67">
        <f t="shared" si="328"/>
        <v>1661512</v>
      </c>
      <c r="AN271" s="35" t="e">
        <f t="shared" si="329"/>
        <v>#DIV/0!</v>
      </c>
      <c r="AO271" s="35" t="e">
        <f t="shared" si="330"/>
        <v>#DIV/0!</v>
      </c>
      <c r="AP271" s="35"/>
      <c r="AQ271" s="35"/>
      <c r="AR271" s="35"/>
      <c r="AS271" s="35"/>
      <c r="AT271" s="35"/>
      <c r="AU271" s="35"/>
    </row>
    <row r="272" spans="1:47" s="81" customFormat="1" ht="15.75" outlineLevel="3" thickBot="1" x14ac:dyDescent="0.3">
      <c r="B272" s="65">
        <v>21059745</v>
      </c>
      <c r="C272" s="65" t="s">
        <v>713</v>
      </c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6"/>
      <c r="R272" s="80"/>
      <c r="S272" s="65"/>
      <c r="T272" s="65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132"/>
      <c r="AJ272" s="67">
        <v>0</v>
      </c>
      <c r="AK272" s="67">
        <f>+'Ejecucion gastos Febrero 2019'!K272</f>
        <v>2745926</v>
      </c>
      <c r="AL272" s="67">
        <f t="shared" si="328"/>
        <v>2745926</v>
      </c>
      <c r="AN272" s="35" t="e">
        <f t="shared" si="329"/>
        <v>#DIV/0!</v>
      </c>
      <c r="AO272" s="35" t="e">
        <f t="shared" si="330"/>
        <v>#DIV/0!</v>
      </c>
      <c r="AP272" s="35"/>
      <c r="AQ272" s="35"/>
      <c r="AR272" s="35"/>
      <c r="AS272" s="35"/>
      <c r="AT272" s="35"/>
      <c r="AU272" s="35"/>
    </row>
    <row r="273" spans="2:47" s="81" customFormat="1" ht="15.75" outlineLevel="3" collapsed="1" thickBot="1" x14ac:dyDescent="0.3">
      <c r="B273" s="65">
        <v>21059746</v>
      </c>
      <c r="C273" s="65" t="s">
        <v>714</v>
      </c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6"/>
      <c r="R273" s="80"/>
      <c r="S273" s="65"/>
      <c r="T273" s="65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132"/>
      <c r="AJ273" s="67">
        <v>0</v>
      </c>
      <c r="AK273" s="67">
        <f>+'Ejecucion gastos Febrero 2019'!K273</f>
        <v>3113396</v>
      </c>
      <c r="AL273" s="67">
        <f t="shared" si="328"/>
        <v>3113396</v>
      </c>
      <c r="AN273" s="35" t="e">
        <f t="shared" si="329"/>
        <v>#DIV/0!</v>
      </c>
      <c r="AO273" s="35" t="e">
        <f t="shared" si="330"/>
        <v>#DIV/0!</v>
      </c>
      <c r="AP273" s="35"/>
      <c r="AQ273" s="35"/>
      <c r="AR273" s="35"/>
      <c r="AS273" s="35"/>
      <c r="AT273" s="35"/>
      <c r="AU273" s="35"/>
    </row>
    <row r="274" spans="2:47" s="81" customFormat="1" ht="15.75" outlineLevel="1" thickBot="1" x14ac:dyDescent="0.3">
      <c r="B274" s="65">
        <v>21059747</v>
      </c>
      <c r="C274" s="65" t="s">
        <v>715</v>
      </c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6"/>
      <c r="R274" s="80"/>
      <c r="S274" s="65"/>
      <c r="T274" s="65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132"/>
      <c r="AJ274" s="67">
        <v>0</v>
      </c>
      <c r="AK274" s="67">
        <f>+'Ejecucion gastos Febrero 2019'!K274</f>
        <v>2745926</v>
      </c>
      <c r="AL274" s="67">
        <f t="shared" si="328"/>
        <v>2745926</v>
      </c>
      <c r="AN274" s="35" t="e">
        <f t="shared" si="329"/>
        <v>#DIV/0!</v>
      </c>
      <c r="AO274" s="35" t="e">
        <f t="shared" si="330"/>
        <v>#DIV/0!</v>
      </c>
      <c r="AP274" s="35"/>
      <c r="AQ274" s="35"/>
      <c r="AR274" s="35"/>
      <c r="AS274" s="35"/>
      <c r="AT274" s="35"/>
      <c r="AU274" s="35"/>
    </row>
    <row r="275" spans="2:47" s="81" customFormat="1" ht="15.75" outlineLevel="1" thickBot="1" x14ac:dyDescent="0.3">
      <c r="B275" s="65">
        <v>21059748</v>
      </c>
      <c r="C275" s="65" t="s">
        <v>716</v>
      </c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6"/>
      <c r="R275" s="80"/>
      <c r="S275" s="65"/>
      <c r="T275" s="65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132"/>
      <c r="AJ275" s="67">
        <v>0</v>
      </c>
      <c r="AK275" s="67">
        <f>+'Ejecucion gastos Febrero 2019'!K275</f>
        <v>1665987</v>
      </c>
      <c r="AL275" s="67">
        <f t="shared" si="328"/>
        <v>1665987</v>
      </c>
      <c r="AN275" s="35" t="e">
        <f t="shared" si="329"/>
        <v>#DIV/0!</v>
      </c>
      <c r="AO275" s="35" t="e">
        <f t="shared" si="330"/>
        <v>#DIV/0!</v>
      </c>
      <c r="AP275" s="35"/>
      <c r="AQ275" s="35"/>
      <c r="AR275" s="35"/>
      <c r="AS275" s="35"/>
      <c r="AT275" s="35"/>
      <c r="AU275" s="35"/>
    </row>
    <row r="276" spans="2:47" s="81" customFormat="1" ht="15.75" outlineLevel="1" thickBot="1" x14ac:dyDescent="0.3">
      <c r="B276" s="65">
        <v>21059749</v>
      </c>
      <c r="C276" s="65" t="s">
        <v>717</v>
      </c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6"/>
      <c r="R276" s="80"/>
      <c r="S276" s="65"/>
      <c r="T276" s="65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132"/>
      <c r="AJ276" s="67">
        <f t="shared" ref="AJ276" si="333">SUM(AJ277:AJ365)</f>
        <v>806747398.63</v>
      </c>
      <c r="AK276" s="67">
        <f>+'Ejecucion gastos Febrero 2019'!K276</f>
        <v>0</v>
      </c>
      <c r="AL276" s="67">
        <f t="shared" si="328"/>
        <v>806747398.63</v>
      </c>
      <c r="AN276" s="35" t="e">
        <f t="shared" si="329"/>
        <v>#DIV/0!</v>
      </c>
      <c r="AO276" s="35" t="e">
        <f t="shared" si="330"/>
        <v>#DIV/0!</v>
      </c>
      <c r="AP276" s="35"/>
      <c r="AQ276" s="35"/>
      <c r="AR276" s="35"/>
      <c r="AS276" s="35"/>
      <c r="AT276" s="35"/>
      <c r="AU276" s="35"/>
    </row>
    <row r="277" spans="2:47" s="81" customFormat="1" ht="15.75" outlineLevel="1" thickBot="1" x14ac:dyDescent="0.3">
      <c r="B277" s="65">
        <v>21059750</v>
      </c>
      <c r="C277" s="65" t="s">
        <v>718</v>
      </c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6"/>
      <c r="R277" s="80"/>
      <c r="S277" s="65"/>
      <c r="T277" s="65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132"/>
      <c r="AJ277" s="67">
        <v>0</v>
      </c>
      <c r="AK277" s="67">
        <f>+'Ejecucion gastos Febrero 2019'!K277</f>
        <v>0</v>
      </c>
      <c r="AL277" s="67">
        <f t="shared" si="328"/>
        <v>0</v>
      </c>
      <c r="AN277" s="35" t="e">
        <f t="shared" si="329"/>
        <v>#DIV/0!</v>
      </c>
      <c r="AO277" s="35" t="e">
        <f t="shared" si="330"/>
        <v>#DIV/0!</v>
      </c>
      <c r="AP277" s="35"/>
      <c r="AQ277" s="35"/>
      <c r="AR277" s="35"/>
      <c r="AS277" s="35"/>
      <c r="AT277" s="35"/>
      <c r="AU277" s="35"/>
    </row>
    <row r="278" spans="2:47" s="81" customFormat="1" ht="15.75" outlineLevel="2" thickBot="1" x14ac:dyDescent="0.3">
      <c r="B278" s="65">
        <v>21059751</v>
      </c>
      <c r="C278" s="65" t="s">
        <v>719</v>
      </c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6"/>
      <c r="R278" s="80"/>
      <c r="S278" s="65"/>
      <c r="T278" s="65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132"/>
      <c r="AJ278" s="67">
        <v>0</v>
      </c>
      <c r="AK278" s="67">
        <f>+'Ejecucion gastos Febrero 2019'!K278</f>
        <v>4034232</v>
      </c>
      <c r="AL278" s="67">
        <f t="shared" si="328"/>
        <v>4034232</v>
      </c>
      <c r="AN278" s="35" t="e">
        <f t="shared" si="329"/>
        <v>#DIV/0!</v>
      </c>
      <c r="AO278" s="35" t="e">
        <f t="shared" si="330"/>
        <v>#DIV/0!</v>
      </c>
      <c r="AP278" s="35"/>
      <c r="AQ278" s="35"/>
      <c r="AR278" s="35"/>
      <c r="AS278" s="35"/>
      <c r="AT278" s="35"/>
      <c r="AU278" s="35"/>
    </row>
    <row r="279" spans="2:47" s="81" customFormat="1" ht="15.75" outlineLevel="2" thickBot="1" x14ac:dyDescent="0.3">
      <c r="B279" s="62">
        <v>2106</v>
      </c>
      <c r="C279" s="62" t="s">
        <v>557</v>
      </c>
      <c r="D279" s="63">
        <f>+D280</f>
        <v>0</v>
      </c>
      <c r="E279" s="63">
        <f t="shared" ref="E279:Q279" si="334">+E280</f>
        <v>0</v>
      </c>
      <c r="F279" s="63">
        <f t="shared" si="334"/>
        <v>0</v>
      </c>
      <c r="G279" s="63">
        <f t="shared" si="334"/>
        <v>0</v>
      </c>
      <c r="H279" s="63">
        <f t="shared" si="334"/>
        <v>0</v>
      </c>
      <c r="I279" s="63">
        <f t="shared" si="334"/>
        <v>25513874224.900002</v>
      </c>
      <c r="J279" s="63">
        <f t="shared" si="334"/>
        <v>25513874224.900002</v>
      </c>
      <c r="K279" s="63">
        <f t="shared" si="334"/>
        <v>6560940</v>
      </c>
      <c r="L279" s="63">
        <f t="shared" si="334"/>
        <v>25507313284.900002</v>
      </c>
      <c r="M279" s="63">
        <f t="shared" si="334"/>
        <v>4415000</v>
      </c>
      <c r="N279" s="63">
        <f t="shared" si="334"/>
        <v>480684120</v>
      </c>
      <c r="O279" s="63">
        <f t="shared" si="334"/>
        <v>474123180</v>
      </c>
      <c r="P279" s="63">
        <f t="shared" si="334"/>
        <v>25033190104.900002</v>
      </c>
      <c r="Q279" s="63">
        <f t="shared" si="334"/>
        <v>4415000</v>
      </c>
      <c r="S279" s="62">
        <v>2106</v>
      </c>
      <c r="T279" s="62" t="s">
        <v>557</v>
      </c>
      <c r="U279" s="63">
        <f t="shared" ref="U279" si="335">+U280</f>
        <v>27803007209.530003</v>
      </c>
      <c r="V279" s="63">
        <f t="shared" ref="V279:AH279" si="336">+V280</f>
        <v>474123180</v>
      </c>
      <c r="W279" s="63">
        <f t="shared" si="336"/>
        <v>2276341004.0818186</v>
      </c>
      <c r="X279" s="63">
        <f t="shared" si="336"/>
        <v>2505254302.5448184</v>
      </c>
      <c r="Y279" s="63">
        <f t="shared" si="336"/>
        <v>2505254302.5448184</v>
      </c>
      <c r="Z279" s="63">
        <f t="shared" si="336"/>
        <v>2505254302.5448184</v>
      </c>
      <c r="AA279" s="63">
        <f t="shared" si="336"/>
        <v>2505254302.5448184</v>
      </c>
      <c r="AB279" s="63">
        <f t="shared" si="336"/>
        <v>2505254302.5448184</v>
      </c>
      <c r="AC279" s="63">
        <f t="shared" si="336"/>
        <v>2505254302.5448184</v>
      </c>
      <c r="AD279" s="63">
        <f t="shared" si="336"/>
        <v>2505254302.5448184</v>
      </c>
      <c r="AE279" s="63">
        <f t="shared" si="336"/>
        <v>2505254302.5448184</v>
      </c>
      <c r="AF279" s="63">
        <f t="shared" si="336"/>
        <v>2505254302.5448184</v>
      </c>
      <c r="AG279" s="63">
        <f t="shared" si="336"/>
        <v>2505254302.5448184</v>
      </c>
      <c r="AH279" s="63">
        <f t="shared" si="336"/>
        <v>27803007209.530003</v>
      </c>
      <c r="AI279" s="132"/>
      <c r="AJ279" s="63">
        <v>0</v>
      </c>
      <c r="AK279" s="63">
        <f>+'Ejecucion gastos Febrero 2019'!K279</f>
        <v>268195149</v>
      </c>
      <c r="AL279" s="63">
        <f t="shared" si="328"/>
        <v>268195149</v>
      </c>
      <c r="AN279" s="31">
        <f t="shared" si="329"/>
        <v>1</v>
      </c>
      <c r="AO279" s="31">
        <f t="shared" si="330"/>
        <v>0.8821814708257304</v>
      </c>
      <c r="AP279" s="31"/>
      <c r="AQ279" s="31"/>
      <c r="AR279" s="31"/>
      <c r="AS279" s="31"/>
      <c r="AT279" s="31"/>
      <c r="AU279" s="31"/>
    </row>
    <row r="280" spans="2:47" s="81" customFormat="1" ht="15.75" outlineLevel="2" thickBot="1" x14ac:dyDescent="0.3">
      <c r="B280" s="70">
        <v>210601</v>
      </c>
      <c r="C280" s="70" t="s">
        <v>558</v>
      </c>
      <c r="D280" s="72">
        <f t="shared" ref="D280:Q280" si="337">+D284</f>
        <v>0</v>
      </c>
      <c r="E280" s="72">
        <f t="shared" si="337"/>
        <v>0</v>
      </c>
      <c r="F280" s="72">
        <f t="shared" si="337"/>
        <v>0</v>
      </c>
      <c r="G280" s="72">
        <f t="shared" si="337"/>
        <v>0</v>
      </c>
      <c r="H280" s="72">
        <f t="shared" si="337"/>
        <v>0</v>
      </c>
      <c r="I280" s="72">
        <f t="shared" si="337"/>
        <v>25513874224.900002</v>
      </c>
      <c r="J280" s="72">
        <f t="shared" si="337"/>
        <v>25513874224.900002</v>
      </c>
      <c r="K280" s="72">
        <f t="shared" si="337"/>
        <v>6560940</v>
      </c>
      <c r="L280" s="72">
        <f t="shared" si="337"/>
        <v>25507313284.900002</v>
      </c>
      <c r="M280" s="72">
        <f t="shared" si="337"/>
        <v>4415000</v>
      </c>
      <c r="N280" s="72">
        <f t="shared" si="337"/>
        <v>480684120</v>
      </c>
      <c r="O280" s="72">
        <f t="shared" si="337"/>
        <v>474123180</v>
      </c>
      <c r="P280" s="72">
        <f t="shared" si="337"/>
        <v>25033190104.900002</v>
      </c>
      <c r="Q280" s="72">
        <f t="shared" si="337"/>
        <v>4415000</v>
      </c>
      <c r="S280" s="70">
        <v>210601</v>
      </c>
      <c r="T280" s="70" t="s">
        <v>558</v>
      </c>
      <c r="U280" s="72">
        <f>+U284+U281</f>
        <v>27803007209.530003</v>
      </c>
      <c r="V280" s="72">
        <f t="shared" ref="V280:AH280" si="338">+V284+V281</f>
        <v>474123180</v>
      </c>
      <c r="W280" s="72">
        <f t="shared" si="338"/>
        <v>2276341004.0818186</v>
      </c>
      <c r="X280" s="72">
        <f t="shared" si="338"/>
        <v>2505254302.5448184</v>
      </c>
      <c r="Y280" s="72">
        <f t="shared" si="338"/>
        <v>2505254302.5448184</v>
      </c>
      <c r="Z280" s="72">
        <f t="shared" si="338"/>
        <v>2505254302.5448184</v>
      </c>
      <c r="AA280" s="72">
        <f t="shared" si="338"/>
        <v>2505254302.5448184</v>
      </c>
      <c r="AB280" s="72">
        <f t="shared" si="338"/>
        <v>2505254302.5448184</v>
      </c>
      <c r="AC280" s="72">
        <f t="shared" si="338"/>
        <v>2505254302.5448184</v>
      </c>
      <c r="AD280" s="72">
        <f t="shared" si="338"/>
        <v>2505254302.5448184</v>
      </c>
      <c r="AE280" s="72">
        <f t="shared" si="338"/>
        <v>2505254302.5448184</v>
      </c>
      <c r="AF280" s="72">
        <f t="shared" si="338"/>
        <v>2505254302.5448184</v>
      </c>
      <c r="AG280" s="72">
        <f t="shared" si="338"/>
        <v>2505254302.5448184</v>
      </c>
      <c r="AH280" s="72">
        <f t="shared" si="338"/>
        <v>27803007209.530003</v>
      </c>
      <c r="AI280" s="132"/>
      <c r="AJ280" s="72">
        <v>0</v>
      </c>
      <c r="AK280" s="72">
        <f>+'Ejecucion gastos Febrero 2019'!K280</f>
        <v>268195149</v>
      </c>
      <c r="AL280" s="72">
        <f t="shared" si="328"/>
        <v>268195149</v>
      </c>
      <c r="AN280" s="138">
        <f t="shared" si="329"/>
        <v>1</v>
      </c>
      <c r="AO280" s="138">
        <f t="shared" si="330"/>
        <v>0.8821814708257304</v>
      </c>
      <c r="AP280" s="138"/>
      <c r="AQ280" s="138"/>
      <c r="AR280" s="138"/>
      <c r="AS280" s="138"/>
      <c r="AT280" s="138"/>
      <c r="AU280" s="138"/>
    </row>
    <row r="281" spans="2:47" s="81" customFormat="1" ht="15.75" thickBot="1" x14ac:dyDescent="0.3">
      <c r="B281" s="70">
        <v>21060101</v>
      </c>
      <c r="C281" s="70" t="s">
        <v>226</v>
      </c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S281" s="70"/>
      <c r="T281" s="70"/>
      <c r="U281" s="72">
        <f>+U282+U283</f>
        <v>2289132984.6300001</v>
      </c>
      <c r="V281" s="72">
        <f t="shared" ref="V281:AH281" si="339">+V282+V283</f>
        <v>0</v>
      </c>
      <c r="W281" s="72">
        <f t="shared" si="339"/>
        <v>0</v>
      </c>
      <c r="X281" s="72">
        <f t="shared" si="339"/>
        <v>228913298.463</v>
      </c>
      <c r="Y281" s="72">
        <f t="shared" si="339"/>
        <v>228913298.463</v>
      </c>
      <c r="Z281" s="72">
        <f t="shared" si="339"/>
        <v>228913298.463</v>
      </c>
      <c r="AA281" s="72">
        <f t="shared" si="339"/>
        <v>228913298.463</v>
      </c>
      <c r="AB281" s="72">
        <f t="shared" si="339"/>
        <v>228913298.463</v>
      </c>
      <c r="AC281" s="72">
        <f t="shared" si="339"/>
        <v>228913298.463</v>
      </c>
      <c r="AD281" s="72">
        <f t="shared" si="339"/>
        <v>228913298.463</v>
      </c>
      <c r="AE281" s="72">
        <f t="shared" si="339"/>
        <v>228913298.463</v>
      </c>
      <c r="AF281" s="72">
        <f t="shared" si="339"/>
        <v>228913298.463</v>
      </c>
      <c r="AG281" s="72">
        <f t="shared" si="339"/>
        <v>228913298.463</v>
      </c>
      <c r="AH281" s="72">
        <f t="shared" si="339"/>
        <v>2289132984.6300001</v>
      </c>
      <c r="AI281" s="132"/>
      <c r="AJ281" s="72">
        <v>0</v>
      </c>
      <c r="AK281" s="72">
        <f>+'Ejecucion gastos Febrero 2019'!K281</f>
        <v>4344600</v>
      </c>
      <c r="AL281" s="72">
        <f t="shared" si="328"/>
        <v>4344600</v>
      </c>
      <c r="AN281" s="138" t="e">
        <f t="shared" si="329"/>
        <v>#DIV/0!</v>
      </c>
      <c r="AO281" s="138" t="e">
        <f t="shared" si="330"/>
        <v>#DIV/0!</v>
      </c>
      <c r="AP281" s="138"/>
      <c r="AQ281" s="138"/>
      <c r="AR281" s="138"/>
      <c r="AS281" s="138"/>
      <c r="AT281" s="138"/>
      <c r="AU281" s="138"/>
    </row>
    <row r="282" spans="2:47" s="81" customFormat="1" ht="15.75" outlineLevel="1" thickBot="1" x14ac:dyDescent="0.3">
      <c r="B282" s="70">
        <v>2106010101</v>
      </c>
      <c r="C282" s="70" t="s">
        <v>720</v>
      </c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S282" s="70"/>
      <c r="T282" s="70"/>
      <c r="U282" s="72">
        <v>1047909122.63</v>
      </c>
      <c r="V282" s="72"/>
      <c r="W282" s="72"/>
      <c r="X282" s="72">
        <f>+U282/10</f>
        <v>104790912.263</v>
      </c>
      <c r="Y282" s="72">
        <v>104790912.263</v>
      </c>
      <c r="Z282" s="72">
        <v>104790912.263</v>
      </c>
      <c r="AA282" s="72">
        <v>104790912.263</v>
      </c>
      <c r="AB282" s="72">
        <v>104790912.263</v>
      </c>
      <c r="AC282" s="72">
        <v>104790912.263</v>
      </c>
      <c r="AD282" s="72">
        <v>104790912.263</v>
      </c>
      <c r="AE282" s="72">
        <v>104790912.263</v>
      </c>
      <c r="AF282" s="72">
        <v>104790912.263</v>
      </c>
      <c r="AG282" s="72">
        <v>104790912.263</v>
      </c>
      <c r="AH282" s="72">
        <f>SUM(X282:AG282)</f>
        <v>1047909122.63</v>
      </c>
      <c r="AI282" s="132"/>
      <c r="AJ282" s="72">
        <v>0</v>
      </c>
      <c r="AK282" s="72">
        <f>+'Ejecucion gastos Febrero 2019'!K282</f>
        <v>4000000</v>
      </c>
      <c r="AL282" s="72">
        <f t="shared" si="328"/>
        <v>4000000</v>
      </c>
      <c r="AN282" s="138" t="e">
        <f t="shared" si="329"/>
        <v>#DIV/0!</v>
      </c>
      <c r="AO282" s="138" t="e">
        <f t="shared" si="330"/>
        <v>#DIV/0!</v>
      </c>
      <c r="AP282" s="138"/>
      <c r="AQ282" s="138"/>
      <c r="AR282" s="138"/>
      <c r="AS282" s="138"/>
      <c r="AT282" s="138"/>
      <c r="AU282" s="138"/>
    </row>
    <row r="283" spans="2:47" s="81" customFormat="1" ht="15.75" outlineLevel="1" thickBot="1" x14ac:dyDescent="0.3">
      <c r="B283" s="70">
        <v>2106010103</v>
      </c>
      <c r="C283" s="70" t="s">
        <v>721</v>
      </c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S283" s="70"/>
      <c r="T283" s="70"/>
      <c r="U283" s="72">
        <v>1241223862</v>
      </c>
      <c r="V283" s="72"/>
      <c r="W283" s="72"/>
      <c r="X283" s="72">
        <f>+U283/10</f>
        <v>124122386.2</v>
      </c>
      <c r="Y283" s="72">
        <v>124122386.2</v>
      </c>
      <c r="Z283" s="72">
        <v>124122386.2</v>
      </c>
      <c r="AA283" s="72">
        <v>124122386.2</v>
      </c>
      <c r="AB283" s="72">
        <v>124122386.2</v>
      </c>
      <c r="AC283" s="72">
        <v>124122386.2</v>
      </c>
      <c r="AD283" s="72">
        <v>124122386.2</v>
      </c>
      <c r="AE283" s="72">
        <v>124122386.2</v>
      </c>
      <c r="AF283" s="72">
        <v>124122386.2</v>
      </c>
      <c r="AG283" s="72">
        <v>124122386.2</v>
      </c>
      <c r="AH283" s="72">
        <f>SUM(X283:AG283)</f>
        <v>1241223862.0000002</v>
      </c>
      <c r="AI283" s="132"/>
      <c r="AJ283" s="72">
        <v>0</v>
      </c>
      <c r="AK283" s="72">
        <f>+'Ejecucion gastos Febrero 2019'!K283</f>
        <v>344600</v>
      </c>
      <c r="AL283" s="72">
        <f t="shared" si="328"/>
        <v>344600</v>
      </c>
      <c r="AN283" s="138" t="e">
        <f t="shared" si="329"/>
        <v>#DIV/0!</v>
      </c>
      <c r="AO283" s="138" t="e">
        <f t="shared" si="330"/>
        <v>#DIV/0!</v>
      </c>
      <c r="AP283" s="138"/>
      <c r="AQ283" s="138"/>
      <c r="AR283" s="138"/>
      <c r="AS283" s="138"/>
      <c r="AT283" s="138"/>
      <c r="AU283" s="138"/>
    </row>
    <row r="284" spans="2:47" s="81" customFormat="1" ht="15.75" outlineLevel="1" thickBot="1" x14ac:dyDescent="0.3">
      <c r="B284" s="65">
        <v>21060103</v>
      </c>
      <c r="C284" s="65" t="s">
        <v>559</v>
      </c>
      <c r="D284" s="67">
        <f>SUM(D285:D293)</f>
        <v>0</v>
      </c>
      <c r="E284" s="67">
        <f t="shared" ref="E284:Q284" si="340">SUM(E285:E293)</f>
        <v>0</v>
      </c>
      <c r="F284" s="67">
        <f t="shared" si="340"/>
        <v>0</v>
      </c>
      <c r="G284" s="67">
        <f t="shared" si="340"/>
        <v>0</v>
      </c>
      <c r="H284" s="67">
        <f t="shared" si="340"/>
        <v>0</v>
      </c>
      <c r="I284" s="67">
        <f t="shared" si="340"/>
        <v>25513874224.900002</v>
      </c>
      <c r="J284" s="67">
        <f t="shared" si="340"/>
        <v>25513874224.900002</v>
      </c>
      <c r="K284" s="67">
        <f t="shared" si="340"/>
        <v>6560940</v>
      </c>
      <c r="L284" s="67">
        <f t="shared" si="340"/>
        <v>25507313284.900002</v>
      </c>
      <c r="M284" s="67">
        <f t="shared" si="340"/>
        <v>4415000</v>
      </c>
      <c r="N284" s="67">
        <f t="shared" si="340"/>
        <v>480684120</v>
      </c>
      <c r="O284" s="67">
        <f t="shared" si="340"/>
        <v>474123180</v>
      </c>
      <c r="P284" s="67">
        <f t="shared" si="340"/>
        <v>25033190104.900002</v>
      </c>
      <c r="Q284" s="67">
        <f t="shared" si="340"/>
        <v>4415000</v>
      </c>
      <c r="S284" s="65">
        <v>21060103</v>
      </c>
      <c r="T284" s="65" t="s">
        <v>559</v>
      </c>
      <c r="U284" s="67">
        <f t="shared" ref="U284" si="341">SUM(U285:U293)</f>
        <v>25513874224.900002</v>
      </c>
      <c r="V284" s="67">
        <f t="shared" ref="V284:AH284" si="342">SUM(V285:V293)</f>
        <v>474123180</v>
      </c>
      <c r="W284" s="67">
        <f t="shared" si="342"/>
        <v>2276341004.0818186</v>
      </c>
      <c r="X284" s="67">
        <f t="shared" si="342"/>
        <v>2276341004.0818186</v>
      </c>
      <c r="Y284" s="67">
        <f t="shared" si="342"/>
        <v>2276341004.0818186</v>
      </c>
      <c r="Z284" s="67">
        <f t="shared" si="342"/>
        <v>2276341004.0818186</v>
      </c>
      <c r="AA284" s="67">
        <f t="shared" si="342"/>
        <v>2276341004.0818186</v>
      </c>
      <c r="AB284" s="67">
        <f t="shared" si="342"/>
        <v>2276341004.0818186</v>
      </c>
      <c r="AC284" s="67">
        <f t="shared" si="342"/>
        <v>2276341004.0818186</v>
      </c>
      <c r="AD284" s="67">
        <f t="shared" si="342"/>
        <v>2276341004.0818186</v>
      </c>
      <c r="AE284" s="67">
        <f t="shared" si="342"/>
        <v>2276341004.0818186</v>
      </c>
      <c r="AF284" s="67">
        <f t="shared" si="342"/>
        <v>2276341004.0818186</v>
      </c>
      <c r="AG284" s="67">
        <f t="shared" si="342"/>
        <v>2276341004.0818186</v>
      </c>
      <c r="AH284" s="67">
        <f t="shared" si="342"/>
        <v>25513874224.900002</v>
      </c>
      <c r="AI284" s="132"/>
      <c r="AJ284" s="67">
        <v>0</v>
      </c>
      <c r="AK284" s="67">
        <f>+'Ejecucion gastos Febrero 2019'!K284</f>
        <v>263850549</v>
      </c>
      <c r="AL284" s="67">
        <f t="shared" si="328"/>
        <v>263850549</v>
      </c>
      <c r="AN284" s="35">
        <f t="shared" si="329"/>
        <v>1</v>
      </c>
      <c r="AO284" s="35">
        <f t="shared" si="330"/>
        <v>0.88409006008903035</v>
      </c>
      <c r="AP284" s="35"/>
      <c r="AQ284" s="35"/>
      <c r="AR284" s="35"/>
      <c r="AS284" s="35"/>
      <c r="AT284" s="35"/>
      <c r="AU284" s="35"/>
    </row>
    <row r="285" spans="2:47" s="81" customFormat="1" ht="15.75" outlineLevel="1" thickBot="1" x14ac:dyDescent="0.3">
      <c r="B285" s="74">
        <v>2106010301</v>
      </c>
      <c r="C285" s="74" t="s">
        <v>560</v>
      </c>
      <c r="D285" s="75">
        <v>0</v>
      </c>
      <c r="E285" s="75">
        <v>0</v>
      </c>
      <c r="F285" s="75">
        <v>0</v>
      </c>
      <c r="G285" s="75">
        <v>0</v>
      </c>
      <c r="H285" s="75">
        <v>0</v>
      </c>
      <c r="I285" s="76">
        <v>1348559290</v>
      </c>
      <c r="J285" s="76">
        <f t="shared" ref="J285:J293" si="343">+D285+E285-F285-G285-H285+I285</f>
        <v>1348559290</v>
      </c>
      <c r="K285" s="76">
        <v>360000</v>
      </c>
      <c r="L285" s="76">
        <f t="shared" ref="L285:L293" si="344">+J285-K285</f>
        <v>1348199290</v>
      </c>
      <c r="M285" s="77">
        <v>360000</v>
      </c>
      <c r="N285" s="75">
        <v>204553180</v>
      </c>
      <c r="O285" s="75">
        <f t="shared" ref="O285:O293" si="345">+N285-K285</f>
        <v>204193180</v>
      </c>
      <c r="P285" s="76">
        <f t="shared" ref="P285:P293" si="346">+J285-N285</f>
        <v>1144006110</v>
      </c>
      <c r="Q285" s="75">
        <f t="shared" ref="Q285:Q293" si="347">+M285</f>
        <v>360000</v>
      </c>
      <c r="S285" s="74">
        <v>2106010301</v>
      </c>
      <c r="T285" s="74" t="s">
        <v>560</v>
      </c>
      <c r="U285" s="76">
        <v>1348559290</v>
      </c>
      <c r="V285" s="76">
        <v>204193180</v>
      </c>
      <c r="W285" s="76">
        <v>104033282.72727273</v>
      </c>
      <c r="X285" s="76">
        <v>104033282.72727273</v>
      </c>
      <c r="Y285" s="76">
        <v>104033282.72727273</v>
      </c>
      <c r="Z285" s="76">
        <v>104033282.72727273</v>
      </c>
      <c r="AA285" s="76">
        <v>104033282.72727273</v>
      </c>
      <c r="AB285" s="76">
        <v>104033282.72727273</v>
      </c>
      <c r="AC285" s="76">
        <v>104033282.72727273</v>
      </c>
      <c r="AD285" s="76">
        <v>104033282.72727273</v>
      </c>
      <c r="AE285" s="76">
        <v>104033282.72727273</v>
      </c>
      <c r="AF285" s="76">
        <v>104033282.72727273</v>
      </c>
      <c r="AG285" s="76">
        <v>104033282.72727273</v>
      </c>
      <c r="AH285" s="76">
        <f t="shared" ref="AH285:AH293" si="348">SUM(V285:AG285)</f>
        <v>1348559290.0000002</v>
      </c>
      <c r="AI285" s="132"/>
      <c r="AJ285" s="76">
        <v>0</v>
      </c>
      <c r="AK285" s="76">
        <f>+'Ejecucion gastos Febrero 2019'!K285</f>
        <v>87509856</v>
      </c>
      <c r="AL285" s="76">
        <f t="shared" si="328"/>
        <v>87509856</v>
      </c>
      <c r="AN285" s="139">
        <f t="shared" si="329"/>
        <v>1</v>
      </c>
      <c r="AO285" s="139">
        <f t="shared" si="330"/>
        <v>0.15882827393411716</v>
      </c>
      <c r="AP285" s="139"/>
      <c r="AQ285" s="139"/>
      <c r="AR285" s="139"/>
      <c r="AS285" s="139"/>
      <c r="AT285" s="139"/>
      <c r="AU285" s="139"/>
    </row>
    <row r="286" spans="2:47" s="81" customFormat="1" ht="15.75" outlineLevel="1" thickBot="1" x14ac:dyDescent="0.3">
      <c r="B286" s="74">
        <v>2106010302</v>
      </c>
      <c r="C286" s="74" t="s">
        <v>561</v>
      </c>
      <c r="D286" s="75">
        <v>0</v>
      </c>
      <c r="E286" s="75">
        <v>0</v>
      </c>
      <c r="F286" s="75">
        <v>0</v>
      </c>
      <c r="G286" s="75">
        <v>0</v>
      </c>
      <c r="H286" s="75">
        <v>0</v>
      </c>
      <c r="I286" s="76">
        <v>5093541787</v>
      </c>
      <c r="J286" s="76">
        <f t="shared" si="343"/>
        <v>5093541787</v>
      </c>
      <c r="K286" s="76">
        <v>0</v>
      </c>
      <c r="L286" s="76">
        <f t="shared" si="344"/>
        <v>5093541787</v>
      </c>
      <c r="M286" s="77">
        <v>0</v>
      </c>
      <c r="N286" s="75">
        <v>90180000</v>
      </c>
      <c r="O286" s="75">
        <f t="shared" si="345"/>
        <v>90180000</v>
      </c>
      <c r="P286" s="76">
        <f t="shared" si="346"/>
        <v>5003361787</v>
      </c>
      <c r="Q286" s="75">
        <f t="shared" si="347"/>
        <v>0</v>
      </c>
      <c r="S286" s="74">
        <v>2106010302</v>
      </c>
      <c r="T286" s="74" t="s">
        <v>561</v>
      </c>
      <c r="U286" s="76">
        <v>5093541787</v>
      </c>
      <c r="V286" s="76">
        <v>90180000</v>
      </c>
      <c r="W286" s="76">
        <v>454851071.54545456</v>
      </c>
      <c r="X286" s="76">
        <v>454851071.54545456</v>
      </c>
      <c r="Y286" s="76">
        <v>454851071.54545456</v>
      </c>
      <c r="Z286" s="76">
        <v>454851071.54545456</v>
      </c>
      <c r="AA286" s="76">
        <v>454851071.54545456</v>
      </c>
      <c r="AB286" s="76">
        <v>454851071.54545456</v>
      </c>
      <c r="AC286" s="76">
        <v>454851071.54545456</v>
      </c>
      <c r="AD286" s="76">
        <v>454851071.54545456</v>
      </c>
      <c r="AE286" s="76">
        <v>454851071.54545456</v>
      </c>
      <c r="AF286" s="76">
        <v>454851071.54545456</v>
      </c>
      <c r="AG286" s="76">
        <v>454851071.54545456</v>
      </c>
      <c r="AH286" s="76">
        <f t="shared" si="348"/>
        <v>5093541787</v>
      </c>
      <c r="AI286" s="132"/>
      <c r="AJ286" s="76">
        <v>0</v>
      </c>
      <c r="AK286" s="76">
        <f>+'Ejecucion gastos Febrero 2019'!K286</f>
        <v>83800000</v>
      </c>
      <c r="AL286" s="76">
        <f t="shared" si="328"/>
        <v>83800000</v>
      </c>
      <c r="AN286" s="139">
        <f t="shared" si="329"/>
        <v>1</v>
      </c>
      <c r="AO286" s="139">
        <f t="shared" si="330"/>
        <v>0.81576387252365612</v>
      </c>
      <c r="AP286" s="139"/>
      <c r="AQ286" s="139"/>
      <c r="AR286" s="139"/>
      <c r="AS286" s="139"/>
      <c r="AT286" s="139"/>
      <c r="AU286" s="139"/>
    </row>
    <row r="287" spans="2:47" s="81" customFormat="1" ht="15.75" outlineLevel="1" thickBot="1" x14ac:dyDescent="0.3">
      <c r="B287" s="74">
        <v>2106010303</v>
      </c>
      <c r="C287" s="74" t="s">
        <v>562</v>
      </c>
      <c r="D287" s="75">
        <v>0</v>
      </c>
      <c r="E287" s="75">
        <v>0</v>
      </c>
      <c r="F287" s="75">
        <v>0</v>
      </c>
      <c r="G287" s="75">
        <v>0</v>
      </c>
      <c r="H287" s="75">
        <v>0</v>
      </c>
      <c r="I287" s="76">
        <v>824373850</v>
      </c>
      <c r="J287" s="76">
        <f t="shared" si="343"/>
        <v>824373850</v>
      </c>
      <c r="K287" s="76">
        <v>4055000</v>
      </c>
      <c r="L287" s="76">
        <f t="shared" si="344"/>
        <v>820318850</v>
      </c>
      <c r="M287" s="77">
        <v>4055000</v>
      </c>
      <c r="N287" s="75">
        <v>118355000</v>
      </c>
      <c r="O287" s="75">
        <f t="shared" si="345"/>
        <v>114300000</v>
      </c>
      <c r="P287" s="76">
        <f t="shared" si="346"/>
        <v>706018850</v>
      </c>
      <c r="Q287" s="75">
        <f t="shared" si="347"/>
        <v>4055000</v>
      </c>
      <c r="S287" s="74">
        <v>2106010303</v>
      </c>
      <c r="T287" s="74" t="s">
        <v>562</v>
      </c>
      <c r="U287" s="76">
        <v>824373850</v>
      </c>
      <c r="V287" s="76">
        <v>114300000</v>
      </c>
      <c r="W287" s="76">
        <v>64552168.18181818</v>
      </c>
      <c r="X287" s="76">
        <v>64552168.18181818</v>
      </c>
      <c r="Y287" s="76">
        <v>64552168.18181818</v>
      </c>
      <c r="Z287" s="76">
        <v>64552168.18181818</v>
      </c>
      <c r="AA287" s="76">
        <v>64552168.18181818</v>
      </c>
      <c r="AB287" s="76">
        <v>64552168.18181818</v>
      </c>
      <c r="AC287" s="76">
        <v>64552168.18181818</v>
      </c>
      <c r="AD287" s="76">
        <v>64552168.18181818</v>
      </c>
      <c r="AE287" s="76">
        <v>64552168.18181818</v>
      </c>
      <c r="AF287" s="76">
        <v>64552168.18181818</v>
      </c>
      <c r="AG287" s="76">
        <v>64552168.18181818</v>
      </c>
      <c r="AH287" s="76">
        <f t="shared" si="348"/>
        <v>824373849.99999976</v>
      </c>
      <c r="AI287" s="132"/>
      <c r="AJ287" s="76">
        <v>0</v>
      </c>
      <c r="AK287" s="76">
        <f>+'Ejecucion gastos Febrero 2019'!K287</f>
        <v>18320000</v>
      </c>
      <c r="AL287" s="76">
        <f t="shared" si="328"/>
        <v>18320000</v>
      </c>
      <c r="AN287" s="139">
        <f t="shared" si="329"/>
        <v>1</v>
      </c>
      <c r="AO287" s="139">
        <f t="shared" si="330"/>
        <v>0.71619853343423368</v>
      </c>
      <c r="AP287" s="139"/>
      <c r="AQ287" s="139"/>
      <c r="AR287" s="139"/>
      <c r="AS287" s="139"/>
      <c r="AT287" s="139"/>
      <c r="AU287" s="139"/>
    </row>
    <row r="288" spans="2:47" s="81" customFormat="1" ht="15.75" outlineLevel="1" thickBot="1" x14ac:dyDescent="0.3">
      <c r="B288" s="74">
        <v>2106010304</v>
      </c>
      <c r="C288" s="74" t="s">
        <v>563</v>
      </c>
      <c r="D288" s="75">
        <v>0</v>
      </c>
      <c r="E288" s="75">
        <v>0</v>
      </c>
      <c r="F288" s="75">
        <v>0</v>
      </c>
      <c r="G288" s="75">
        <v>0</v>
      </c>
      <c r="H288" s="75">
        <v>0</v>
      </c>
      <c r="I288" s="76">
        <v>3013826913</v>
      </c>
      <c r="J288" s="76">
        <f t="shared" si="343"/>
        <v>3013826913</v>
      </c>
      <c r="K288" s="76">
        <v>2145940</v>
      </c>
      <c r="L288" s="76">
        <f t="shared" si="344"/>
        <v>3011680973</v>
      </c>
      <c r="M288" s="77">
        <v>0</v>
      </c>
      <c r="N288" s="75">
        <v>2145940</v>
      </c>
      <c r="O288" s="75">
        <f t="shared" si="345"/>
        <v>0</v>
      </c>
      <c r="P288" s="76">
        <f t="shared" si="346"/>
        <v>3011680973</v>
      </c>
      <c r="Q288" s="75">
        <f t="shared" si="347"/>
        <v>0</v>
      </c>
      <c r="S288" s="74">
        <v>2106010304</v>
      </c>
      <c r="T288" s="74" t="s">
        <v>563</v>
      </c>
      <c r="U288" s="76">
        <v>3013826913</v>
      </c>
      <c r="V288" s="76">
        <v>0</v>
      </c>
      <c r="W288" s="76">
        <v>273984264.81818181</v>
      </c>
      <c r="X288" s="76">
        <v>273984264.81818181</v>
      </c>
      <c r="Y288" s="76">
        <v>273984264.81818181</v>
      </c>
      <c r="Z288" s="76">
        <v>273984264.81818181</v>
      </c>
      <c r="AA288" s="76">
        <v>273984264.81818181</v>
      </c>
      <c r="AB288" s="76">
        <v>273984264.81818181</v>
      </c>
      <c r="AC288" s="76">
        <v>273984264.81818181</v>
      </c>
      <c r="AD288" s="76">
        <v>273984264.81818181</v>
      </c>
      <c r="AE288" s="76">
        <v>273984264.81818181</v>
      </c>
      <c r="AF288" s="76">
        <v>273984264.81818181</v>
      </c>
      <c r="AG288" s="76">
        <v>273984264.81818181</v>
      </c>
      <c r="AH288" s="76">
        <f t="shared" si="348"/>
        <v>3013826913.0000005</v>
      </c>
      <c r="AI288" s="132"/>
      <c r="AJ288" s="76">
        <v>0</v>
      </c>
      <c r="AK288" s="76">
        <f>+'Ejecucion gastos Febrero 2019'!K288</f>
        <v>8198693</v>
      </c>
      <c r="AL288" s="76">
        <f t="shared" si="328"/>
        <v>8198693</v>
      </c>
      <c r="AN288" s="139" t="e">
        <f t="shared" si="329"/>
        <v>#DIV/0!</v>
      </c>
      <c r="AO288" s="139">
        <f t="shared" si="330"/>
        <v>0.9700760443106442</v>
      </c>
      <c r="AP288" s="139"/>
      <c r="AQ288" s="139"/>
      <c r="AR288" s="139"/>
      <c r="AS288" s="139"/>
      <c r="AT288" s="139"/>
      <c r="AU288" s="139"/>
    </row>
    <row r="289" spans="2:47" s="81" customFormat="1" ht="15.75" outlineLevel="1" thickBot="1" x14ac:dyDescent="0.3">
      <c r="B289" s="74">
        <v>2106010305</v>
      </c>
      <c r="C289" s="74" t="s">
        <v>564</v>
      </c>
      <c r="D289" s="75">
        <v>0</v>
      </c>
      <c r="E289" s="75">
        <v>0</v>
      </c>
      <c r="F289" s="75">
        <v>0</v>
      </c>
      <c r="G289" s="75">
        <v>0</v>
      </c>
      <c r="H289" s="75">
        <v>0</v>
      </c>
      <c r="I289" s="76">
        <v>12250738232</v>
      </c>
      <c r="J289" s="76">
        <f t="shared" si="343"/>
        <v>12250738232</v>
      </c>
      <c r="K289" s="76">
        <v>0</v>
      </c>
      <c r="L289" s="76">
        <f t="shared" si="344"/>
        <v>12250738232</v>
      </c>
      <c r="M289" s="77">
        <v>0</v>
      </c>
      <c r="N289" s="75">
        <v>0</v>
      </c>
      <c r="O289" s="75">
        <f t="shared" si="345"/>
        <v>0</v>
      </c>
      <c r="P289" s="76">
        <f t="shared" si="346"/>
        <v>12250738232</v>
      </c>
      <c r="Q289" s="75">
        <f t="shared" si="347"/>
        <v>0</v>
      </c>
      <c r="S289" s="74">
        <v>2106010305</v>
      </c>
      <c r="T289" s="74" t="s">
        <v>564</v>
      </c>
      <c r="U289" s="76">
        <v>12250738232</v>
      </c>
      <c r="V289" s="76">
        <v>0</v>
      </c>
      <c r="W289" s="76">
        <v>1113703475.6363637</v>
      </c>
      <c r="X289" s="76">
        <v>1113703475.6363637</v>
      </c>
      <c r="Y289" s="76">
        <v>1113703475.6363637</v>
      </c>
      <c r="Z289" s="76">
        <v>1113703475.6363637</v>
      </c>
      <c r="AA289" s="76">
        <v>1113703475.6363637</v>
      </c>
      <c r="AB289" s="76">
        <v>1113703475.6363637</v>
      </c>
      <c r="AC289" s="76">
        <v>1113703475.6363637</v>
      </c>
      <c r="AD289" s="76">
        <v>1113703475.6363637</v>
      </c>
      <c r="AE289" s="76">
        <v>1113703475.6363637</v>
      </c>
      <c r="AF289" s="76">
        <v>1113703475.6363637</v>
      </c>
      <c r="AG289" s="76">
        <v>1113703475.6363637</v>
      </c>
      <c r="AH289" s="76">
        <f t="shared" si="348"/>
        <v>12250738232.000002</v>
      </c>
      <c r="AI289" s="132"/>
      <c r="AJ289" s="76">
        <v>0</v>
      </c>
      <c r="AK289" s="76">
        <f>+'Ejecucion gastos Febrero 2019'!K289</f>
        <v>0</v>
      </c>
      <c r="AL289" s="76">
        <f t="shared" si="328"/>
        <v>0</v>
      </c>
      <c r="AN289" s="139" t="e">
        <f t="shared" si="329"/>
        <v>#DIV/0!</v>
      </c>
      <c r="AO289" s="139">
        <f t="shared" si="330"/>
        <v>1</v>
      </c>
      <c r="AP289" s="139"/>
      <c r="AQ289" s="139"/>
      <c r="AR289" s="139"/>
      <c r="AS289" s="139"/>
      <c r="AT289" s="139"/>
      <c r="AU289" s="139"/>
    </row>
    <row r="290" spans="2:47" s="81" customFormat="1" ht="15.75" outlineLevel="1" thickBot="1" x14ac:dyDescent="0.3">
      <c r="B290" s="74">
        <v>2106010306</v>
      </c>
      <c r="C290" s="74" t="s">
        <v>565</v>
      </c>
      <c r="D290" s="75">
        <v>0</v>
      </c>
      <c r="E290" s="75">
        <v>0</v>
      </c>
      <c r="F290" s="75">
        <v>0</v>
      </c>
      <c r="G290" s="75">
        <v>0</v>
      </c>
      <c r="H290" s="75">
        <v>0</v>
      </c>
      <c r="I290" s="76">
        <v>194359547</v>
      </c>
      <c r="J290" s="76">
        <f t="shared" si="343"/>
        <v>194359547</v>
      </c>
      <c r="K290" s="76">
        <v>0</v>
      </c>
      <c r="L290" s="76">
        <f t="shared" si="344"/>
        <v>194359547</v>
      </c>
      <c r="M290" s="77">
        <v>0</v>
      </c>
      <c r="N290" s="75">
        <v>27200000</v>
      </c>
      <c r="O290" s="75">
        <f t="shared" si="345"/>
        <v>27200000</v>
      </c>
      <c r="P290" s="76">
        <f t="shared" si="346"/>
        <v>167159547</v>
      </c>
      <c r="Q290" s="75">
        <f t="shared" si="347"/>
        <v>0</v>
      </c>
      <c r="S290" s="74">
        <v>2106010306</v>
      </c>
      <c r="T290" s="74" t="s">
        <v>565</v>
      </c>
      <c r="U290" s="76">
        <v>194359547</v>
      </c>
      <c r="V290" s="76">
        <v>27200000</v>
      </c>
      <c r="W290" s="76">
        <v>15196322.454545455</v>
      </c>
      <c r="X290" s="76">
        <v>15196322.454545455</v>
      </c>
      <c r="Y290" s="76">
        <v>15196322.454545455</v>
      </c>
      <c r="Z290" s="76">
        <v>15196322.454545455</v>
      </c>
      <c r="AA290" s="76">
        <v>15196322.454545455</v>
      </c>
      <c r="AB290" s="76">
        <v>15196322.454545455</v>
      </c>
      <c r="AC290" s="76">
        <v>15196322.454545455</v>
      </c>
      <c r="AD290" s="76">
        <v>15196322.454545455</v>
      </c>
      <c r="AE290" s="76">
        <v>15196322.454545455</v>
      </c>
      <c r="AF290" s="76">
        <v>15196322.454545455</v>
      </c>
      <c r="AG290" s="76">
        <v>15196322.454545455</v>
      </c>
      <c r="AH290" s="76">
        <f t="shared" si="348"/>
        <v>194359547.00000003</v>
      </c>
      <c r="AI290" s="132"/>
      <c r="AJ290" s="76">
        <v>0</v>
      </c>
      <c r="AK290" s="76">
        <f>+'Ejecucion gastos Febrero 2019'!K290</f>
        <v>29137000</v>
      </c>
      <c r="AL290" s="76">
        <f t="shared" si="328"/>
        <v>29137000</v>
      </c>
      <c r="AN290" s="139">
        <f t="shared" si="329"/>
        <v>1</v>
      </c>
      <c r="AO290" s="139">
        <f t="shared" si="330"/>
        <v>-0.91737179091541798</v>
      </c>
      <c r="AP290" s="139"/>
      <c r="AQ290" s="139"/>
      <c r="AR290" s="139"/>
      <c r="AS290" s="139"/>
      <c r="AT290" s="139"/>
      <c r="AU290" s="139"/>
    </row>
    <row r="291" spans="2:47" s="81" customFormat="1" ht="15.75" outlineLevel="1" thickBot="1" x14ac:dyDescent="0.3">
      <c r="B291" s="74">
        <v>2106010307</v>
      </c>
      <c r="C291" s="74" t="s">
        <v>566</v>
      </c>
      <c r="D291" s="75">
        <v>0</v>
      </c>
      <c r="E291" s="75">
        <v>0</v>
      </c>
      <c r="F291" s="75">
        <v>0</v>
      </c>
      <c r="G291" s="75">
        <v>0</v>
      </c>
      <c r="H291" s="75">
        <v>0</v>
      </c>
      <c r="I291" s="76">
        <v>283283191.89999998</v>
      </c>
      <c r="J291" s="76">
        <f t="shared" si="343"/>
        <v>283283191.89999998</v>
      </c>
      <c r="K291" s="76">
        <v>0</v>
      </c>
      <c r="L291" s="76">
        <f t="shared" si="344"/>
        <v>283283191.89999998</v>
      </c>
      <c r="M291" s="77">
        <v>0</v>
      </c>
      <c r="N291" s="75">
        <v>38250000</v>
      </c>
      <c r="O291" s="75">
        <f t="shared" si="345"/>
        <v>38250000</v>
      </c>
      <c r="P291" s="76">
        <f t="shared" si="346"/>
        <v>245033191.89999998</v>
      </c>
      <c r="Q291" s="75">
        <f t="shared" si="347"/>
        <v>0</v>
      </c>
      <c r="S291" s="74">
        <v>2106010307</v>
      </c>
      <c r="T291" s="74" t="s">
        <v>566</v>
      </c>
      <c r="U291" s="76">
        <v>283283191.89999998</v>
      </c>
      <c r="V291" s="76">
        <v>38250000</v>
      </c>
      <c r="W291" s="76">
        <v>22275744.718181815</v>
      </c>
      <c r="X291" s="76">
        <v>22275744.718181815</v>
      </c>
      <c r="Y291" s="76">
        <v>22275744.718181815</v>
      </c>
      <c r="Z291" s="76">
        <v>22275744.718181815</v>
      </c>
      <c r="AA291" s="76">
        <v>22275744.718181815</v>
      </c>
      <c r="AB291" s="76">
        <v>22275744.718181815</v>
      </c>
      <c r="AC291" s="76">
        <v>22275744.718181815</v>
      </c>
      <c r="AD291" s="76">
        <v>22275744.718181815</v>
      </c>
      <c r="AE291" s="76">
        <v>22275744.718181815</v>
      </c>
      <c r="AF291" s="76">
        <v>22275744.718181815</v>
      </c>
      <c r="AG291" s="76">
        <v>22275744.718181815</v>
      </c>
      <c r="AH291" s="76">
        <f t="shared" si="348"/>
        <v>283283191.89999998</v>
      </c>
      <c r="AI291" s="132"/>
      <c r="AJ291" s="76">
        <v>0</v>
      </c>
      <c r="AK291" s="76">
        <f>+'Ejecucion gastos Febrero 2019'!K291</f>
        <v>36885000</v>
      </c>
      <c r="AL291" s="76">
        <f t="shared" si="328"/>
        <v>36885000</v>
      </c>
      <c r="AN291" s="139">
        <f t="shared" si="329"/>
        <v>1</v>
      </c>
      <c r="AO291" s="139">
        <f t="shared" si="330"/>
        <v>-0.65583689643802934</v>
      </c>
      <c r="AP291" s="139"/>
      <c r="AQ291" s="139"/>
      <c r="AR291" s="139"/>
      <c r="AS291" s="139"/>
      <c r="AT291" s="139"/>
      <c r="AU291" s="139"/>
    </row>
    <row r="292" spans="2:47" s="81" customFormat="1" ht="15.75" outlineLevel="1" thickBot="1" x14ac:dyDescent="0.3">
      <c r="B292" s="74">
        <v>2106010308</v>
      </c>
      <c r="C292" s="74" t="s">
        <v>567</v>
      </c>
      <c r="D292" s="75">
        <v>0</v>
      </c>
      <c r="E292" s="75">
        <v>0</v>
      </c>
      <c r="F292" s="75">
        <v>0</v>
      </c>
      <c r="G292" s="75">
        <v>0</v>
      </c>
      <c r="H292" s="75">
        <v>0</v>
      </c>
      <c r="I292" s="76">
        <v>150000000</v>
      </c>
      <c r="J292" s="76">
        <f t="shared" si="343"/>
        <v>150000000</v>
      </c>
      <c r="K292" s="76">
        <v>0</v>
      </c>
      <c r="L292" s="76">
        <f t="shared" si="344"/>
        <v>150000000</v>
      </c>
      <c r="M292" s="77">
        <v>0</v>
      </c>
      <c r="N292" s="75">
        <v>0</v>
      </c>
      <c r="O292" s="75">
        <f t="shared" si="345"/>
        <v>0</v>
      </c>
      <c r="P292" s="76">
        <f t="shared" si="346"/>
        <v>150000000</v>
      </c>
      <c r="Q292" s="75">
        <f t="shared" si="347"/>
        <v>0</v>
      </c>
      <c r="S292" s="74">
        <v>2106010308</v>
      </c>
      <c r="T292" s="74" t="s">
        <v>567</v>
      </c>
      <c r="U292" s="76">
        <v>150000000</v>
      </c>
      <c r="V292" s="76">
        <v>0</v>
      </c>
      <c r="W292" s="76">
        <v>13636363.636363637</v>
      </c>
      <c r="X292" s="76">
        <v>13636363.636363637</v>
      </c>
      <c r="Y292" s="76">
        <v>13636363.636363637</v>
      </c>
      <c r="Z292" s="76">
        <v>13636363.636363637</v>
      </c>
      <c r="AA292" s="76">
        <v>13636363.636363637</v>
      </c>
      <c r="AB292" s="76">
        <v>13636363.636363637</v>
      </c>
      <c r="AC292" s="76">
        <v>13636363.636363637</v>
      </c>
      <c r="AD292" s="76">
        <v>13636363.636363637</v>
      </c>
      <c r="AE292" s="76">
        <v>13636363.636363637</v>
      </c>
      <c r="AF292" s="76">
        <v>13636363.636363637</v>
      </c>
      <c r="AG292" s="76">
        <v>13636363.636363637</v>
      </c>
      <c r="AH292" s="76">
        <f t="shared" si="348"/>
        <v>150000000</v>
      </c>
      <c r="AI292" s="132"/>
      <c r="AJ292" s="76">
        <v>0</v>
      </c>
      <c r="AK292" s="76">
        <f>+'Ejecucion gastos Febrero 2019'!K292</f>
        <v>0</v>
      </c>
      <c r="AL292" s="76">
        <f t="shared" si="328"/>
        <v>0</v>
      </c>
      <c r="AN292" s="139" t="e">
        <f t="shared" si="329"/>
        <v>#DIV/0!</v>
      </c>
      <c r="AO292" s="139">
        <f t="shared" si="330"/>
        <v>1</v>
      </c>
      <c r="AP292" s="139"/>
      <c r="AQ292" s="139"/>
      <c r="AR292" s="139"/>
      <c r="AS292" s="139"/>
      <c r="AT292" s="139"/>
      <c r="AU292" s="139"/>
    </row>
    <row r="293" spans="2:47" s="81" customFormat="1" ht="15.75" outlineLevel="1" thickBot="1" x14ac:dyDescent="0.3">
      <c r="B293" s="74">
        <v>2106010309</v>
      </c>
      <c r="C293" s="74" t="s">
        <v>568</v>
      </c>
      <c r="D293" s="75">
        <v>0</v>
      </c>
      <c r="E293" s="75">
        <v>0</v>
      </c>
      <c r="F293" s="75">
        <v>0</v>
      </c>
      <c r="G293" s="75">
        <v>0</v>
      </c>
      <c r="H293" s="75">
        <v>0</v>
      </c>
      <c r="I293" s="76">
        <v>2355191414</v>
      </c>
      <c r="J293" s="76">
        <f t="shared" si="343"/>
        <v>2355191414</v>
      </c>
      <c r="K293" s="76">
        <v>0</v>
      </c>
      <c r="L293" s="76">
        <f t="shared" si="344"/>
        <v>2355191414</v>
      </c>
      <c r="M293" s="77">
        <v>0</v>
      </c>
      <c r="N293" s="75">
        <v>0</v>
      </c>
      <c r="O293" s="75">
        <f t="shared" si="345"/>
        <v>0</v>
      </c>
      <c r="P293" s="76">
        <f t="shared" si="346"/>
        <v>2355191414</v>
      </c>
      <c r="Q293" s="75">
        <f t="shared" si="347"/>
        <v>0</v>
      </c>
      <c r="S293" s="74">
        <v>2106010309</v>
      </c>
      <c r="T293" s="74" t="s">
        <v>568</v>
      </c>
      <c r="U293" s="76">
        <v>2355191414</v>
      </c>
      <c r="V293" s="76">
        <v>0</v>
      </c>
      <c r="W293" s="76">
        <v>214108310.36363637</v>
      </c>
      <c r="X293" s="76">
        <v>214108310.36363637</v>
      </c>
      <c r="Y293" s="76">
        <v>214108310.36363637</v>
      </c>
      <c r="Z293" s="76">
        <v>214108310.36363637</v>
      </c>
      <c r="AA293" s="76">
        <v>214108310.36363637</v>
      </c>
      <c r="AB293" s="76">
        <v>214108310.36363637</v>
      </c>
      <c r="AC293" s="76">
        <v>214108310.36363637</v>
      </c>
      <c r="AD293" s="76">
        <v>214108310.36363637</v>
      </c>
      <c r="AE293" s="76">
        <v>214108310.36363637</v>
      </c>
      <c r="AF293" s="76">
        <v>214108310.36363637</v>
      </c>
      <c r="AG293" s="76">
        <v>214108310.36363637</v>
      </c>
      <c r="AH293" s="76">
        <f t="shared" si="348"/>
        <v>2355191414.0000005</v>
      </c>
      <c r="AI293" s="132"/>
      <c r="AJ293" s="76">
        <v>0</v>
      </c>
      <c r="AK293" s="76">
        <f>+'Ejecucion gastos Febrero 2019'!K293</f>
        <v>0</v>
      </c>
      <c r="AL293" s="76">
        <f t="shared" si="328"/>
        <v>0</v>
      </c>
      <c r="AN293" s="139" t="e">
        <f t="shared" si="329"/>
        <v>#DIV/0!</v>
      </c>
      <c r="AO293" s="139">
        <f t="shared" si="330"/>
        <v>1</v>
      </c>
      <c r="AP293" s="139"/>
      <c r="AQ293" s="139"/>
      <c r="AR293" s="139"/>
      <c r="AS293" s="139"/>
      <c r="AT293" s="139"/>
      <c r="AU293" s="139"/>
    </row>
    <row r="294" spans="2:47" s="81" customFormat="1" ht="15.75" outlineLevel="1" thickBot="1" x14ac:dyDescent="0.3">
      <c r="B294" s="62">
        <v>2107</v>
      </c>
      <c r="C294" s="62" t="s">
        <v>569</v>
      </c>
      <c r="D294" s="63">
        <f>SUM(D295:D383)</f>
        <v>0</v>
      </c>
      <c r="E294" s="63">
        <f t="shared" ref="E294:Q294" si="349">SUM(E295:E383)</f>
        <v>0</v>
      </c>
      <c r="F294" s="63">
        <f t="shared" si="349"/>
        <v>0</v>
      </c>
      <c r="G294" s="63">
        <f t="shared" si="349"/>
        <v>0</v>
      </c>
      <c r="H294" s="63">
        <f t="shared" si="349"/>
        <v>0</v>
      </c>
      <c r="I294" s="63">
        <f t="shared" si="349"/>
        <v>16083572734.860001</v>
      </c>
      <c r="J294" s="63">
        <f t="shared" si="349"/>
        <v>16083572734.860001</v>
      </c>
      <c r="K294" s="63">
        <f t="shared" si="349"/>
        <v>806747398.63</v>
      </c>
      <c r="L294" s="63">
        <f t="shared" si="349"/>
        <v>15276825336.230001</v>
      </c>
      <c r="M294" s="63">
        <f t="shared" si="349"/>
        <v>145682171.63</v>
      </c>
      <c r="N294" s="63">
        <f t="shared" si="349"/>
        <v>953287462.63</v>
      </c>
      <c r="O294" s="63">
        <f t="shared" si="349"/>
        <v>146540064</v>
      </c>
      <c r="P294" s="63">
        <f t="shared" si="349"/>
        <v>15130285272.230001</v>
      </c>
      <c r="Q294" s="63">
        <f t="shared" si="349"/>
        <v>145682171.63</v>
      </c>
      <c r="S294" s="62">
        <v>2107</v>
      </c>
      <c r="T294" s="62" t="s">
        <v>569</v>
      </c>
      <c r="U294" s="63">
        <f>SUM(U295:U384)</f>
        <v>21843039237.120003</v>
      </c>
      <c r="V294" s="63">
        <f t="shared" ref="V294:AH294" si="350">SUM(V295:V384)</f>
        <v>146540064</v>
      </c>
      <c r="W294" s="63">
        <f t="shared" si="350"/>
        <v>2656172111.8099999</v>
      </c>
      <c r="X294" s="63">
        <f t="shared" si="350"/>
        <v>3232118762.0360003</v>
      </c>
      <c r="Y294" s="63">
        <f t="shared" si="350"/>
        <v>3232118762.0360003</v>
      </c>
      <c r="Z294" s="63">
        <f t="shared" si="350"/>
        <v>3232118762.0360003</v>
      </c>
      <c r="AA294" s="63">
        <f t="shared" si="350"/>
        <v>3232118762.0360003</v>
      </c>
      <c r="AB294" s="63">
        <f t="shared" si="350"/>
        <v>3232118762.0360003</v>
      </c>
      <c r="AC294" s="63">
        <f t="shared" si="350"/>
        <v>575946650.22600019</v>
      </c>
      <c r="AD294" s="63">
        <f t="shared" si="350"/>
        <v>575946650.22600019</v>
      </c>
      <c r="AE294" s="63">
        <f t="shared" si="350"/>
        <v>575946650.22600019</v>
      </c>
      <c r="AF294" s="63">
        <f t="shared" si="350"/>
        <v>575946650.22600019</v>
      </c>
      <c r="AG294" s="63">
        <f t="shared" si="350"/>
        <v>575946650.22600019</v>
      </c>
      <c r="AH294" s="63">
        <f t="shared" si="350"/>
        <v>21843039237.120003</v>
      </c>
      <c r="AI294" s="132"/>
      <c r="AJ294" s="63">
        <v>0</v>
      </c>
      <c r="AK294" s="63">
        <f>+'Ejecucion gastos Febrero 2019'!K294</f>
        <v>877346591</v>
      </c>
      <c r="AL294" s="63">
        <f t="shared" si="328"/>
        <v>877346591</v>
      </c>
      <c r="AN294" s="31">
        <f t="shared" si="329"/>
        <v>1</v>
      </c>
      <c r="AO294" s="31">
        <f t="shared" si="330"/>
        <v>0.66969512739814585</v>
      </c>
      <c r="AP294" s="31"/>
      <c r="AQ294" s="31"/>
      <c r="AR294" s="31"/>
      <c r="AS294" s="31"/>
      <c r="AT294" s="31"/>
      <c r="AU294" s="31"/>
    </row>
    <row r="295" spans="2:47" s="81" customFormat="1" ht="15.75" outlineLevel="1" thickBot="1" x14ac:dyDescent="0.3">
      <c r="B295" s="65">
        <v>210701</v>
      </c>
      <c r="C295" s="65" t="s">
        <v>570</v>
      </c>
      <c r="D295" s="67">
        <v>0</v>
      </c>
      <c r="E295" s="67">
        <v>0</v>
      </c>
      <c r="F295" s="67">
        <v>0</v>
      </c>
      <c r="G295" s="67">
        <v>0</v>
      </c>
      <c r="H295" s="67">
        <v>0</v>
      </c>
      <c r="I295" s="134">
        <v>1195293937</v>
      </c>
      <c r="J295" s="67">
        <f t="shared" ref="J295:J358" si="351">+D295+E295-F295-G295-H295+I295</f>
        <v>1195293937</v>
      </c>
      <c r="K295" s="67">
        <v>0</v>
      </c>
      <c r="L295" s="67">
        <f t="shared" ref="L295:L358" si="352">+J295-K295</f>
        <v>1195293937</v>
      </c>
      <c r="M295" s="67">
        <v>0</v>
      </c>
      <c r="N295" s="67">
        <v>0</v>
      </c>
      <c r="O295" s="67">
        <f t="shared" ref="O295:O358" si="353">+N295-K295</f>
        <v>0</v>
      </c>
      <c r="P295" s="67">
        <f t="shared" ref="P295:P358" si="354">+J295-N295</f>
        <v>1195293937</v>
      </c>
      <c r="Q295" s="66">
        <f t="shared" ref="Q295:Q358" si="355">+M295</f>
        <v>0</v>
      </c>
      <c r="S295" s="65">
        <v>210701</v>
      </c>
      <c r="T295" s="65" t="s">
        <v>570</v>
      </c>
      <c r="U295" s="67">
        <v>1195293937</v>
      </c>
      <c r="V295" s="67">
        <v>0</v>
      </c>
      <c r="W295" s="67">
        <v>199215656.16666666</v>
      </c>
      <c r="X295" s="67">
        <v>199215656.16666666</v>
      </c>
      <c r="Y295" s="67">
        <v>199215656.16666666</v>
      </c>
      <c r="Z295" s="67">
        <v>199215656.16666666</v>
      </c>
      <c r="AA295" s="67">
        <v>199215656.16666666</v>
      </c>
      <c r="AB295" s="67">
        <v>199215656.16666666</v>
      </c>
      <c r="AC295" s="67"/>
      <c r="AD295" s="67"/>
      <c r="AE295" s="67"/>
      <c r="AF295" s="67"/>
      <c r="AG295" s="67"/>
      <c r="AH295" s="67">
        <f>SUM(V295:AG295)</f>
        <v>1195293937</v>
      </c>
      <c r="AI295" s="132"/>
      <c r="AJ295" s="67">
        <v>550000000</v>
      </c>
      <c r="AK295" s="67">
        <f>+'Ejecucion gastos Febrero 2019'!K295</f>
        <v>0</v>
      </c>
      <c r="AL295" s="67">
        <f t="shared" si="328"/>
        <v>550000000</v>
      </c>
      <c r="AN295" s="35" t="e">
        <f t="shared" si="329"/>
        <v>#DIV/0!</v>
      </c>
      <c r="AO295" s="35">
        <f t="shared" si="330"/>
        <v>1</v>
      </c>
      <c r="AP295" s="35"/>
      <c r="AQ295" s="35"/>
      <c r="AR295" s="35"/>
      <c r="AS295" s="35"/>
      <c r="AT295" s="35"/>
      <c r="AU295" s="35"/>
    </row>
    <row r="296" spans="2:47" s="81" customFormat="1" ht="15.75" outlineLevel="1" thickBot="1" x14ac:dyDescent="0.3">
      <c r="B296" s="65">
        <v>210702</v>
      </c>
      <c r="C296" s="65" t="s">
        <v>571</v>
      </c>
      <c r="D296" s="67">
        <v>0</v>
      </c>
      <c r="E296" s="67">
        <v>0</v>
      </c>
      <c r="F296" s="67">
        <v>0</v>
      </c>
      <c r="G296" s="67">
        <v>0</v>
      </c>
      <c r="H296" s="67">
        <v>0</v>
      </c>
      <c r="I296" s="134">
        <v>1210207646</v>
      </c>
      <c r="J296" s="67">
        <f t="shared" si="351"/>
        <v>1210207646</v>
      </c>
      <c r="K296" s="67">
        <v>0</v>
      </c>
      <c r="L296" s="67">
        <f t="shared" si="352"/>
        <v>1210207646</v>
      </c>
      <c r="M296" s="67">
        <v>0</v>
      </c>
      <c r="N296" s="67">
        <v>0</v>
      </c>
      <c r="O296" s="67">
        <f t="shared" si="353"/>
        <v>0</v>
      </c>
      <c r="P296" s="67">
        <f t="shared" si="354"/>
        <v>1210207646</v>
      </c>
      <c r="Q296" s="66">
        <f t="shared" si="355"/>
        <v>0</v>
      </c>
      <c r="S296" s="65">
        <v>210702</v>
      </c>
      <c r="T296" s="65" t="s">
        <v>571</v>
      </c>
      <c r="U296" s="67">
        <v>1210207646</v>
      </c>
      <c r="V296" s="67">
        <v>0</v>
      </c>
      <c r="W296" s="67">
        <v>201701274.33333334</v>
      </c>
      <c r="X296" s="67">
        <v>201701274.33333334</v>
      </c>
      <c r="Y296" s="67">
        <v>201701274.33333334</v>
      </c>
      <c r="Z296" s="67">
        <v>201701274.33333334</v>
      </c>
      <c r="AA296" s="67">
        <v>201701274.33333334</v>
      </c>
      <c r="AB296" s="67">
        <v>201701274.33333334</v>
      </c>
      <c r="AC296" s="67"/>
      <c r="AD296" s="67"/>
      <c r="AE296" s="67"/>
      <c r="AF296" s="67"/>
      <c r="AG296" s="67"/>
      <c r="AH296" s="67">
        <f t="shared" ref="AH296:AH359" si="356">SUM(V296:AG296)</f>
        <v>1210207646</v>
      </c>
      <c r="AI296" s="132"/>
      <c r="AJ296" s="67">
        <f>32791714+51708795</f>
        <v>84500509</v>
      </c>
      <c r="AK296" s="67">
        <f>+'Ejecucion gastos Febrero 2019'!K296</f>
        <v>5000000</v>
      </c>
      <c r="AL296" s="67">
        <f t="shared" si="328"/>
        <v>89500509</v>
      </c>
      <c r="AN296" s="35" t="e">
        <f t="shared" si="329"/>
        <v>#DIV/0!</v>
      </c>
      <c r="AO296" s="35">
        <f t="shared" si="330"/>
        <v>0.97521086559058145</v>
      </c>
      <c r="AP296" s="35"/>
      <c r="AQ296" s="35"/>
      <c r="AR296" s="35"/>
      <c r="AS296" s="35"/>
      <c r="AT296" s="35"/>
      <c r="AU296" s="35"/>
    </row>
    <row r="297" spans="2:47" s="81" customFormat="1" ht="15.75" outlineLevel="1" thickBot="1" x14ac:dyDescent="0.3">
      <c r="B297" s="65">
        <v>210703</v>
      </c>
      <c r="C297" s="65" t="s">
        <v>572</v>
      </c>
      <c r="D297" s="67">
        <v>0</v>
      </c>
      <c r="E297" s="67">
        <v>0</v>
      </c>
      <c r="F297" s="67">
        <v>0</v>
      </c>
      <c r="G297" s="67">
        <v>0</v>
      </c>
      <c r="H297" s="67">
        <v>0</v>
      </c>
      <c r="I297" s="67">
        <v>4662746880</v>
      </c>
      <c r="J297" s="67">
        <f t="shared" si="351"/>
        <v>4662746880</v>
      </c>
      <c r="K297" s="67">
        <v>0</v>
      </c>
      <c r="L297" s="67">
        <f t="shared" si="352"/>
        <v>4662746880</v>
      </c>
      <c r="M297" s="67">
        <v>0</v>
      </c>
      <c r="N297" s="67">
        <v>0</v>
      </c>
      <c r="O297" s="67">
        <f t="shared" si="353"/>
        <v>0</v>
      </c>
      <c r="P297" s="67">
        <f t="shared" si="354"/>
        <v>4662746880</v>
      </c>
      <c r="Q297" s="66">
        <f t="shared" si="355"/>
        <v>0</v>
      </c>
      <c r="S297" s="65">
        <v>210703</v>
      </c>
      <c r="T297" s="65" t="s">
        <v>572</v>
      </c>
      <c r="U297" s="67">
        <v>4662746880</v>
      </c>
      <c r="V297" s="67">
        <v>0</v>
      </c>
      <c r="W297" s="67">
        <v>777124480</v>
      </c>
      <c r="X297" s="67">
        <v>777124480</v>
      </c>
      <c r="Y297" s="67">
        <v>777124480</v>
      </c>
      <c r="Z297" s="67">
        <v>777124480</v>
      </c>
      <c r="AA297" s="67">
        <v>777124480</v>
      </c>
      <c r="AB297" s="67">
        <v>777124480</v>
      </c>
      <c r="AC297" s="67"/>
      <c r="AD297" s="67"/>
      <c r="AE297" s="67"/>
      <c r="AF297" s="67"/>
      <c r="AG297" s="67"/>
      <c r="AH297" s="67">
        <f t="shared" si="356"/>
        <v>4662746880</v>
      </c>
      <c r="AI297" s="132"/>
      <c r="AJ297" s="67">
        <v>0</v>
      </c>
      <c r="AK297" s="67">
        <f>+'Ejecucion gastos Febrero 2019'!K297</f>
        <v>0</v>
      </c>
      <c r="AL297" s="67">
        <f t="shared" si="328"/>
        <v>0</v>
      </c>
      <c r="AN297" s="35" t="e">
        <f t="shared" si="329"/>
        <v>#DIV/0!</v>
      </c>
      <c r="AO297" s="35">
        <f t="shared" si="330"/>
        <v>1</v>
      </c>
      <c r="AP297" s="35"/>
      <c r="AQ297" s="35"/>
      <c r="AR297" s="35"/>
      <c r="AS297" s="35"/>
      <c r="AT297" s="35"/>
      <c r="AU297" s="35"/>
    </row>
    <row r="298" spans="2:47" s="81" customFormat="1" ht="15.75" outlineLevel="1" thickBot="1" x14ac:dyDescent="0.3">
      <c r="B298" s="65">
        <v>210704</v>
      </c>
      <c r="C298" s="65" t="s">
        <v>573</v>
      </c>
      <c r="D298" s="67">
        <v>0</v>
      </c>
      <c r="E298" s="67">
        <v>0</v>
      </c>
      <c r="F298" s="67">
        <v>0</v>
      </c>
      <c r="G298" s="67">
        <v>0</v>
      </c>
      <c r="H298" s="67">
        <v>0</v>
      </c>
      <c r="I298" s="67">
        <v>15909652</v>
      </c>
      <c r="J298" s="67">
        <f t="shared" si="351"/>
        <v>15909652</v>
      </c>
      <c r="K298" s="67">
        <v>0</v>
      </c>
      <c r="L298" s="67">
        <f t="shared" si="352"/>
        <v>15909652</v>
      </c>
      <c r="M298" s="67">
        <v>0</v>
      </c>
      <c r="N298" s="67">
        <v>0</v>
      </c>
      <c r="O298" s="67">
        <f t="shared" si="353"/>
        <v>0</v>
      </c>
      <c r="P298" s="67">
        <f t="shared" si="354"/>
        <v>15909652</v>
      </c>
      <c r="Q298" s="66">
        <f t="shared" si="355"/>
        <v>0</v>
      </c>
      <c r="S298" s="65">
        <v>210704</v>
      </c>
      <c r="T298" s="65" t="s">
        <v>573</v>
      </c>
      <c r="U298" s="67">
        <v>15909652</v>
      </c>
      <c r="V298" s="67">
        <v>0</v>
      </c>
      <c r="W298" s="67">
        <v>2651608.6666666665</v>
      </c>
      <c r="X298" s="67">
        <v>2651608.6666666665</v>
      </c>
      <c r="Y298" s="67">
        <v>2651608.6666666665</v>
      </c>
      <c r="Z298" s="67">
        <v>2651608.6666666665</v>
      </c>
      <c r="AA298" s="67">
        <v>2651608.6666666665</v>
      </c>
      <c r="AB298" s="67">
        <v>2651608.6666666665</v>
      </c>
      <c r="AC298" s="67"/>
      <c r="AD298" s="67"/>
      <c r="AE298" s="67"/>
      <c r="AF298" s="67"/>
      <c r="AG298" s="67"/>
      <c r="AH298" s="67">
        <f t="shared" si="356"/>
        <v>15909651.999999998</v>
      </c>
      <c r="AI298" s="132"/>
      <c r="AJ298" s="67">
        <v>0</v>
      </c>
      <c r="AK298" s="67">
        <f>+'Ejecucion gastos Febrero 2019'!K298</f>
        <v>0</v>
      </c>
      <c r="AL298" s="67">
        <f t="shared" si="328"/>
        <v>0</v>
      </c>
      <c r="AN298" s="35" t="e">
        <f t="shared" si="329"/>
        <v>#DIV/0!</v>
      </c>
      <c r="AO298" s="35">
        <f t="shared" si="330"/>
        <v>1</v>
      </c>
      <c r="AP298" s="35"/>
      <c r="AQ298" s="35"/>
      <c r="AR298" s="35"/>
      <c r="AS298" s="35"/>
      <c r="AT298" s="35"/>
      <c r="AU298" s="35"/>
    </row>
    <row r="299" spans="2:47" s="81" customFormat="1" ht="15.75" outlineLevel="1" thickBot="1" x14ac:dyDescent="0.3">
      <c r="B299" s="65">
        <v>210705</v>
      </c>
      <c r="C299" s="65" t="s">
        <v>574</v>
      </c>
      <c r="D299" s="67">
        <v>0</v>
      </c>
      <c r="E299" s="67">
        <v>0</v>
      </c>
      <c r="F299" s="67">
        <v>0</v>
      </c>
      <c r="G299" s="67">
        <v>0</v>
      </c>
      <c r="H299" s="67">
        <v>0</v>
      </c>
      <c r="I299" s="67">
        <v>173001</v>
      </c>
      <c r="J299" s="67">
        <f t="shared" si="351"/>
        <v>173001</v>
      </c>
      <c r="K299" s="67">
        <v>0</v>
      </c>
      <c r="L299" s="67">
        <f t="shared" si="352"/>
        <v>173001</v>
      </c>
      <c r="M299" s="67">
        <v>0</v>
      </c>
      <c r="N299" s="67">
        <v>0</v>
      </c>
      <c r="O299" s="67">
        <f t="shared" si="353"/>
        <v>0</v>
      </c>
      <c r="P299" s="67">
        <f t="shared" si="354"/>
        <v>173001</v>
      </c>
      <c r="Q299" s="66">
        <f t="shared" si="355"/>
        <v>0</v>
      </c>
      <c r="S299" s="65">
        <v>210705</v>
      </c>
      <c r="T299" s="65" t="s">
        <v>574</v>
      </c>
      <c r="U299" s="67">
        <v>173001</v>
      </c>
      <c r="V299" s="67">
        <v>0</v>
      </c>
      <c r="W299" s="67">
        <v>28833.5</v>
      </c>
      <c r="X299" s="67">
        <v>28833.5</v>
      </c>
      <c r="Y299" s="67">
        <v>28833.5</v>
      </c>
      <c r="Z299" s="67">
        <v>28833.5</v>
      </c>
      <c r="AA299" s="67">
        <v>28833.5</v>
      </c>
      <c r="AB299" s="67">
        <v>28833.5</v>
      </c>
      <c r="AC299" s="67"/>
      <c r="AD299" s="67"/>
      <c r="AE299" s="67"/>
      <c r="AF299" s="67"/>
      <c r="AG299" s="67"/>
      <c r="AH299" s="67">
        <f t="shared" si="356"/>
        <v>173001</v>
      </c>
      <c r="AI299" s="132"/>
      <c r="AJ299" s="67">
        <v>16900017</v>
      </c>
      <c r="AK299" s="67">
        <f>+'Ejecucion gastos Febrero 2019'!K299</f>
        <v>0</v>
      </c>
      <c r="AL299" s="67">
        <f t="shared" si="328"/>
        <v>16900017</v>
      </c>
      <c r="AN299" s="35" t="e">
        <f t="shared" si="329"/>
        <v>#DIV/0!</v>
      </c>
      <c r="AO299" s="35">
        <f t="shared" si="330"/>
        <v>1</v>
      </c>
      <c r="AP299" s="35"/>
      <c r="AQ299" s="35"/>
      <c r="AR299" s="35"/>
      <c r="AS299" s="35"/>
      <c r="AT299" s="35"/>
      <c r="AU299" s="35"/>
    </row>
    <row r="300" spans="2:47" s="81" customFormat="1" ht="15.75" outlineLevel="1" thickBot="1" x14ac:dyDescent="0.3">
      <c r="B300" s="65">
        <v>210706</v>
      </c>
      <c r="C300" s="65" t="s">
        <v>575</v>
      </c>
      <c r="D300" s="67">
        <v>0</v>
      </c>
      <c r="E300" s="67">
        <v>0</v>
      </c>
      <c r="F300" s="67">
        <v>0</v>
      </c>
      <c r="G300" s="67">
        <v>0</v>
      </c>
      <c r="H300" s="67">
        <v>0</v>
      </c>
      <c r="I300" s="67">
        <v>9532269</v>
      </c>
      <c r="J300" s="67">
        <f t="shared" si="351"/>
        <v>9532269</v>
      </c>
      <c r="K300" s="67">
        <v>0</v>
      </c>
      <c r="L300" s="67">
        <f t="shared" si="352"/>
        <v>9532269</v>
      </c>
      <c r="M300" s="67">
        <v>0</v>
      </c>
      <c r="N300" s="67">
        <v>0</v>
      </c>
      <c r="O300" s="67">
        <f t="shared" si="353"/>
        <v>0</v>
      </c>
      <c r="P300" s="67">
        <f t="shared" si="354"/>
        <v>9532269</v>
      </c>
      <c r="Q300" s="66">
        <f t="shared" si="355"/>
        <v>0</v>
      </c>
      <c r="S300" s="65">
        <v>210706</v>
      </c>
      <c r="T300" s="65" t="s">
        <v>575</v>
      </c>
      <c r="U300" s="67">
        <v>9532269</v>
      </c>
      <c r="V300" s="67">
        <v>0</v>
      </c>
      <c r="W300" s="67">
        <v>1588711.5</v>
      </c>
      <c r="X300" s="67">
        <v>1588711.5</v>
      </c>
      <c r="Y300" s="67">
        <v>1588711.5</v>
      </c>
      <c r="Z300" s="67">
        <v>1588711.5</v>
      </c>
      <c r="AA300" s="67">
        <v>1588711.5</v>
      </c>
      <c r="AB300" s="67">
        <v>1588711.5</v>
      </c>
      <c r="AC300" s="67"/>
      <c r="AD300" s="67"/>
      <c r="AE300" s="67"/>
      <c r="AF300" s="67"/>
      <c r="AG300" s="67"/>
      <c r="AH300" s="67">
        <f t="shared" si="356"/>
        <v>9532269</v>
      </c>
      <c r="AI300" s="132"/>
      <c r="AJ300" s="67">
        <v>0</v>
      </c>
      <c r="AK300" s="67">
        <f>+'Ejecucion gastos Febrero 2019'!K300</f>
        <v>0</v>
      </c>
      <c r="AL300" s="67">
        <f t="shared" si="328"/>
        <v>0</v>
      </c>
      <c r="AN300" s="35" t="e">
        <f t="shared" si="329"/>
        <v>#DIV/0!</v>
      </c>
      <c r="AO300" s="35">
        <f t="shared" si="330"/>
        <v>1</v>
      </c>
      <c r="AP300" s="35"/>
      <c r="AQ300" s="35"/>
      <c r="AR300" s="35"/>
      <c r="AS300" s="35"/>
      <c r="AT300" s="35"/>
      <c r="AU300" s="35"/>
    </row>
    <row r="301" spans="2:47" s="81" customFormat="1" ht="15.75" outlineLevel="1" thickBot="1" x14ac:dyDescent="0.3">
      <c r="B301" s="65">
        <v>210707</v>
      </c>
      <c r="C301" s="65" t="s">
        <v>576</v>
      </c>
      <c r="D301" s="66">
        <v>0</v>
      </c>
      <c r="E301" s="66">
        <v>0</v>
      </c>
      <c r="F301" s="66">
        <v>0</v>
      </c>
      <c r="G301" s="66">
        <v>0</v>
      </c>
      <c r="H301" s="66">
        <v>0</v>
      </c>
      <c r="I301" s="67">
        <v>36277140.240000002</v>
      </c>
      <c r="J301" s="67">
        <f t="shared" si="351"/>
        <v>36277140.240000002</v>
      </c>
      <c r="K301" s="67">
        <v>0</v>
      </c>
      <c r="L301" s="67">
        <f t="shared" si="352"/>
        <v>36277140.240000002</v>
      </c>
      <c r="M301" s="68">
        <v>0</v>
      </c>
      <c r="N301" s="66">
        <v>0</v>
      </c>
      <c r="O301" s="66">
        <f t="shared" si="353"/>
        <v>0</v>
      </c>
      <c r="P301" s="67">
        <f t="shared" si="354"/>
        <v>36277140.240000002</v>
      </c>
      <c r="Q301" s="66">
        <f t="shared" si="355"/>
        <v>0</v>
      </c>
      <c r="S301" s="65">
        <v>210707</v>
      </c>
      <c r="T301" s="65" t="s">
        <v>576</v>
      </c>
      <c r="U301" s="67">
        <v>36277140.240000002</v>
      </c>
      <c r="V301" s="67">
        <v>0</v>
      </c>
      <c r="W301" s="67">
        <v>6046190.04</v>
      </c>
      <c r="X301" s="67">
        <v>6046190.04</v>
      </c>
      <c r="Y301" s="67">
        <v>6046190.04</v>
      </c>
      <c r="Z301" s="67">
        <v>6046190.04</v>
      </c>
      <c r="AA301" s="67">
        <v>6046190.04</v>
      </c>
      <c r="AB301" s="67">
        <v>6046190.04</v>
      </c>
      <c r="AC301" s="67"/>
      <c r="AD301" s="67"/>
      <c r="AE301" s="67"/>
      <c r="AF301" s="67"/>
      <c r="AG301" s="67"/>
      <c r="AH301" s="67">
        <f t="shared" si="356"/>
        <v>36277140.240000002</v>
      </c>
      <c r="AI301" s="132"/>
      <c r="AJ301" s="67">
        <v>0</v>
      </c>
      <c r="AK301" s="67">
        <f>+'Ejecucion gastos Febrero 2019'!K301</f>
        <v>0</v>
      </c>
      <c r="AL301" s="67">
        <f t="shared" si="328"/>
        <v>0</v>
      </c>
      <c r="AN301" s="35" t="e">
        <f t="shared" si="329"/>
        <v>#DIV/0!</v>
      </c>
      <c r="AO301" s="35">
        <f t="shared" si="330"/>
        <v>1</v>
      </c>
      <c r="AP301" s="35"/>
      <c r="AQ301" s="35"/>
      <c r="AR301" s="35"/>
      <c r="AS301" s="35"/>
      <c r="AT301" s="35"/>
      <c r="AU301" s="35"/>
    </row>
    <row r="302" spans="2:47" s="81" customFormat="1" ht="15.75" outlineLevel="1" thickBot="1" x14ac:dyDescent="0.3">
      <c r="B302" s="65">
        <v>210708</v>
      </c>
      <c r="C302" s="65" t="s">
        <v>577</v>
      </c>
      <c r="D302" s="66">
        <v>0</v>
      </c>
      <c r="E302" s="66">
        <v>0</v>
      </c>
      <c r="F302" s="66">
        <v>0</v>
      </c>
      <c r="G302" s="66">
        <v>0</v>
      </c>
      <c r="H302" s="66">
        <v>0</v>
      </c>
      <c r="I302" s="67">
        <v>509393</v>
      </c>
      <c r="J302" s="67">
        <f t="shared" si="351"/>
        <v>509393</v>
      </c>
      <c r="K302" s="67">
        <v>0</v>
      </c>
      <c r="L302" s="67">
        <f t="shared" si="352"/>
        <v>509393</v>
      </c>
      <c r="M302" s="68">
        <v>0</v>
      </c>
      <c r="N302" s="66">
        <v>0</v>
      </c>
      <c r="O302" s="66">
        <f t="shared" si="353"/>
        <v>0</v>
      </c>
      <c r="P302" s="67">
        <f t="shared" si="354"/>
        <v>509393</v>
      </c>
      <c r="Q302" s="66">
        <f t="shared" si="355"/>
        <v>0</v>
      </c>
      <c r="S302" s="65">
        <v>210708</v>
      </c>
      <c r="T302" s="65" t="s">
        <v>577</v>
      </c>
      <c r="U302" s="67">
        <v>509393</v>
      </c>
      <c r="V302" s="67">
        <v>0</v>
      </c>
      <c r="W302" s="67">
        <v>84898.833333333328</v>
      </c>
      <c r="X302" s="67">
        <v>84898.833333333328</v>
      </c>
      <c r="Y302" s="67">
        <v>84898.833333333328</v>
      </c>
      <c r="Z302" s="67">
        <v>84898.833333333328</v>
      </c>
      <c r="AA302" s="67">
        <v>84898.833333333328</v>
      </c>
      <c r="AB302" s="67">
        <v>84898.833333333328</v>
      </c>
      <c r="AC302" s="67"/>
      <c r="AD302" s="67"/>
      <c r="AE302" s="67"/>
      <c r="AF302" s="67"/>
      <c r="AG302" s="67"/>
      <c r="AH302" s="67">
        <f t="shared" si="356"/>
        <v>509392.99999999994</v>
      </c>
      <c r="AI302" s="132"/>
      <c r="AJ302" s="67">
        <v>0</v>
      </c>
      <c r="AK302" s="67">
        <f>+'Ejecucion gastos Febrero 2019'!K302</f>
        <v>0</v>
      </c>
      <c r="AL302" s="67">
        <f t="shared" si="328"/>
        <v>0</v>
      </c>
      <c r="AN302" s="35" t="e">
        <f t="shared" si="329"/>
        <v>#DIV/0!</v>
      </c>
      <c r="AO302" s="35">
        <f t="shared" si="330"/>
        <v>1</v>
      </c>
      <c r="AP302" s="35"/>
      <c r="AQ302" s="35"/>
      <c r="AR302" s="35"/>
      <c r="AS302" s="35"/>
      <c r="AT302" s="35"/>
      <c r="AU302" s="35"/>
    </row>
    <row r="303" spans="2:47" s="81" customFormat="1" ht="15.75" outlineLevel="1" thickBot="1" x14ac:dyDescent="0.3">
      <c r="B303" s="65">
        <v>210709</v>
      </c>
      <c r="C303" s="65" t="s">
        <v>578</v>
      </c>
      <c r="D303" s="66">
        <v>0</v>
      </c>
      <c r="E303" s="66">
        <v>0</v>
      </c>
      <c r="F303" s="66">
        <v>0</v>
      </c>
      <c r="G303" s="66">
        <v>0</v>
      </c>
      <c r="H303" s="66">
        <v>0</v>
      </c>
      <c r="I303" s="67">
        <v>8471</v>
      </c>
      <c r="J303" s="67">
        <f t="shared" si="351"/>
        <v>8471</v>
      </c>
      <c r="K303" s="67">
        <v>0</v>
      </c>
      <c r="L303" s="67">
        <f t="shared" si="352"/>
        <v>8471</v>
      </c>
      <c r="M303" s="68">
        <v>0</v>
      </c>
      <c r="N303" s="66">
        <v>0</v>
      </c>
      <c r="O303" s="66">
        <f t="shared" si="353"/>
        <v>0</v>
      </c>
      <c r="P303" s="67">
        <f t="shared" si="354"/>
        <v>8471</v>
      </c>
      <c r="Q303" s="66">
        <f t="shared" si="355"/>
        <v>0</v>
      </c>
      <c r="S303" s="65">
        <v>210709</v>
      </c>
      <c r="T303" s="65" t="s">
        <v>578</v>
      </c>
      <c r="U303" s="67">
        <v>8471</v>
      </c>
      <c r="V303" s="67">
        <v>0</v>
      </c>
      <c r="W303" s="67">
        <v>1411.8333333333333</v>
      </c>
      <c r="X303" s="67">
        <v>1411.8333333333333</v>
      </c>
      <c r="Y303" s="67">
        <v>1411.8333333333333</v>
      </c>
      <c r="Z303" s="67">
        <v>1411.8333333333333</v>
      </c>
      <c r="AA303" s="67">
        <v>1411.8333333333333</v>
      </c>
      <c r="AB303" s="67">
        <v>1411.8333333333333</v>
      </c>
      <c r="AC303" s="67"/>
      <c r="AD303" s="67"/>
      <c r="AE303" s="67"/>
      <c r="AF303" s="67"/>
      <c r="AG303" s="67"/>
      <c r="AH303" s="67">
        <f t="shared" si="356"/>
        <v>8471</v>
      </c>
      <c r="AI303" s="132"/>
      <c r="AJ303" s="67">
        <v>3500000</v>
      </c>
      <c r="AK303" s="67">
        <f>+'Ejecucion gastos Febrero 2019'!K303</f>
        <v>0</v>
      </c>
      <c r="AL303" s="67">
        <f t="shared" si="328"/>
        <v>3500000</v>
      </c>
      <c r="AN303" s="35" t="e">
        <f t="shared" si="329"/>
        <v>#DIV/0!</v>
      </c>
      <c r="AO303" s="35">
        <f t="shared" si="330"/>
        <v>1</v>
      </c>
      <c r="AP303" s="35"/>
      <c r="AQ303" s="35"/>
      <c r="AR303" s="35"/>
      <c r="AS303" s="35"/>
      <c r="AT303" s="35"/>
      <c r="AU303" s="35"/>
    </row>
    <row r="304" spans="2:47" s="81" customFormat="1" ht="15.75" outlineLevel="1" thickBot="1" x14ac:dyDescent="0.3">
      <c r="B304" s="65">
        <v>210710</v>
      </c>
      <c r="C304" s="65" t="s">
        <v>579</v>
      </c>
      <c r="D304" s="66">
        <v>0</v>
      </c>
      <c r="E304" s="66">
        <v>0</v>
      </c>
      <c r="F304" s="66">
        <v>0</v>
      </c>
      <c r="G304" s="66">
        <v>0</v>
      </c>
      <c r="H304" s="66">
        <v>0</v>
      </c>
      <c r="I304" s="67">
        <v>1417288</v>
      </c>
      <c r="J304" s="67">
        <f t="shared" si="351"/>
        <v>1417288</v>
      </c>
      <c r="K304" s="67">
        <v>0</v>
      </c>
      <c r="L304" s="67">
        <f t="shared" si="352"/>
        <v>1417288</v>
      </c>
      <c r="M304" s="68">
        <v>0</v>
      </c>
      <c r="N304" s="66">
        <v>0</v>
      </c>
      <c r="O304" s="66">
        <f t="shared" si="353"/>
        <v>0</v>
      </c>
      <c r="P304" s="67">
        <f t="shared" si="354"/>
        <v>1417288</v>
      </c>
      <c r="Q304" s="66">
        <f t="shared" si="355"/>
        <v>0</v>
      </c>
      <c r="S304" s="65">
        <v>210710</v>
      </c>
      <c r="T304" s="65" t="s">
        <v>579</v>
      </c>
      <c r="U304" s="67">
        <v>1417288</v>
      </c>
      <c r="V304" s="67">
        <v>0</v>
      </c>
      <c r="W304" s="67">
        <v>236214.66666666666</v>
      </c>
      <c r="X304" s="67">
        <v>236214.66666666666</v>
      </c>
      <c r="Y304" s="67">
        <v>236214.66666666666</v>
      </c>
      <c r="Z304" s="67">
        <v>236214.66666666666</v>
      </c>
      <c r="AA304" s="67">
        <v>236214.66666666666</v>
      </c>
      <c r="AB304" s="67">
        <v>236214.66666666666</v>
      </c>
      <c r="AC304" s="67"/>
      <c r="AD304" s="67"/>
      <c r="AE304" s="67"/>
      <c r="AF304" s="67"/>
      <c r="AG304" s="67"/>
      <c r="AH304" s="67">
        <f t="shared" si="356"/>
        <v>1417288</v>
      </c>
      <c r="AI304" s="132"/>
      <c r="AJ304" s="67">
        <v>0</v>
      </c>
      <c r="AK304" s="67">
        <f>+'Ejecucion gastos Febrero 2019'!K304</f>
        <v>0</v>
      </c>
      <c r="AL304" s="67">
        <f t="shared" si="328"/>
        <v>0</v>
      </c>
      <c r="AN304" s="35" t="e">
        <f t="shared" si="329"/>
        <v>#DIV/0!</v>
      </c>
      <c r="AO304" s="35">
        <f t="shared" si="330"/>
        <v>1</v>
      </c>
      <c r="AP304" s="35"/>
      <c r="AQ304" s="35"/>
      <c r="AR304" s="35"/>
      <c r="AS304" s="35"/>
      <c r="AT304" s="35"/>
      <c r="AU304" s="35"/>
    </row>
    <row r="305" spans="2:47" s="81" customFormat="1" ht="15.75" outlineLevel="1" thickBot="1" x14ac:dyDescent="0.3">
      <c r="B305" s="65">
        <v>210711</v>
      </c>
      <c r="C305" s="65" t="s">
        <v>580</v>
      </c>
      <c r="D305" s="66">
        <v>0</v>
      </c>
      <c r="E305" s="66">
        <v>0</v>
      </c>
      <c r="F305" s="66">
        <v>0</v>
      </c>
      <c r="G305" s="66">
        <v>0</v>
      </c>
      <c r="H305" s="66">
        <v>0</v>
      </c>
      <c r="I305" s="67">
        <v>180000000</v>
      </c>
      <c r="J305" s="67">
        <f t="shared" si="351"/>
        <v>180000000</v>
      </c>
      <c r="K305" s="67">
        <v>0</v>
      </c>
      <c r="L305" s="67">
        <f t="shared" si="352"/>
        <v>180000000</v>
      </c>
      <c r="M305" s="68">
        <v>0</v>
      </c>
      <c r="N305" s="66">
        <v>0</v>
      </c>
      <c r="O305" s="66">
        <f t="shared" si="353"/>
        <v>0</v>
      </c>
      <c r="P305" s="67">
        <f t="shared" si="354"/>
        <v>180000000</v>
      </c>
      <c r="Q305" s="66">
        <f t="shared" si="355"/>
        <v>0</v>
      </c>
      <c r="S305" s="65">
        <v>210711</v>
      </c>
      <c r="T305" s="65" t="s">
        <v>580</v>
      </c>
      <c r="U305" s="67">
        <v>180000000</v>
      </c>
      <c r="V305" s="67">
        <v>0</v>
      </c>
      <c r="W305" s="67">
        <v>30000000</v>
      </c>
      <c r="X305" s="67">
        <v>30000000</v>
      </c>
      <c r="Y305" s="67">
        <v>30000000</v>
      </c>
      <c r="Z305" s="67">
        <v>30000000</v>
      </c>
      <c r="AA305" s="67">
        <v>30000000</v>
      </c>
      <c r="AB305" s="67">
        <v>30000000</v>
      </c>
      <c r="AC305" s="67"/>
      <c r="AD305" s="67"/>
      <c r="AE305" s="67"/>
      <c r="AF305" s="67"/>
      <c r="AG305" s="67"/>
      <c r="AH305" s="67">
        <f t="shared" si="356"/>
        <v>180000000</v>
      </c>
      <c r="AI305" s="132"/>
      <c r="AJ305" s="67">
        <v>0</v>
      </c>
      <c r="AK305" s="67">
        <f>+'Ejecucion gastos Febrero 2019'!K305</f>
        <v>0</v>
      </c>
      <c r="AL305" s="67">
        <f t="shared" si="328"/>
        <v>0</v>
      </c>
      <c r="AN305" s="35" t="e">
        <f t="shared" si="329"/>
        <v>#DIV/0!</v>
      </c>
      <c r="AO305" s="35">
        <f t="shared" si="330"/>
        <v>1</v>
      </c>
      <c r="AP305" s="35"/>
      <c r="AQ305" s="35"/>
      <c r="AR305" s="35"/>
      <c r="AS305" s="35"/>
      <c r="AT305" s="35"/>
      <c r="AU305" s="35"/>
    </row>
    <row r="306" spans="2:47" s="81" customFormat="1" ht="15.75" outlineLevel="1" thickBot="1" x14ac:dyDescent="0.3">
      <c r="B306" s="65">
        <v>210712</v>
      </c>
      <c r="C306" s="65" t="s">
        <v>581</v>
      </c>
      <c r="D306" s="66">
        <v>0</v>
      </c>
      <c r="E306" s="66">
        <v>0</v>
      </c>
      <c r="F306" s="66">
        <v>0</v>
      </c>
      <c r="G306" s="66">
        <v>0</v>
      </c>
      <c r="H306" s="66">
        <v>0</v>
      </c>
      <c r="I306" s="67">
        <v>10169452.859999999</v>
      </c>
      <c r="J306" s="67">
        <f t="shared" si="351"/>
        <v>10169452.859999999</v>
      </c>
      <c r="K306" s="67">
        <v>0</v>
      </c>
      <c r="L306" s="67">
        <f t="shared" si="352"/>
        <v>10169452.859999999</v>
      </c>
      <c r="M306" s="68">
        <v>0</v>
      </c>
      <c r="N306" s="66">
        <v>0</v>
      </c>
      <c r="O306" s="66">
        <f t="shared" si="353"/>
        <v>0</v>
      </c>
      <c r="P306" s="67">
        <f t="shared" si="354"/>
        <v>10169452.859999999</v>
      </c>
      <c r="Q306" s="66">
        <f t="shared" si="355"/>
        <v>0</v>
      </c>
      <c r="S306" s="65">
        <v>210712</v>
      </c>
      <c r="T306" s="65" t="s">
        <v>581</v>
      </c>
      <c r="U306" s="67">
        <v>10169452.859999999</v>
      </c>
      <c r="V306" s="67">
        <v>0</v>
      </c>
      <c r="W306" s="67">
        <v>1694908.8099999998</v>
      </c>
      <c r="X306" s="67">
        <v>1694908.8099999998</v>
      </c>
      <c r="Y306" s="67">
        <v>1694908.8099999998</v>
      </c>
      <c r="Z306" s="67">
        <v>1694908.8099999998</v>
      </c>
      <c r="AA306" s="67">
        <v>1694908.8099999998</v>
      </c>
      <c r="AB306" s="67">
        <v>1694908.8099999998</v>
      </c>
      <c r="AC306" s="67"/>
      <c r="AD306" s="67"/>
      <c r="AE306" s="67"/>
      <c r="AF306" s="67"/>
      <c r="AG306" s="67"/>
      <c r="AH306" s="67">
        <f t="shared" si="356"/>
        <v>10169452.859999999</v>
      </c>
      <c r="AI306" s="132"/>
      <c r="AJ306" s="67">
        <v>0</v>
      </c>
      <c r="AK306" s="67">
        <f>+'Ejecucion gastos Febrero 2019'!K306</f>
        <v>0</v>
      </c>
      <c r="AL306" s="67">
        <f t="shared" si="328"/>
        <v>0</v>
      </c>
      <c r="AN306" s="35" t="e">
        <f t="shared" si="329"/>
        <v>#DIV/0!</v>
      </c>
      <c r="AO306" s="35">
        <f t="shared" si="330"/>
        <v>1</v>
      </c>
      <c r="AP306" s="35"/>
      <c r="AQ306" s="35"/>
      <c r="AR306" s="35"/>
      <c r="AS306" s="35"/>
      <c r="AT306" s="35"/>
      <c r="AU306" s="35"/>
    </row>
    <row r="307" spans="2:47" s="81" customFormat="1" ht="15.75" outlineLevel="1" thickBot="1" x14ac:dyDescent="0.3">
      <c r="B307" s="65">
        <v>210713</v>
      </c>
      <c r="C307" s="65" t="s">
        <v>582</v>
      </c>
      <c r="D307" s="66">
        <v>0</v>
      </c>
      <c r="E307" s="66">
        <v>0</v>
      </c>
      <c r="F307" s="66">
        <v>0</v>
      </c>
      <c r="G307" s="66">
        <v>0</v>
      </c>
      <c r="H307" s="66">
        <v>0</v>
      </c>
      <c r="I307" s="67">
        <v>41184640</v>
      </c>
      <c r="J307" s="67">
        <f t="shared" si="351"/>
        <v>41184640</v>
      </c>
      <c r="K307" s="67">
        <v>0</v>
      </c>
      <c r="L307" s="67">
        <f t="shared" si="352"/>
        <v>41184640</v>
      </c>
      <c r="M307" s="68">
        <v>0</v>
      </c>
      <c r="N307" s="66">
        <v>0</v>
      </c>
      <c r="O307" s="66">
        <f t="shared" si="353"/>
        <v>0</v>
      </c>
      <c r="P307" s="67">
        <f t="shared" si="354"/>
        <v>41184640</v>
      </c>
      <c r="Q307" s="66">
        <f t="shared" si="355"/>
        <v>0</v>
      </c>
      <c r="S307" s="65">
        <v>210713</v>
      </c>
      <c r="T307" s="65" t="s">
        <v>582</v>
      </c>
      <c r="U307" s="67">
        <v>41184640</v>
      </c>
      <c r="V307" s="67">
        <v>0</v>
      </c>
      <c r="W307" s="67">
        <v>6864106.666666667</v>
      </c>
      <c r="X307" s="67">
        <v>6864106.666666667</v>
      </c>
      <c r="Y307" s="67">
        <v>6864106.666666667</v>
      </c>
      <c r="Z307" s="67">
        <v>6864106.666666667</v>
      </c>
      <c r="AA307" s="67">
        <v>6864106.666666667</v>
      </c>
      <c r="AB307" s="67">
        <v>6864106.666666667</v>
      </c>
      <c r="AC307" s="67"/>
      <c r="AD307" s="67"/>
      <c r="AE307" s="67"/>
      <c r="AF307" s="67"/>
      <c r="AG307" s="67"/>
      <c r="AH307" s="67">
        <f t="shared" si="356"/>
        <v>41184640</v>
      </c>
      <c r="AI307" s="132"/>
      <c r="AJ307" s="67">
        <v>0</v>
      </c>
      <c r="AK307" s="67">
        <f>+'Ejecucion gastos Febrero 2019'!K307</f>
        <v>36860966</v>
      </c>
      <c r="AL307" s="67">
        <f t="shared" si="328"/>
        <v>36860966</v>
      </c>
      <c r="AN307" s="35" t="e">
        <f t="shared" si="329"/>
        <v>#DIV/0!</v>
      </c>
      <c r="AO307" s="35">
        <f t="shared" si="330"/>
        <v>-4.370103902814253</v>
      </c>
      <c r="AP307" s="35"/>
      <c r="AQ307" s="35"/>
      <c r="AR307" s="35"/>
      <c r="AS307" s="35"/>
      <c r="AT307" s="35"/>
      <c r="AU307" s="35"/>
    </row>
    <row r="308" spans="2:47" s="81" customFormat="1" ht="15.75" outlineLevel="1" thickBot="1" x14ac:dyDescent="0.3">
      <c r="B308" s="65">
        <v>210714</v>
      </c>
      <c r="C308" s="65" t="s">
        <v>583</v>
      </c>
      <c r="D308" s="66">
        <v>0</v>
      </c>
      <c r="E308" s="66">
        <v>0</v>
      </c>
      <c r="F308" s="66">
        <v>0</v>
      </c>
      <c r="G308" s="66">
        <v>0</v>
      </c>
      <c r="H308" s="66">
        <v>0</v>
      </c>
      <c r="I308" s="67">
        <v>9880750</v>
      </c>
      <c r="J308" s="67">
        <f t="shared" si="351"/>
        <v>9880750</v>
      </c>
      <c r="K308" s="67">
        <v>0</v>
      </c>
      <c r="L308" s="67">
        <f t="shared" si="352"/>
        <v>9880750</v>
      </c>
      <c r="M308" s="68">
        <v>0</v>
      </c>
      <c r="N308" s="66">
        <v>9880750</v>
      </c>
      <c r="O308" s="66">
        <f t="shared" si="353"/>
        <v>9880750</v>
      </c>
      <c r="P308" s="67">
        <f t="shared" si="354"/>
        <v>0</v>
      </c>
      <c r="Q308" s="66">
        <f t="shared" si="355"/>
        <v>0</v>
      </c>
      <c r="S308" s="65">
        <v>210714</v>
      </c>
      <c r="T308" s="65" t="s">
        <v>583</v>
      </c>
      <c r="U308" s="67">
        <v>9880750</v>
      </c>
      <c r="V308" s="67">
        <v>9880750</v>
      </c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>
        <f t="shared" si="356"/>
        <v>9880750</v>
      </c>
      <c r="AI308" s="132"/>
      <c r="AJ308" s="67">
        <v>0</v>
      </c>
      <c r="AK308" s="67">
        <f>+'Ejecucion gastos Febrero 2019'!K308</f>
        <v>9880750</v>
      </c>
      <c r="AL308" s="67">
        <f t="shared" si="328"/>
        <v>9880750</v>
      </c>
      <c r="AN308" s="35">
        <f t="shared" si="329"/>
        <v>1</v>
      </c>
      <c r="AO308" s="35" t="e">
        <f t="shared" si="330"/>
        <v>#DIV/0!</v>
      </c>
      <c r="AP308" s="35"/>
      <c r="AQ308" s="35"/>
      <c r="AR308" s="35"/>
      <c r="AS308" s="35"/>
      <c r="AT308" s="35"/>
      <c r="AU308" s="35"/>
    </row>
    <row r="309" spans="2:47" s="81" customFormat="1" ht="15.75" outlineLevel="1" thickBot="1" x14ac:dyDescent="0.3">
      <c r="B309" s="65">
        <v>210715</v>
      </c>
      <c r="C309" s="65" t="s">
        <v>584</v>
      </c>
      <c r="D309" s="66">
        <v>0</v>
      </c>
      <c r="E309" s="66">
        <v>0</v>
      </c>
      <c r="F309" s="66">
        <v>0</v>
      </c>
      <c r="G309" s="66">
        <v>0</v>
      </c>
      <c r="H309" s="66">
        <v>0</v>
      </c>
      <c r="I309" s="67">
        <v>307277193</v>
      </c>
      <c r="J309" s="67">
        <f t="shared" si="351"/>
        <v>307277193</v>
      </c>
      <c r="K309" s="67">
        <v>0</v>
      </c>
      <c r="L309" s="67">
        <f t="shared" si="352"/>
        <v>307277193</v>
      </c>
      <c r="M309" s="68">
        <v>0</v>
      </c>
      <c r="N309" s="66">
        <v>0</v>
      </c>
      <c r="O309" s="66">
        <f t="shared" si="353"/>
        <v>0</v>
      </c>
      <c r="P309" s="67">
        <f t="shared" si="354"/>
        <v>307277193</v>
      </c>
      <c r="Q309" s="66">
        <f t="shared" si="355"/>
        <v>0</v>
      </c>
      <c r="S309" s="65">
        <v>210715</v>
      </c>
      <c r="T309" s="65" t="s">
        <v>584</v>
      </c>
      <c r="U309" s="67">
        <v>307277193</v>
      </c>
      <c r="V309" s="67">
        <v>0</v>
      </c>
      <c r="W309" s="67">
        <v>51212865.5</v>
      </c>
      <c r="X309" s="67">
        <v>51212865.5</v>
      </c>
      <c r="Y309" s="67">
        <v>51212865.5</v>
      </c>
      <c r="Z309" s="67">
        <v>51212865.5</v>
      </c>
      <c r="AA309" s="67">
        <v>51212865.5</v>
      </c>
      <c r="AB309" s="67">
        <v>51212865.5</v>
      </c>
      <c r="AC309" s="67"/>
      <c r="AD309" s="67"/>
      <c r="AE309" s="67"/>
      <c r="AF309" s="67"/>
      <c r="AG309" s="67"/>
      <c r="AH309" s="67">
        <f t="shared" si="356"/>
        <v>307277193</v>
      </c>
      <c r="AI309" s="132"/>
      <c r="AJ309" s="67">
        <v>0</v>
      </c>
      <c r="AK309" s="67">
        <f>+'Ejecucion gastos Febrero 2019'!K309</f>
        <v>0</v>
      </c>
      <c r="AL309" s="67">
        <f t="shared" si="328"/>
        <v>0</v>
      </c>
      <c r="AN309" s="35" t="e">
        <f t="shared" si="329"/>
        <v>#DIV/0!</v>
      </c>
      <c r="AO309" s="35">
        <f t="shared" si="330"/>
        <v>1</v>
      </c>
      <c r="AP309" s="35"/>
      <c r="AQ309" s="35"/>
      <c r="AR309" s="35"/>
      <c r="AS309" s="35"/>
      <c r="AT309" s="35"/>
      <c r="AU309" s="35"/>
    </row>
    <row r="310" spans="2:47" s="81" customFormat="1" ht="15.75" outlineLevel="1" thickBot="1" x14ac:dyDescent="0.3">
      <c r="B310" s="65">
        <v>210716</v>
      </c>
      <c r="C310" s="65" t="s">
        <v>585</v>
      </c>
      <c r="D310" s="66">
        <v>0</v>
      </c>
      <c r="E310" s="66">
        <v>0</v>
      </c>
      <c r="F310" s="66">
        <v>0</v>
      </c>
      <c r="G310" s="66">
        <v>0</v>
      </c>
      <c r="H310" s="66">
        <v>0</v>
      </c>
      <c r="I310" s="67">
        <v>275000000</v>
      </c>
      <c r="J310" s="67">
        <f t="shared" si="351"/>
        <v>275000000</v>
      </c>
      <c r="K310" s="67">
        <v>0</v>
      </c>
      <c r="L310" s="67">
        <f t="shared" si="352"/>
        <v>275000000</v>
      </c>
      <c r="M310" s="68">
        <v>0</v>
      </c>
      <c r="N310" s="66">
        <v>0</v>
      </c>
      <c r="O310" s="66">
        <f t="shared" si="353"/>
        <v>0</v>
      </c>
      <c r="P310" s="67">
        <f t="shared" si="354"/>
        <v>275000000</v>
      </c>
      <c r="Q310" s="66">
        <f t="shared" si="355"/>
        <v>0</v>
      </c>
      <c r="S310" s="65">
        <v>210716</v>
      </c>
      <c r="T310" s="65" t="s">
        <v>585</v>
      </c>
      <c r="U310" s="67">
        <v>275000000</v>
      </c>
      <c r="V310" s="67">
        <v>0</v>
      </c>
      <c r="W310" s="67">
        <v>45833333.333333336</v>
      </c>
      <c r="X310" s="67">
        <v>45833333.333333336</v>
      </c>
      <c r="Y310" s="67">
        <v>45833333.333333336</v>
      </c>
      <c r="Z310" s="67">
        <v>45833333.333333336</v>
      </c>
      <c r="AA310" s="67">
        <v>45833333.333333336</v>
      </c>
      <c r="AB310" s="67">
        <v>45833333.333333336</v>
      </c>
      <c r="AC310" s="67"/>
      <c r="AD310" s="67"/>
      <c r="AE310" s="67"/>
      <c r="AF310" s="67"/>
      <c r="AG310" s="67"/>
      <c r="AH310" s="67">
        <f t="shared" si="356"/>
        <v>275000000</v>
      </c>
      <c r="AI310" s="132"/>
      <c r="AJ310" s="67">
        <v>0</v>
      </c>
      <c r="AK310" s="67">
        <f>+'Ejecucion gastos Febrero 2019'!K310</f>
        <v>0</v>
      </c>
      <c r="AL310" s="67">
        <f t="shared" si="328"/>
        <v>0</v>
      </c>
      <c r="AN310" s="35" t="e">
        <f t="shared" si="329"/>
        <v>#DIV/0!</v>
      </c>
      <c r="AO310" s="35">
        <f t="shared" si="330"/>
        <v>1</v>
      </c>
      <c r="AP310" s="35"/>
      <c r="AQ310" s="35"/>
      <c r="AR310" s="35"/>
      <c r="AS310" s="35"/>
      <c r="AT310" s="35"/>
      <c r="AU310" s="35"/>
    </row>
    <row r="311" spans="2:47" s="81" customFormat="1" ht="15.75" outlineLevel="1" thickBot="1" x14ac:dyDescent="0.3">
      <c r="B311" s="65">
        <v>210717</v>
      </c>
      <c r="C311" s="65" t="s">
        <v>586</v>
      </c>
      <c r="D311" s="66">
        <v>0</v>
      </c>
      <c r="E311" s="66">
        <v>0</v>
      </c>
      <c r="F311" s="66">
        <v>0</v>
      </c>
      <c r="G311" s="66">
        <v>0</v>
      </c>
      <c r="H311" s="66">
        <v>0</v>
      </c>
      <c r="I311" s="67">
        <v>490720.56</v>
      </c>
      <c r="J311" s="67">
        <f t="shared" si="351"/>
        <v>490720.56</v>
      </c>
      <c r="K311" s="67">
        <v>0</v>
      </c>
      <c r="L311" s="67">
        <f t="shared" si="352"/>
        <v>490720.56</v>
      </c>
      <c r="M311" s="68">
        <v>0</v>
      </c>
      <c r="N311" s="66">
        <v>0</v>
      </c>
      <c r="O311" s="66">
        <f t="shared" si="353"/>
        <v>0</v>
      </c>
      <c r="P311" s="67">
        <f t="shared" si="354"/>
        <v>490720.56</v>
      </c>
      <c r="Q311" s="66">
        <f t="shared" si="355"/>
        <v>0</v>
      </c>
      <c r="S311" s="65">
        <v>210717</v>
      </c>
      <c r="T311" s="65" t="s">
        <v>586</v>
      </c>
      <c r="U311" s="67">
        <v>490720.56</v>
      </c>
      <c r="V311" s="67">
        <v>0</v>
      </c>
      <c r="W311" s="67">
        <v>81786.759999999995</v>
      </c>
      <c r="X311" s="67">
        <v>81786.759999999995</v>
      </c>
      <c r="Y311" s="67">
        <v>81786.759999999995</v>
      </c>
      <c r="Z311" s="67">
        <v>81786.759999999995</v>
      </c>
      <c r="AA311" s="67">
        <v>81786.759999999995</v>
      </c>
      <c r="AB311" s="67">
        <v>81786.759999999995</v>
      </c>
      <c r="AC311" s="67"/>
      <c r="AD311" s="67"/>
      <c r="AE311" s="67"/>
      <c r="AF311" s="67"/>
      <c r="AG311" s="67"/>
      <c r="AH311" s="67">
        <f t="shared" si="356"/>
        <v>490720.56</v>
      </c>
      <c r="AI311" s="132"/>
      <c r="AJ311" s="67">
        <v>0</v>
      </c>
      <c r="AK311" s="67">
        <f>+'Ejecucion gastos Febrero 2019'!K311</f>
        <v>0</v>
      </c>
      <c r="AL311" s="67">
        <f t="shared" si="328"/>
        <v>0</v>
      </c>
      <c r="AN311" s="35" t="e">
        <f t="shared" si="329"/>
        <v>#DIV/0!</v>
      </c>
      <c r="AO311" s="35">
        <f t="shared" si="330"/>
        <v>1</v>
      </c>
      <c r="AP311" s="35"/>
      <c r="AQ311" s="35"/>
      <c r="AR311" s="35"/>
      <c r="AS311" s="35"/>
      <c r="AT311" s="35"/>
      <c r="AU311" s="35"/>
    </row>
    <row r="312" spans="2:47" s="81" customFormat="1" ht="15.75" outlineLevel="1" thickBot="1" x14ac:dyDescent="0.3">
      <c r="B312" s="65">
        <v>210718</v>
      </c>
      <c r="C312" s="65" t="s">
        <v>587</v>
      </c>
      <c r="D312" s="66">
        <v>0</v>
      </c>
      <c r="E312" s="66">
        <v>0</v>
      </c>
      <c r="F312" s="66">
        <v>0</v>
      </c>
      <c r="G312" s="66">
        <v>0</v>
      </c>
      <c r="H312" s="66">
        <v>0</v>
      </c>
      <c r="I312" s="67">
        <v>603942995.08000004</v>
      </c>
      <c r="J312" s="67">
        <f t="shared" si="351"/>
        <v>603942995.08000004</v>
      </c>
      <c r="K312" s="67">
        <v>0</v>
      </c>
      <c r="L312" s="67">
        <f t="shared" si="352"/>
        <v>603942995.08000004</v>
      </c>
      <c r="M312" s="68">
        <v>0</v>
      </c>
      <c r="N312" s="66">
        <v>0</v>
      </c>
      <c r="O312" s="66">
        <f t="shared" si="353"/>
        <v>0</v>
      </c>
      <c r="P312" s="67">
        <f t="shared" si="354"/>
        <v>603942995.08000004</v>
      </c>
      <c r="Q312" s="66">
        <f t="shared" si="355"/>
        <v>0</v>
      </c>
      <c r="S312" s="65">
        <v>210718</v>
      </c>
      <c r="T312" s="65" t="s">
        <v>587</v>
      </c>
      <c r="U312" s="67">
        <v>603942995.08000004</v>
      </c>
      <c r="V312" s="67">
        <v>0</v>
      </c>
      <c r="W312" s="67">
        <v>100657165.84666668</v>
      </c>
      <c r="X312" s="67">
        <v>100657165.84666668</v>
      </c>
      <c r="Y312" s="67">
        <v>100657165.84666668</v>
      </c>
      <c r="Z312" s="67">
        <v>100657165.84666668</v>
      </c>
      <c r="AA312" s="67">
        <v>100657165.84666668</v>
      </c>
      <c r="AB312" s="67">
        <v>100657165.84666668</v>
      </c>
      <c r="AC312" s="67"/>
      <c r="AD312" s="67"/>
      <c r="AE312" s="67"/>
      <c r="AF312" s="67"/>
      <c r="AG312" s="67"/>
      <c r="AH312" s="67">
        <f t="shared" si="356"/>
        <v>603942995.08000004</v>
      </c>
      <c r="AI312" s="132"/>
      <c r="AJ312" s="67">
        <v>0</v>
      </c>
      <c r="AK312" s="67">
        <f>+'Ejecucion gastos Febrero 2019'!K312</f>
        <v>42388112</v>
      </c>
      <c r="AL312" s="67">
        <f t="shared" si="328"/>
        <v>42388112</v>
      </c>
      <c r="AN312" s="35" t="e">
        <f t="shared" si="329"/>
        <v>#DIV/0!</v>
      </c>
      <c r="AO312" s="35">
        <f t="shared" si="330"/>
        <v>0.57888629544198811</v>
      </c>
      <c r="AP312" s="35"/>
      <c r="AQ312" s="35"/>
      <c r="AR312" s="35"/>
      <c r="AS312" s="35"/>
      <c r="AT312" s="35"/>
      <c r="AU312" s="35"/>
    </row>
    <row r="313" spans="2:47" s="81" customFormat="1" ht="15.75" outlineLevel="1" thickBot="1" x14ac:dyDescent="0.3">
      <c r="B313" s="65">
        <v>210719</v>
      </c>
      <c r="C313" s="65" t="s">
        <v>588</v>
      </c>
      <c r="D313" s="66">
        <v>0</v>
      </c>
      <c r="E313" s="66">
        <v>0</v>
      </c>
      <c r="F313" s="66">
        <v>0</v>
      </c>
      <c r="G313" s="66">
        <v>0</v>
      </c>
      <c r="H313" s="66">
        <v>0</v>
      </c>
      <c r="I313" s="67">
        <v>800000000</v>
      </c>
      <c r="J313" s="67">
        <f t="shared" si="351"/>
        <v>800000000</v>
      </c>
      <c r="K313" s="67">
        <v>550000000</v>
      </c>
      <c r="L313" s="67">
        <f t="shared" si="352"/>
        <v>250000000</v>
      </c>
      <c r="M313" s="68">
        <v>16170981</v>
      </c>
      <c r="N313" s="66">
        <v>550000000</v>
      </c>
      <c r="O313" s="66">
        <f t="shared" si="353"/>
        <v>0</v>
      </c>
      <c r="P313" s="67">
        <f t="shared" si="354"/>
        <v>250000000</v>
      </c>
      <c r="Q313" s="66">
        <f t="shared" si="355"/>
        <v>16170981</v>
      </c>
      <c r="S313" s="65">
        <v>210719</v>
      </c>
      <c r="T313" s="65" t="s">
        <v>588</v>
      </c>
      <c r="U313" s="67">
        <v>800000000</v>
      </c>
      <c r="V313" s="67">
        <v>0</v>
      </c>
      <c r="W313" s="67">
        <v>133333333.33333333</v>
      </c>
      <c r="X313" s="67">
        <v>133333333.33333333</v>
      </c>
      <c r="Y313" s="67">
        <v>133333333.33333333</v>
      </c>
      <c r="Z313" s="67">
        <v>133333333.33333333</v>
      </c>
      <c r="AA313" s="67">
        <v>133333333.33333333</v>
      </c>
      <c r="AB313" s="67">
        <v>133333333.33333333</v>
      </c>
      <c r="AC313" s="67"/>
      <c r="AD313" s="67"/>
      <c r="AE313" s="67"/>
      <c r="AF313" s="67"/>
      <c r="AG313" s="67"/>
      <c r="AH313" s="67">
        <f t="shared" si="356"/>
        <v>800000000</v>
      </c>
      <c r="AI313" s="132"/>
      <c r="AJ313" s="67">
        <v>0</v>
      </c>
      <c r="AK313" s="67">
        <f>+'Ejecucion gastos Febrero 2019'!K313</f>
        <v>0</v>
      </c>
      <c r="AL313" s="67">
        <f t="shared" si="328"/>
        <v>0</v>
      </c>
      <c r="AN313" s="35" t="e">
        <f t="shared" si="329"/>
        <v>#DIV/0!</v>
      </c>
      <c r="AO313" s="35">
        <f t="shared" si="330"/>
        <v>1</v>
      </c>
      <c r="AP313" s="35"/>
      <c r="AQ313" s="35"/>
      <c r="AR313" s="35"/>
      <c r="AS313" s="35"/>
      <c r="AT313" s="35"/>
      <c r="AU313" s="35"/>
    </row>
    <row r="314" spans="2:47" s="81" customFormat="1" ht="15.75" outlineLevel="1" thickBot="1" x14ac:dyDescent="0.3">
      <c r="B314" s="65">
        <v>210720</v>
      </c>
      <c r="C314" s="65" t="s">
        <v>589</v>
      </c>
      <c r="D314" s="66">
        <v>0</v>
      </c>
      <c r="E314" s="66">
        <v>0</v>
      </c>
      <c r="F314" s="66">
        <v>0</v>
      </c>
      <c r="G314" s="66">
        <v>0</v>
      </c>
      <c r="H314" s="66">
        <v>0</v>
      </c>
      <c r="I314" s="67">
        <v>150000000</v>
      </c>
      <c r="J314" s="67">
        <f t="shared" si="351"/>
        <v>150000000</v>
      </c>
      <c r="K314" s="67">
        <f>32791714+51708795</f>
        <v>84500509</v>
      </c>
      <c r="L314" s="67">
        <f t="shared" si="352"/>
        <v>65499491</v>
      </c>
      <c r="M314" s="68">
        <v>0</v>
      </c>
      <c r="N314" s="66">
        <v>100000000</v>
      </c>
      <c r="O314" s="66">
        <f t="shared" si="353"/>
        <v>15499491</v>
      </c>
      <c r="P314" s="67">
        <f t="shared" si="354"/>
        <v>50000000</v>
      </c>
      <c r="Q314" s="66">
        <f t="shared" si="355"/>
        <v>0</v>
      </c>
      <c r="S314" s="65">
        <v>210720</v>
      </c>
      <c r="T314" s="65" t="s">
        <v>589</v>
      </c>
      <c r="U314" s="67">
        <v>150000000</v>
      </c>
      <c r="V314" s="67">
        <v>15499491</v>
      </c>
      <c r="W314" s="67">
        <v>22416751.5</v>
      </c>
      <c r="X314" s="67">
        <v>22416751.5</v>
      </c>
      <c r="Y314" s="67">
        <v>22416751.5</v>
      </c>
      <c r="Z314" s="67">
        <v>22416751.5</v>
      </c>
      <c r="AA314" s="67">
        <v>22416751.5</v>
      </c>
      <c r="AB314" s="67">
        <v>22416751.5</v>
      </c>
      <c r="AC314" s="67"/>
      <c r="AD314" s="67"/>
      <c r="AE314" s="67"/>
      <c r="AF314" s="67"/>
      <c r="AG314" s="67"/>
      <c r="AH314" s="67">
        <f t="shared" si="356"/>
        <v>150000000</v>
      </c>
      <c r="AI314" s="132"/>
      <c r="AJ314" s="67">
        <v>0</v>
      </c>
      <c r="AK314" s="67">
        <f>+'Ejecucion gastos Febrero 2019'!K314</f>
        <v>7173786</v>
      </c>
      <c r="AL314" s="67">
        <f t="shared" si="328"/>
        <v>7173786</v>
      </c>
      <c r="AN314" s="35">
        <f t="shared" si="329"/>
        <v>1</v>
      </c>
      <c r="AO314" s="35">
        <f t="shared" si="330"/>
        <v>0.67998101776700337</v>
      </c>
      <c r="AP314" s="35"/>
      <c r="AQ314" s="35"/>
      <c r="AR314" s="35"/>
      <c r="AS314" s="35"/>
      <c r="AT314" s="35"/>
      <c r="AU314" s="35"/>
    </row>
    <row r="315" spans="2:47" s="81" customFormat="1" ht="15.75" outlineLevel="1" thickBot="1" x14ac:dyDescent="0.3">
      <c r="B315" s="65">
        <v>210721</v>
      </c>
      <c r="C315" s="65" t="s">
        <v>590</v>
      </c>
      <c r="D315" s="66">
        <v>0</v>
      </c>
      <c r="E315" s="66">
        <v>0</v>
      </c>
      <c r="F315" s="66">
        <v>0</v>
      </c>
      <c r="G315" s="66">
        <v>0</v>
      </c>
      <c r="H315" s="66">
        <v>0</v>
      </c>
      <c r="I315" s="67">
        <v>100000000</v>
      </c>
      <c r="J315" s="67">
        <f t="shared" si="351"/>
        <v>100000000</v>
      </c>
      <c r="K315" s="67">
        <v>0</v>
      </c>
      <c r="L315" s="67">
        <f t="shared" si="352"/>
        <v>100000000</v>
      </c>
      <c r="M315" s="68">
        <v>0</v>
      </c>
      <c r="N315" s="66">
        <v>0</v>
      </c>
      <c r="O315" s="66">
        <f t="shared" si="353"/>
        <v>0</v>
      </c>
      <c r="P315" s="67">
        <f t="shared" si="354"/>
        <v>100000000</v>
      </c>
      <c r="Q315" s="66">
        <f t="shared" si="355"/>
        <v>0</v>
      </c>
      <c r="S315" s="65">
        <v>210721</v>
      </c>
      <c r="T315" s="65" t="s">
        <v>590</v>
      </c>
      <c r="U315" s="67">
        <v>100000000</v>
      </c>
      <c r="V315" s="67">
        <v>0</v>
      </c>
      <c r="W315" s="67">
        <v>16666666.666666666</v>
      </c>
      <c r="X315" s="67">
        <v>16666666.666666666</v>
      </c>
      <c r="Y315" s="67">
        <v>16666666.666666666</v>
      </c>
      <c r="Z315" s="67">
        <v>16666666.666666666</v>
      </c>
      <c r="AA315" s="67">
        <v>16666666.666666666</v>
      </c>
      <c r="AB315" s="67">
        <v>16666666.666666666</v>
      </c>
      <c r="AC315" s="67"/>
      <c r="AD315" s="67"/>
      <c r="AE315" s="67"/>
      <c r="AF315" s="67"/>
      <c r="AG315" s="67"/>
      <c r="AH315" s="67">
        <f t="shared" si="356"/>
        <v>100000000</v>
      </c>
      <c r="AI315" s="132"/>
      <c r="AJ315" s="67">
        <v>0</v>
      </c>
      <c r="AK315" s="67">
        <f>+'Ejecucion gastos Febrero 2019'!K315</f>
        <v>0</v>
      </c>
      <c r="AL315" s="67">
        <f t="shared" si="328"/>
        <v>0</v>
      </c>
      <c r="AN315" s="35" t="e">
        <f t="shared" si="329"/>
        <v>#DIV/0!</v>
      </c>
      <c r="AO315" s="35">
        <f t="shared" si="330"/>
        <v>1</v>
      </c>
      <c r="AP315" s="35"/>
      <c r="AQ315" s="35"/>
      <c r="AR315" s="35"/>
      <c r="AS315" s="35"/>
      <c r="AT315" s="35"/>
      <c r="AU315" s="35"/>
    </row>
    <row r="316" spans="2:47" s="81" customFormat="1" ht="15.75" outlineLevel="1" thickBot="1" x14ac:dyDescent="0.3">
      <c r="B316" s="65">
        <v>210722</v>
      </c>
      <c r="C316" s="65" t="s">
        <v>591</v>
      </c>
      <c r="D316" s="66">
        <v>0</v>
      </c>
      <c r="E316" s="66">
        <v>0</v>
      </c>
      <c r="F316" s="66">
        <v>0</v>
      </c>
      <c r="G316" s="66">
        <v>0</v>
      </c>
      <c r="H316" s="66">
        <v>0</v>
      </c>
      <c r="I316" s="67">
        <v>180000000</v>
      </c>
      <c r="J316" s="67">
        <f t="shared" si="351"/>
        <v>180000000</v>
      </c>
      <c r="K316" s="67">
        <v>0</v>
      </c>
      <c r="L316" s="67">
        <f t="shared" si="352"/>
        <v>180000000</v>
      </c>
      <c r="M316" s="68">
        <v>0</v>
      </c>
      <c r="N316" s="66">
        <v>20984521</v>
      </c>
      <c r="O316" s="66">
        <f t="shared" si="353"/>
        <v>20984521</v>
      </c>
      <c r="P316" s="67">
        <f t="shared" si="354"/>
        <v>159015479</v>
      </c>
      <c r="Q316" s="66">
        <f t="shared" si="355"/>
        <v>0</v>
      </c>
      <c r="S316" s="65">
        <v>210722</v>
      </c>
      <c r="T316" s="65" t="s">
        <v>591</v>
      </c>
      <c r="U316" s="67">
        <v>180000000</v>
      </c>
      <c r="V316" s="67">
        <v>20984521</v>
      </c>
      <c r="W316" s="67">
        <v>26502579.833333332</v>
      </c>
      <c r="X316" s="67">
        <v>26502579.833333332</v>
      </c>
      <c r="Y316" s="67">
        <v>26502579.833333332</v>
      </c>
      <c r="Z316" s="67">
        <v>26502579.833333332</v>
      </c>
      <c r="AA316" s="67">
        <v>26502579.833333332</v>
      </c>
      <c r="AB316" s="67">
        <v>26502579.833333332</v>
      </c>
      <c r="AC316" s="67"/>
      <c r="AD316" s="67"/>
      <c r="AE316" s="67"/>
      <c r="AF316" s="67"/>
      <c r="AG316" s="67"/>
      <c r="AH316" s="67">
        <f t="shared" si="356"/>
        <v>180000000</v>
      </c>
      <c r="AI316" s="132"/>
      <c r="AJ316" s="67">
        <v>0</v>
      </c>
      <c r="AK316" s="67">
        <f>+'Ejecucion gastos Febrero 2019'!K316</f>
        <v>180000000</v>
      </c>
      <c r="AL316" s="67">
        <f t="shared" si="328"/>
        <v>180000000</v>
      </c>
      <c r="AN316" s="35">
        <f t="shared" si="329"/>
        <v>1</v>
      </c>
      <c r="AO316" s="35">
        <f t="shared" si="330"/>
        <v>-5.7917916343225935</v>
      </c>
      <c r="AP316" s="35"/>
      <c r="AQ316" s="35"/>
      <c r="AR316" s="35"/>
      <c r="AS316" s="35"/>
      <c r="AT316" s="35"/>
      <c r="AU316" s="35"/>
    </row>
    <row r="317" spans="2:47" s="81" customFormat="1" ht="15.75" outlineLevel="1" thickBot="1" x14ac:dyDescent="0.3">
      <c r="B317" s="65">
        <v>210723</v>
      </c>
      <c r="C317" s="65" t="s">
        <v>592</v>
      </c>
      <c r="D317" s="66">
        <v>0</v>
      </c>
      <c r="E317" s="66">
        <v>0</v>
      </c>
      <c r="F317" s="66">
        <v>0</v>
      </c>
      <c r="G317" s="66">
        <v>0</v>
      </c>
      <c r="H317" s="66">
        <v>0</v>
      </c>
      <c r="I317" s="67">
        <v>50000000</v>
      </c>
      <c r="J317" s="67">
        <f t="shared" si="351"/>
        <v>50000000</v>
      </c>
      <c r="K317" s="67">
        <v>16900017</v>
      </c>
      <c r="L317" s="67">
        <f t="shared" si="352"/>
        <v>33099983</v>
      </c>
      <c r="M317" s="68">
        <v>0</v>
      </c>
      <c r="N317" s="66">
        <v>16900017</v>
      </c>
      <c r="O317" s="66">
        <f t="shared" si="353"/>
        <v>0</v>
      </c>
      <c r="P317" s="67">
        <f t="shared" si="354"/>
        <v>33099983</v>
      </c>
      <c r="Q317" s="66">
        <f t="shared" si="355"/>
        <v>0</v>
      </c>
      <c r="S317" s="65">
        <v>210723</v>
      </c>
      <c r="T317" s="65" t="s">
        <v>592</v>
      </c>
      <c r="U317" s="67">
        <v>50000000</v>
      </c>
      <c r="V317" s="67">
        <v>0</v>
      </c>
      <c r="W317" s="67">
        <v>8333333.333333333</v>
      </c>
      <c r="X317" s="67">
        <v>8333333.333333333</v>
      </c>
      <c r="Y317" s="67">
        <v>8333333.333333333</v>
      </c>
      <c r="Z317" s="67">
        <v>8333333.333333333</v>
      </c>
      <c r="AA317" s="67">
        <v>8333333.333333333</v>
      </c>
      <c r="AB317" s="67">
        <v>8333333.333333333</v>
      </c>
      <c r="AC317" s="67"/>
      <c r="AD317" s="67"/>
      <c r="AE317" s="67"/>
      <c r="AF317" s="67"/>
      <c r="AG317" s="67"/>
      <c r="AH317" s="67">
        <f t="shared" si="356"/>
        <v>50000000</v>
      </c>
      <c r="AI317" s="132"/>
      <c r="AJ317" s="67">
        <v>0</v>
      </c>
      <c r="AK317" s="67">
        <f>+'Ejecucion gastos Febrero 2019'!K317</f>
        <v>0</v>
      </c>
      <c r="AL317" s="67">
        <f t="shared" si="328"/>
        <v>0</v>
      </c>
      <c r="AN317" s="35" t="e">
        <f t="shared" si="329"/>
        <v>#DIV/0!</v>
      </c>
      <c r="AO317" s="35">
        <f t="shared" si="330"/>
        <v>1</v>
      </c>
      <c r="AP317" s="35"/>
      <c r="AQ317" s="35"/>
      <c r="AR317" s="35"/>
      <c r="AS317" s="35"/>
      <c r="AT317" s="35"/>
      <c r="AU317" s="35"/>
    </row>
    <row r="318" spans="2:47" s="81" customFormat="1" ht="15.75" outlineLevel="1" thickBot="1" x14ac:dyDescent="0.3">
      <c r="B318" s="65">
        <v>210724</v>
      </c>
      <c r="C318" s="65" t="s">
        <v>593</v>
      </c>
      <c r="D318" s="66">
        <v>0</v>
      </c>
      <c r="E318" s="66">
        <v>0</v>
      </c>
      <c r="F318" s="66">
        <v>0</v>
      </c>
      <c r="G318" s="66">
        <v>0</v>
      </c>
      <c r="H318" s="66">
        <v>0</v>
      </c>
      <c r="I318" s="67">
        <v>408551922</v>
      </c>
      <c r="J318" s="67">
        <f t="shared" si="351"/>
        <v>408551922</v>
      </c>
      <c r="K318" s="67">
        <v>0</v>
      </c>
      <c r="L318" s="67">
        <f t="shared" si="352"/>
        <v>408551922</v>
      </c>
      <c r="M318" s="68">
        <v>0</v>
      </c>
      <c r="N318" s="66">
        <v>0</v>
      </c>
      <c r="O318" s="66">
        <f t="shared" si="353"/>
        <v>0</v>
      </c>
      <c r="P318" s="67">
        <f t="shared" si="354"/>
        <v>408551922</v>
      </c>
      <c r="Q318" s="66">
        <f t="shared" si="355"/>
        <v>0</v>
      </c>
      <c r="S318" s="65">
        <v>210724</v>
      </c>
      <c r="T318" s="65" t="s">
        <v>593</v>
      </c>
      <c r="U318" s="67">
        <v>408551922</v>
      </c>
      <c r="V318" s="67">
        <v>0</v>
      </c>
      <c r="W318" s="67">
        <v>68091987</v>
      </c>
      <c r="X318" s="67">
        <v>68091987</v>
      </c>
      <c r="Y318" s="67">
        <v>68091987</v>
      </c>
      <c r="Z318" s="67">
        <v>68091987</v>
      </c>
      <c r="AA318" s="67">
        <v>68091987</v>
      </c>
      <c r="AB318" s="67">
        <v>68091987</v>
      </c>
      <c r="AC318" s="67"/>
      <c r="AD318" s="67"/>
      <c r="AE318" s="67"/>
      <c r="AF318" s="67"/>
      <c r="AG318" s="67"/>
      <c r="AH318" s="67">
        <f t="shared" si="356"/>
        <v>408551922</v>
      </c>
      <c r="AI318" s="132"/>
      <c r="AJ318" s="67">
        <v>0</v>
      </c>
      <c r="AK318" s="67">
        <f>+'Ejecucion gastos Febrero 2019'!K318</f>
        <v>6666736</v>
      </c>
      <c r="AL318" s="67">
        <f t="shared" si="328"/>
        <v>6666736</v>
      </c>
      <c r="AN318" s="35" t="e">
        <f t="shared" si="329"/>
        <v>#DIV/0!</v>
      </c>
      <c r="AO318" s="35">
        <f t="shared" si="330"/>
        <v>0.90209220946952251</v>
      </c>
      <c r="AP318" s="35"/>
      <c r="AQ318" s="35"/>
      <c r="AR318" s="35"/>
      <c r="AS318" s="35"/>
      <c r="AT318" s="35"/>
      <c r="AU318" s="35"/>
    </row>
    <row r="319" spans="2:47" s="81" customFormat="1" ht="15.75" outlineLevel="1" thickBot="1" x14ac:dyDescent="0.3">
      <c r="B319" s="65">
        <v>210725</v>
      </c>
      <c r="C319" s="65" t="s">
        <v>594</v>
      </c>
      <c r="D319" s="66">
        <v>0</v>
      </c>
      <c r="E319" s="66">
        <v>0</v>
      </c>
      <c r="F319" s="66">
        <v>0</v>
      </c>
      <c r="G319" s="66">
        <v>0</v>
      </c>
      <c r="H319" s="66">
        <v>0</v>
      </c>
      <c r="I319" s="67">
        <v>40000000</v>
      </c>
      <c r="J319" s="67">
        <f t="shared" si="351"/>
        <v>40000000</v>
      </c>
      <c r="K319" s="67">
        <v>0</v>
      </c>
      <c r="L319" s="67">
        <f t="shared" si="352"/>
        <v>40000000</v>
      </c>
      <c r="M319" s="68">
        <v>0</v>
      </c>
      <c r="N319" s="66">
        <v>0</v>
      </c>
      <c r="O319" s="66">
        <f t="shared" si="353"/>
        <v>0</v>
      </c>
      <c r="P319" s="67">
        <f t="shared" si="354"/>
        <v>40000000</v>
      </c>
      <c r="Q319" s="66">
        <f t="shared" si="355"/>
        <v>0</v>
      </c>
      <c r="S319" s="65">
        <v>210725</v>
      </c>
      <c r="T319" s="65" t="s">
        <v>594</v>
      </c>
      <c r="U319" s="67">
        <v>40000000</v>
      </c>
      <c r="V319" s="67">
        <v>0</v>
      </c>
      <c r="W319" s="67">
        <v>6666666.666666667</v>
      </c>
      <c r="X319" s="67">
        <v>6666666.666666667</v>
      </c>
      <c r="Y319" s="67">
        <v>6666666.666666667</v>
      </c>
      <c r="Z319" s="67">
        <v>6666666.666666667</v>
      </c>
      <c r="AA319" s="67">
        <v>6666666.666666667</v>
      </c>
      <c r="AB319" s="67">
        <v>6666666.666666667</v>
      </c>
      <c r="AC319" s="67"/>
      <c r="AD319" s="67"/>
      <c r="AE319" s="67"/>
      <c r="AF319" s="67"/>
      <c r="AG319" s="67"/>
      <c r="AH319" s="67">
        <f t="shared" si="356"/>
        <v>40000000</v>
      </c>
      <c r="AI319" s="132"/>
      <c r="AJ319" s="67">
        <v>0</v>
      </c>
      <c r="AK319" s="67">
        <f>+'Ejecucion gastos Febrero 2019'!K319</f>
        <v>0</v>
      </c>
      <c r="AL319" s="67">
        <f t="shared" si="328"/>
        <v>0</v>
      </c>
      <c r="AN319" s="35" t="e">
        <f t="shared" si="329"/>
        <v>#DIV/0!</v>
      </c>
      <c r="AO319" s="35">
        <f t="shared" si="330"/>
        <v>1</v>
      </c>
      <c r="AP319" s="35"/>
      <c r="AQ319" s="35"/>
      <c r="AR319" s="35"/>
      <c r="AS319" s="35"/>
      <c r="AT319" s="35"/>
      <c r="AU319" s="35"/>
    </row>
    <row r="320" spans="2:47" s="81" customFormat="1" ht="15.75" outlineLevel="1" thickBot="1" x14ac:dyDescent="0.3">
      <c r="B320" s="65">
        <v>210726</v>
      </c>
      <c r="C320" s="65" t="s">
        <v>595</v>
      </c>
      <c r="D320" s="66">
        <v>0</v>
      </c>
      <c r="E320" s="66">
        <v>0</v>
      </c>
      <c r="F320" s="66">
        <v>0</v>
      </c>
      <c r="G320" s="66">
        <v>0</v>
      </c>
      <c r="H320" s="66">
        <v>0</v>
      </c>
      <c r="I320" s="67">
        <v>40000000</v>
      </c>
      <c r="J320" s="67">
        <f t="shared" si="351"/>
        <v>40000000</v>
      </c>
      <c r="K320" s="67">
        <v>0</v>
      </c>
      <c r="L320" s="67">
        <f t="shared" si="352"/>
        <v>40000000</v>
      </c>
      <c r="M320" s="68">
        <v>0</v>
      </c>
      <c r="N320" s="66">
        <v>0</v>
      </c>
      <c r="O320" s="66">
        <f t="shared" si="353"/>
        <v>0</v>
      </c>
      <c r="P320" s="67">
        <f t="shared" si="354"/>
        <v>40000000</v>
      </c>
      <c r="Q320" s="66">
        <f t="shared" si="355"/>
        <v>0</v>
      </c>
      <c r="S320" s="65">
        <v>210726</v>
      </c>
      <c r="T320" s="65" t="s">
        <v>595</v>
      </c>
      <c r="U320" s="67">
        <v>40000000</v>
      </c>
      <c r="V320" s="67">
        <v>0</v>
      </c>
      <c r="W320" s="67">
        <v>6666666.666666667</v>
      </c>
      <c r="X320" s="67">
        <v>6666666.666666667</v>
      </c>
      <c r="Y320" s="67">
        <v>6666666.666666667</v>
      </c>
      <c r="Z320" s="67">
        <v>6666666.666666667</v>
      </c>
      <c r="AA320" s="67">
        <v>6666666.666666667</v>
      </c>
      <c r="AB320" s="67">
        <v>6666666.666666667</v>
      </c>
      <c r="AC320" s="67"/>
      <c r="AD320" s="67"/>
      <c r="AE320" s="67"/>
      <c r="AF320" s="67"/>
      <c r="AG320" s="67"/>
      <c r="AH320" s="67">
        <f t="shared" si="356"/>
        <v>40000000</v>
      </c>
      <c r="AI320" s="132"/>
      <c r="AJ320" s="67">
        <v>0</v>
      </c>
      <c r="AK320" s="67">
        <f>+'Ejecucion gastos Febrero 2019'!K320</f>
        <v>0</v>
      </c>
      <c r="AL320" s="67">
        <f t="shared" si="328"/>
        <v>0</v>
      </c>
      <c r="AN320" s="35" t="e">
        <f t="shared" si="329"/>
        <v>#DIV/0!</v>
      </c>
      <c r="AO320" s="35">
        <f t="shared" si="330"/>
        <v>1</v>
      </c>
      <c r="AP320" s="35"/>
      <c r="AQ320" s="35"/>
      <c r="AR320" s="35"/>
      <c r="AS320" s="35"/>
      <c r="AT320" s="35"/>
      <c r="AU320" s="35"/>
    </row>
    <row r="321" spans="1:47" s="81" customFormat="1" ht="15.75" outlineLevel="1" thickBot="1" x14ac:dyDescent="0.3">
      <c r="B321" s="65">
        <v>210727</v>
      </c>
      <c r="C321" s="65" t="s">
        <v>596</v>
      </c>
      <c r="D321" s="66">
        <v>0</v>
      </c>
      <c r="E321" s="66">
        <v>0</v>
      </c>
      <c r="F321" s="66">
        <v>0</v>
      </c>
      <c r="G321" s="66">
        <v>0</v>
      </c>
      <c r="H321" s="66">
        <v>0</v>
      </c>
      <c r="I321" s="67">
        <v>50000000</v>
      </c>
      <c r="J321" s="67">
        <f t="shared" si="351"/>
        <v>50000000</v>
      </c>
      <c r="K321" s="67">
        <v>3500000</v>
      </c>
      <c r="L321" s="67">
        <f t="shared" si="352"/>
        <v>46500000</v>
      </c>
      <c r="M321" s="68">
        <v>0</v>
      </c>
      <c r="N321" s="66">
        <v>3500000</v>
      </c>
      <c r="O321" s="66">
        <f t="shared" si="353"/>
        <v>0</v>
      </c>
      <c r="P321" s="67">
        <f t="shared" si="354"/>
        <v>46500000</v>
      </c>
      <c r="Q321" s="66">
        <f t="shared" si="355"/>
        <v>0</v>
      </c>
      <c r="S321" s="65">
        <v>210727</v>
      </c>
      <c r="T321" s="65" t="s">
        <v>596</v>
      </c>
      <c r="U321" s="67">
        <v>50000000</v>
      </c>
      <c r="V321" s="67">
        <v>0</v>
      </c>
      <c r="W321" s="67">
        <v>8333333.333333333</v>
      </c>
      <c r="X321" s="67">
        <v>8333333.333333333</v>
      </c>
      <c r="Y321" s="67">
        <v>8333333.333333333</v>
      </c>
      <c r="Z321" s="67">
        <v>8333333.333333333</v>
      </c>
      <c r="AA321" s="67">
        <v>8333333.333333333</v>
      </c>
      <c r="AB321" s="67">
        <v>8333333.333333333</v>
      </c>
      <c r="AC321" s="67"/>
      <c r="AD321" s="67"/>
      <c r="AE321" s="67"/>
      <c r="AF321" s="67"/>
      <c r="AG321" s="67"/>
      <c r="AH321" s="67">
        <f t="shared" si="356"/>
        <v>50000000</v>
      </c>
      <c r="AI321" s="132"/>
      <c r="AJ321" s="67">
        <v>0</v>
      </c>
      <c r="AK321" s="67">
        <f>+'Ejecucion gastos Febrero 2019'!K321</f>
        <v>4000000</v>
      </c>
      <c r="AL321" s="67">
        <f t="shared" si="328"/>
        <v>4000000</v>
      </c>
      <c r="AN321" s="35" t="e">
        <f t="shared" si="329"/>
        <v>#DIV/0!</v>
      </c>
      <c r="AO321" s="35">
        <f t="shared" si="330"/>
        <v>0.52</v>
      </c>
      <c r="AP321" s="35"/>
      <c r="AQ321" s="35"/>
      <c r="AR321" s="35"/>
      <c r="AS321" s="35"/>
      <c r="AT321" s="35"/>
      <c r="AU321" s="35"/>
    </row>
    <row r="322" spans="1:47" s="81" customFormat="1" ht="15.75" outlineLevel="1" thickBot="1" x14ac:dyDescent="0.3">
      <c r="B322" s="65">
        <v>210728</v>
      </c>
      <c r="C322" s="65" t="s">
        <v>597</v>
      </c>
      <c r="D322" s="66">
        <v>0</v>
      </c>
      <c r="E322" s="66">
        <v>0</v>
      </c>
      <c r="F322" s="66">
        <v>0</v>
      </c>
      <c r="G322" s="66">
        <v>0</v>
      </c>
      <c r="H322" s="66">
        <v>0</v>
      </c>
      <c r="I322" s="67">
        <v>129621352</v>
      </c>
      <c r="J322" s="67">
        <f t="shared" si="351"/>
        <v>129621352</v>
      </c>
      <c r="K322" s="67">
        <v>0</v>
      </c>
      <c r="L322" s="67">
        <f t="shared" si="352"/>
        <v>129621352</v>
      </c>
      <c r="M322" s="68">
        <v>0</v>
      </c>
      <c r="N322" s="66">
        <v>0</v>
      </c>
      <c r="O322" s="66">
        <f t="shared" si="353"/>
        <v>0</v>
      </c>
      <c r="P322" s="67">
        <f t="shared" si="354"/>
        <v>129621352</v>
      </c>
      <c r="Q322" s="66">
        <f t="shared" si="355"/>
        <v>0</v>
      </c>
      <c r="S322" s="65">
        <v>210728</v>
      </c>
      <c r="T322" s="65" t="s">
        <v>597</v>
      </c>
      <c r="U322" s="67">
        <v>129621352</v>
      </c>
      <c r="V322" s="67">
        <v>0</v>
      </c>
      <c r="W322" s="67">
        <v>21603558.666666668</v>
      </c>
      <c r="X322" s="67">
        <v>21603558.666666668</v>
      </c>
      <c r="Y322" s="67">
        <v>21603558.666666668</v>
      </c>
      <c r="Z322" s="67">
        <v>21603558.666666668</v>
      </c>
      <c r="AA322" s="67">
        <v>21603558.666666668</v>
      </c>
      <c r="AB322" s="67">
        <v>21603558.666666668</v>
      </c>
      <c r="AC322" s="67"/>
      <c r="AD322" s="67"/>
      <c r="AE322" s="67"/>
      <c r="AF322" s="67"/>
      <c r="AG322" s="67"/>
      <c r="AH322" s="67">
        <f t="shared" si="356"/>
        <v>129621352.00000001</v>
      </c>
      <c r="AI322" s="132"/>
      <c r="AJ322" s="67">
        <v>0</v>
      </c>
      <c r="AK322" s="67">
        <f>+'Ejecucion gastos Febrero 2019'!K322</f>
        <v>129621352</v>
      </c>
      <c r="AL322" s="67">
        <f t="shared" si="328"/>
        <v>129621352</v>
      </c>
      <c r="AN322" s="35" t="e">
        <f t="shared" si="329"/>
        <v>#DIV/0!</v>
      </c>
      <c r="AO322" s="35">
        <f t="shared" si="330"/>
        <v>-4.9999999999999991</v>
      </c>
      <c r="AP322" s="35"/>
      <c r="AQ322" s="35"/>
      <c r="AR322" s="35"/>
      <c r="AS322" s="35"/>
      <c r="AT322" s="35"/>
      <c r="AU322" s="35"/>
    </row>
    <row r="323" spans="1:47" s="81" customFormat="1" ht="15.75" outlineLevel="1" thickBot="1" x14ac:dyDescent="0.3">
      <c r="B323" s="65">
        <v>210729</v>
      </c>
      <c r="C323" s="65" t="s">
        <v>598</v>
      </c>
      <c r="D323" s="66">
        <v>0</v>
      </c>
      <c r="E323" s="66">
        <v>0</v>
      </c>
      <c r="F323" s="66">
        <v>0</v>
      </c>
      <c r="G323" s="66">
        <v>0</v>
      </c>
      <c r="H323" s="66">
        <v>0</v>
      </c>
      <c r="I323" s="67">
        <v>50000000</v>
      </c>
      <c r="J323" s="67">
        <f t="shared" si="351"/>
        <v>50000000</v>
      </c>
      <c r="K323" s="67">
        <v>0</v>
      </c>
      <c r="L323" s="67">
        <f t="shared" si="352"/>
        <v>50000000</v>
      </c>
      <c r="M323" s="68">
        <v>0</v>
      </c>
      <c r="N323" s="66">
        <v>0</v>
      </c>
      <c r="O323" s="66">
        <f t="shared" si="353"/>
        <v>0</v>
      </c>
      <c r="P323" s="67">
        <f t="shared" si="354"/>
        <v>50000000</v>
      </c>
      <c r="Q323" s="66">
        <f t="shared" si="355"/>
        <v>0</v>
      </c>
      <c r="S323" s="65">
        <v>210729</v>
      </c>
      <c r="T323" s="65" t="s">
        <v>598</v>
      </c>
      <c r="U323" s="67">
        <v>50000000</v>
      </c>
      <c r="V323" s="67">
        <v>0</v>
      </c>
      <c r="W323" s="67">
        <v>8333333.333333333</v>
      </c>
      <c r="X323" s="67">
        <v>8333333.333333333</v>
      </c>
      <c r="Y323" s="67">
        <v>8333333.333333333</v>
      </c>
      <c r="Z323" s="67">
        <v>8333333.333333333</v>
      </c>
      <c r="AA323" s="67">
        <v>8333333.333333333</v>
      </c>
      <c r="AB323" s="67">
        <v>8333333.333333333</v>
      </c>
      <c r="AC323" s="67"/>
      <c r="AD323" s="67"/>
      <c r="AE323" s="67"/>
      <c r="AF323" s="67"/>
      <c r="AG323" s="67"/>
      <c r="AH323" s="67">
        <f t="shared" si="356"/>
        <v>50000000</v>
      </c>
      <c r="AI323" s="132"/>
      <c r="AJ323" s="67">
        <v>0</v>
      </c>
      <c r="AK323" s="67">
        <f>+'Ejecucion gastos Febrero 2019'!K323</f>
        <v>50000000</v>
      </c>
      <c r="AL323" s="67">
        <f t="shared" si="328"/>
        <v>50000000</v>
      </c>
      <c r="AN323" s="35" t="e">
        <f t="shared" si="329"/>
        <v>#DIV/0!</v>
      </c>
      <c r="AO323" s="35">
        <f t="shared" si="330"/>
        <v>-5</v>
      </c>
      <c r="AP323" s="35"/>
      <c r="AQ323" s="35"/>
      <c r="AR323" s="35"/>
      <c r="AS323" s="35"/>
      <c r="AT323" s="35"/>
      <c r="AU323" s="35"/>
    </row>
    <row r="324" spans="1:47" s="81" customFormat="1" ht="15.75" outlineLevel="1" thickBot="1" x14ac:dyDescent="0.3">
      <c r="B324" s="65">
        <v>210730</v>
      </c>
      <c r="C324" s="65" t="s">
        <v>599</v>
      </c>
      <c r="D324" s="66">
        <v>0</v>
      </c>
      <c r="E324" s="66">
        <v>0</v>
      </c>
      <c r="F324" s="66">
        <v>0</v>
      </c>
      <c r="G324" s="66">
        <v>0</v>
      </c>
      <c r="H324" s="66">
        <v>0</v>
      </c>
      <c r="I324" s="67">
        <v>150000000</v>
      </c>
      <c r="J324" s="67">
        <f t="shared" si="351"/>
        <v>150000000</v>
      </c>
      <c r="K324" s="67">
        <v>0</v>
      </c>
      <c r="L324" s="67">
        <f t="shared" si="352"/>
        <v>150000000</v>
      </c>
      <c r="M324" s="68">
        <v>0</v>
      </c>
      <c r="N324" s="66">
        <v>0</v>
      </c>
      <c r="O324" s="66">
        <f t="shared" si="353"/>
        <v>0</v>
      </c>
      <c r="P324" s="67">
        <f t="shared" si="354"/>
        <v>150000000</v>
      </c>
      <c r="Q324" s="66">
        <f t="shared" si="355"/>
        <v>0</v>
      </c>
      <c r="S324" s="65">
        <v>210730</v>
      </c>
      <c r="T324" s="65" t="s">
        <v>599</v>
      </c>
      <c r="U324" s="67">
        <v>150000000</v>
      </c>
      <c r="V324" s="67">
        <v>0</v>
      </c>
      <c r="W324" s="67">
        <v>25000000</v>
      </c>
      <c r="X324" s="67">
        <v>25000000</v>
      </c>
      <c r="Y324" s="67">
        <v>25000000</v>
      </c>
      <c r="Z324" s="67">
        <v>25000000</v>
      </c>
      <c r="AA324" s="67">
        <v>25000000</v>
      </c>
      <c r="AB324" s="67">
        <v>25000000</v>
      </c>
      <c r="AC324" s="67"/>
      <c r="AD324" s="67"/>
      <c r="AE324" s="67"/>
      <c r="AF324" s="67"/>
      <c r="AG324" s="67"/>
      <c r="AH324" s="67">
        <f t="shared" si="356"/>
        <v>150000000</v>
      </c>
      <c r="AI324" s="132"/>
      <c r="AJ324" s="67">
        <v>0</v>
      </c>
      <c r="AK324" s="67">
        <f>+'Ejecucion gastos Febrero 2019'!K324</f>
        <v>0</v>
      </c>
      <c r="AL324" s="67">
        <f t="shared" si="328"/>
        <v>0</v>
      </c>
      <c r="AN324" s="35" t="e">
        <f t="shared" si="329"/>
        <v>#DIV/0!</v>
      </c>
      <c r="AO324" s="35">
        <f t="shared" si="330"/>
        <v>1</v>
      </c>
      <c r="AP324" s="35"/>
      <c r="AQ324" s="35"/>
      <c r="AR324" s="35"/>
      <c r="AS324" s="35"/>
      <c r="AT324" s="35"/>
      <c r="AU324" s="35"/>
    </row>
    <row r="325" spans="1:47" s="81" customFormat="1" ht="15.75" outlineLevel="1" thickBot="1" x14ac:dyDescent="0.3">
      <c r="B325" s="65">
        <v>210731</v>
      </c>
      <c r="C325" s="65" t="s">
        <v>600</v>
      </c>
      <c r="D325" s="66">
        <v>0</v>
      </c>
      <c r="E325" s="66">
        <v>0</v>
      </c>
      <c r="F325" s="66">
        <v>0</v>
      </c>
      <c r="G325" s="66">
        <v>0</v>
      </c>
      <c r="H325" s="66">
        <v>0</v>
      </c>
      <c r="I325" s="67">
        <v>200000000</v>
      </c>
      <c r="J325" s="67">
        <f t="shared" si="351"/>
        <v>200000000</v>
      </c>
      <c r="K325" s="67">
        <v>0</v>
      </c>
      <c r="L325" s="67">
        <f t="shared" si="352"/>
        <v>200000000</v>
      </c>
      <c r="M325" s="68">
        <v>0</v>
      </c>
      <c r="N325" s="66">
        <v>0</v>
      </c>
      <c r="O325" s="66">
        <f t="shared" si="353"/>
        <v>0</v>
      </c>
      <c r="P325" s="67">
        <f t="shared" si="354"/>
        <v>200000000</v>
      </c>
      <c r="Q325" s="66">
        <f t="shared" si="355"/>
        <v>0</v>
      </c>
      <c r="S325" s="65">
        <v>210731</v>
      </c>
      <c r="T325" s="65" t="s">
        <v>600</v>
      </c>
      <c r="U325" s="67">
        <v>200000000</v>
      </c>
      <c r="V325" s="67">
        <v>0</v>
      </c>
      <c r="W325" s="67">
        <v>33333333.333333332</v>
      </c>
      <c r="X325" s="67">
        <v>33333333.333333332</v>
      </c>
      <c r="Y325" s="67">
        <v>33333333.333333332</v>
      </c>
      <c r="Z325" s="67">
        <v>33333333.333333332</v>
      </c>
      <c r="AA325" s="67">
        <v>33333333.333333332</v>
      </c>
      <c r="AB325" s="67">
        <v>33333333.333333332</v>
      </c>
      <c r="AC325" s="67"/>
      <c r="AD325" s="67"/>
      <c r="AE325" s="67"/>
      <c r="AF325" s="67"/>
      <c r="AG325" s="67"/>
      <c r="AH325" s="67">
        <f t="shared" si="356"/>
        <v>200000000</v>
      </c>
      <c r="AI325" s="132"/>
      <c r="AJ325" s="67">
        <v>0</v>
      </c>
      <c r="AK325" s="67">
        <f>+'Ejecucion gastos Febrero 2019'!K325</f>
        <v>150000000</v>
      </c>
      <c r="AL325" s="67">
        <f t="shared" si="328"/>
        <v>150000000</v>
      </c>
      <c r="AN325" s="35" t="e">
        <f t="shared" si="329"/>
        <v>#DIV/0!</v>
      </c>
      <c r="AO325" s="35">
        <f t="shared" si="330"/>
        <v>-3.5000000000000004</v>
      </c>
      <c r="AP325" s="35"/>
      <c r="AQ325" s="35"/>
      <c r="AR325" s="35"/>
      <c r="AS325" s="35"/>
      <c r="AT325" s="35"/>
      <c r="AU325" s="35"/>
    </row>
    <row r="326" spans="1:47" s="81" customFormat="1" ht="15.75" outlineLevel="1" thickBot="1" x14ac:dyDescent="0.3">
      <c r="B326" s="65">
        <v>210732</v>
      </c>
      <c r="C326" s="65" t="s">
        <v>601</v>
      </c>
      <c r="D326" s="66">
        <v>0</v>
      </c>
      <c r="E326" s="66">
        <v>0</v>
      </c>
      <c r="F326" s="66">
        <v>0</v>
      </c>
      <c r="G326" s="66">
        <v>0</v>
      </c>
      <c r="H326" s="66">
        <v>0</v>
      </c>
      <c r="I326" s="67">
        <v>38884789</v>
      </c>
      <c r="J326" s="67">
        <f t="shared" si="351"/>
        <v>38884789</v>
      </c>
      <c r="K326" s="67">
        <v>0</v>
      </c>
      <c r="L326" s="67">
        <f t="shared" si="352"/>
        <v>38884789</v>
      </c>
      <c r="M326" s="68">
        <v>0</v>
      </c>
      <c r="N326" s="66">
        <v>0</v>
      </c>
      <c r="O326" s="66">
        <f t="shared" si="353"/>
        <v>0</v>
      </c>
      <c r="P326" s="67">
        <f t="shared" si="354"/>
        <v>38884789</v>
      </c>
      <c r="Q326" s="66">
        <f t="shared" si="355"/>
        <v>0</v>
      </c>
      <c r="S326" s="65">
        <v>210732</v>
      </c>
      <c r="T326" s="65" t="s">
        <v>601</v>
      </c>
      <c r="U326" s="67">
        <v>38884789</v>
      </c>
      <c r="V326" s="67">
        <v>0</v>
      </c>
      <c r="W326" s="67">
        <v>6480798.166666667</v>
      </c>
      <c r="X326" s="67">
        <v>6480798.166666667</v>
      </c>
      <c r="Y326" s="67">
        <v>6480798.166666667</v>
      </c>
      <c r="Z326" s="67">
        <v>6480798.166666667</v>
      </c>
      <c r="AA326" s="67">
        <v>6480798.166666667</v>
      </c>
      <c r="AB326" s="67">
        <v>6480798.166666667</v>
      </c>
      <c r="AC326" s="67"/>
      <c r="AD326" s="67"/>
      <c r="AE326" s="67"/>
      <c r="AF326" s="67"/>
      <c r="AG326" s="67"/>
      <c r="AH326" s="67">
        <f t="shared" si="356"/>
        <v>38884789</v>
      </c>
      <c r="AI326" s="132"/>
      <c r="AJ326" s="67">
        <v>0</v>
      </c>
      <c r="AK326" s="67">
        <f>+'Ejecucion gastos Febrero 2019'!K326</f>
        <v>0</v>
      </c>
      <c r="AL326" s="67">
        <f t="shared" ref="AL326:AL389" si="357">+AK326+AJ326</f>
        <v>0</v>
      </c>
      <c r="AN326" s="35" t="e">
        <f t="shared" ref="AN326:AN389" si="358">(V326-AJ326)/V326</f>
        <v>#DIV/0!</v>
      </c>
      <c r="AO326" s="35">
        <f t="shared" ref="AO326:AO389" si="359">(W326-AK326)/W326</f>
        <v>1</v>
      </c>
      <c r="AP326" s="35"/>
      <c r="AQ326" s="35"/>
      <c r="AR326" s="35"/>
      <c r="AS326" s="35"/>
      <c r="AT326" s="35"/>
      <c r="AU326" s="35"/>
    </row>
    <row r="327" spans="1:47" s="81" customFormat="1" ht="15.75" outlineLevel="1" thickBot="1" x14ac:dyDescent="0.3">
      <c r="B327" s="65">
        <v>210733</v>
      </c>
      <c r="C327" s="65" t="s">
        <v>602</v>
      </c>
      <c r="D327" s="66">
        <v>0</v>
      </c>
      <c r="E327" s="66">
        <v>0</v>
      </c>
      <c r="F327" s="66">
        <v>0</v>
      </c>
      <c r="G327" s="66">
        <v>0</v>
      </c>
      <c r="H327" s="66">
        <v>0</v>
      </c>
      <c r="I327" s="67">
        <v>600000</v>
      </c>
      <c r="J327" s="67">
        <f t="shared" si="351"/>
        <v>600000</v>
      </c>
      <c r="K327" s="67">
        <v>0</v>
      </c>
      <c r="L327" s="67">
        <f t="shared" si="352"/>
        <v>600000</v>
      </c>
      <c r="M327" s="68">
        <v>0</v>
      </c>
      <c r="N327" s="66">
        <v>0</v>
      </c>
      <c r="O327" s="66">
        <f t="shared" si="353"/>
        <v>0</v>
      </c>
      <c r="P327" s="67">
        <f t="shared" si="354"/>
        <v>600000</v>
      </c>
      <c r="Q327" s="66">
        <f t="shared" si="355"/>
        <v>0</v>
      </c>
      <c r="S327" s="65">
        <v>210733</v>
      </c>
      <c r="T327" s="65" t="s">
        <v>602</v>
      </c>
      <c r="U327" s="67">
        <v>600000</v>
      </c>
      <c r="V327" s="67">
        <v>0</v>
      </c>
      <c r="W327" s="67">
        <v>100000</v>
      </c>
      <c r="X327" s="67">
        <v>100000</v>
      </c>
      <c r="Y327" s="67">
        <v>100000</v>
      </c>
      <c r="Z327" s="67">
        <v>100000</v>
      </c>
      <c r="AA327" s="67">
        <v>100000</v>
      </c>
      <c r="AB327" s="67">
        <v>100000</v>
      </c>
      <c r="AC327" s="67"/>
      <c r="AD327" s="67"/>
      <c r="AE327" s="67"/>
      <c r="AF327" s="67"/>
      <c r="AG327" s="67"/>
      <c r="AH327" s="67">
        <f t="shared" si="356"/>
        <v>600000</v>
      </c>
      <c r="AI327" s="132"/>
      <c r="AJ327" s="67">
        <v>0</v>
      </c>
      <c r="AK327" s="67">
        <f>+'Ejecucion gastos Febrero 2019'!K327</f>
        <v>0</v>
      </c>
      <c r="AL327" s="67">
        <f t="shared" si="357"/>
        <v>0</v>
      </c>
      <c r="AN327" s="35" t="e">
        <f t="shared" si="358"/>
        <v>#DIV/0!</v>
      </c>
      <c r="AO327" s="35">
        <f t="shared" si="359"/>
        <v>1</v>
      </c>
      <c r="AP327" s="35"/>
      <c r="AQ327" s="35"/>
      <c r="AR327" s="35"/>
      <c r="AS327" s="35"/>
      <c r="AT327" s="35"/>
      <c r="AU327" s="35"/>
    </row>
    <row r="328" spans="1:47" s="81" customFormat="1" ht="15.75" outlineLevel="1" thickBot="1" x14ac:dyDescent="0.3">
      <c r="B328" s="65">
        <v>210734</v>
      </c>
      <c r="C328" s="65" t="s">
        <v>603</v>
      </c>
      <c r="D328" s="66">
        <v>0</v>
      </c>
      <c r="E328" s="66">
        <v>0</v>
      </c>
      <c r="F328" s="66">
        <v>0</v>
      </c>
      <c r="G328" s="66">
        <v>0</v>
      </c>
      <c r="H328" s="66">
        <v>0</v>
      </c>
      <c r="I328" s="67">
        <v>84567</v>
      </c>
      <c r="J328" s="67">
        <f t="shared" si="351"/>
        <v>84567</v>
      </c>
      <c r="K328" s="67">
        <v>0</v>
      </c>
      <c r="L328" s="67">
        <f t="shared" si="352"/>
        <v>84567</v>
      </c>
      <c r="M328" s="68">
        <v>0</v>
      </c>
      <c r="N328" s="66">
        <v>0</v>
      </c>
      <c r="O328" s="66">
        <f t="shared" si="353"/>
        <v>0</v>
      </c>
      <c r="P328" s="67">
        <f t="shared" si="354"/>
        <v>84567</v>
      </c>
      <c r="Q328" s="66">
        <f t="shared" si="355"/>
        <v>0</v>
      </c>
      <c r="S328" s="65">
        <v>210734</v>
      </c>
      <c r="T328" s="65" t="s">
        <v>603</v>
      </c>
      <c r="U328" s="67">
        <v>84567</v>
      </c>
      <c r="V328" s="67">
        <v>0</v>
      </c>
      <c r="W328" s="67">
        <v>14094.5</v>
      </c>
      <c r="X328" s="67">
        <v>14094.5</v>
      </c>
      <c r="Y328" s="67">
        <v>14094.5</v>
      </c>
      <c r="Z328" s="67">
        <v>14094.5</v>
      </c>
      <c r="AA328" s="67">
        <v>14094.5</v>
      </c>
      <c r="AB328" s="67">
        <v>14094.5</v>
      </c>
      <c r="AC328" s="67"/>
      <c r="AD328" s="67"/>
      <c r="AE328" s="67"/>
      <c r="AF328" s="67"/>
      <c r="AG328" s="67"/>
      <c r="AH328" s="67">
        <f t="shared" si="356"/>
        <v>84567</v>
      </c>
      <c r="AI328" s="132"/>
      <c r="AJ328" s="67">
        <v>0</v>
      </c>
      <c r="AK328" s="67">
        <f>+'Ejecucion gastos Febrero 2019'!K328</f>
        <v>0</v>
      </c>
      <c r="AL328" s="67">
        <f t="shared" si="357"/>
        <v>0</v>
      </c>
      <c r="AN328" s="35" t="e">
        <f t="shared" si="358"/>
        <v>#DIV/0!</v>
      </c>
      <c r="AO328" s="35">
        <f t="shared" si="359"/>
        <v>1</v>
      </c>
      <c r="AP328" s="35"/>
      <c r="AQ328" s="35"/>
      <c r="AR328" s="35"/>
      <c r="AS328" s="35"/>
      <c r="AT328" s="35"/>
      <c r="AU328" s="35"/>
    </row>
    <row r="329" spans="1:47" s="81" customFormat="1" ht="15.75" outlineLevel="1" thickBot="1" x14ac:dyDescent="0.3">
      <c r="B329" s="65">
        <v>210735</v>
      </c>
      <c r="C329" s="65" t="s">
        <v>604</v>
      </c>
      <c r="D329" s="66">
        <v>0</v>
      </c>
      <c r="E329" s="66">
        <v>0</v>
      </c>
      <c r="F329" s="66">
        <v>0</v>
      </c>
      <c r="G329" s="66">
        <v>0</v>
      </c>
      <c r="H329" s="66">
        <v>0</v>
      </c>
      <c r="I329" s="67">
        <v>10925154</v>
      </c>
      <c r="J329" s="67">
        <f t="shared" si="351"/>
        <v>10925154</v>
      </c>
      <c r="K329" s="67">
        <v>0</v>
      </c>
      <c r="L329" s="67">
        <f t="shared" si="352"/>
        <v>10925154</v>
      </c>
      <c r="M329" s="68">
        <v>0</v>
      </c>
      <c r="N329" s="66">
        <v>0</v>
      </c>
      <c r="O329" s="66">
        <f t="shared" si="353"/>
        <v>0</v>
      </c>
      <c r="P329" s="67">
        <f t="shared" si="354"/>
        <v>10925154</v>
      </c>
      <c r="Q329" s="66">
        <f t="shared" si="355"/>
        <v>0</v>
      </c>
      <c r="S329" s="65">
        <v>210735</v>
      </c>
      <c r="T329" s="65" t="s">
        <v>604</v>
      </c>
      <c r="U329" s="67">
        <v>10925154</v>
      </c>
      <c r="V329" s="67">
        <v>0</v>
      </c>
      <c r="W329" s="67">
        <v>1820859</v>
      </c>
      <c r="X329" s="67">
        <v>1820859</v>
      </c>
      <c r="Y329" s="67">
        <v>1820859</v>
      </c>
      <c r="Z329" s="67">
        <v>1820859</v>
      </c>
      <c r="AA329" s="67">
        <v>1820859</v>
      </c>
      <c r="AB329" s="67">
        <v>1820859</v>
      </c>
      <c r="AC329" s="67"/>
      <c r="AD329" s="67"/>
      <c r="AE329" s="67"/>
      <c r="AF329" s="67"/>
      <c r="AG329" s="67"/>
      <c r="AH329" s="67">
        <f t="shared" si="356"/>
        <v>10925154</v>
      </c>
      <c r="AI329" s="132"/>
      <c r="AJ329" s="67">
        <v>0</v>
      </c>
      <c r="AK329" s="67">
        <f>+'Ejecucion gastos Febrero 2019'!K329</f>
        <v>10837855</v>
      </c>
      <c r="AL329" s="67">
        <f t="shared" si="357"/>
        <v>10837855</v>
      </c>
      <c r="AN329" s="35" t="e">
        <f t="shared" si="358"/>
        <v>#DIV/0!</v>
      </c>
      <c r="AO329" s="35">
        <f t="shared" si="359"/>
        <v>-4.9520561449293989</v>
      </c>
      <c r="AP329" s="35"/>
      <c r="AQ329" s="35"/>
      <c r="AR329" s="35"/>
      <c r="AS329" s="35"/>
      <c r="AT329" s="35"/>
      <c r="AU329" s="35"/>
    </row>
    <row r="330" spans="1:47" s="81" customFormat="1" ht="15.75" outlineLevel="1" thickBot="1" x14ac:dyDescent="0.3">
      <c r="B330" s="65">
        <v>210736</v>
      </c>
      <c r="C330" s="65" t="s">
        <v>605</v>
      </c>
      <c r="D330" s="66">
        <v>0</v>
      </c>
      <c r="E330" s="66">
        <v>0</v>
      </c>
      <c r="F330" s="66">
        <v>0</v>
      </c>
      <c r="G330" s="66">
        <v>0</v>
      </c>
      <c r="H330" s="66">
        <v>0</v>
      </c>
      <c r="I330" s="67">
        <v>20282791</v>
      </c>
      <c r="J330" s="67">
        <f t="shared" si="351"/>
        <v>20282791</v>
      </c>
      <c r="K330" s="67">
        <v>0</v>
      </c>
      <c r="L330" s="67">
        <f t="shared" si="352"/>
        <v>20282791</v>
      </c>
      <c r="M330" s="68">
        <v>0</v>
      </c>
      <c r="N330" s="66">
        <v>0</v>
      </c>
      <c r="O330" s="66">
        <f t="shared" si="353"/>
        <v>0</v>
      </c>
      <c r="P330" s="67">
        <f t="shared" si="354"/>
        <v>20282791</v>
      </c>
      <c r="Q330" s="66">
        <f t="shared" si="355"/>
        <v>0</v>
      </c>
      <c r="S330" s="65">
        <v>210736</v>
      </c>
      <c r="T330" s="65" t="s">
        <v>605</v>
      </c>
      <c r="U330" s="67">
        <v>20282791</v>
      </c>
      <c r="V330" s="67">
        <v>0</v>
      </c>
      <c r="W330" s="67">
        <v>3380465.1666666665</v>
      </c>
      <c r="X330" s="67">
        <v>3380465.1666666665</v>
      </c>
      <c r="Y330" s="67">
        <v>3380465.1666666665</v>
      </c>
      <c r="Z330" s="67">
        <v>3380465.1666666665</v>
      </c>
      <c r="AA330" s="67">
        <v>3380465.1666666665</v>
      </c>
      <c r="AB330" s="67">
        <v>3380465.1666666665</v>
      </c>
      <c r="AC330" s="67"/>
      <c r="AD330" s="67"/>
      <c r="AE330" s="67"/>
      <c r="AF330" s="67"/>
      <c r="AG330" s="67"/>
      <c r="AH330" s="67">
        <f t="shared" si="356"/>
        <v>20282791</v>
      </c>
      <c r="AI330" s="132"/>
      <c r="AJ330" s="67">
        <v>0</v>
      </c>
      <c r="AK330" s="67">
        <f>+'Ejecucion gastos Febrero 2019'!K330</f>
        <v>0</v>
      </c>
      <c r="AL330" s="67">
        <f t="shared" si="357"/>
        <v>0</v>
      </c>
      <c r="AN330" s="35" t="e">
        <f t="shared" si="358"/>
        <v>#DIV/0!</v>
      </c>
      <c r="AO330" s="35">
        <f t="shared" si="359"/>
        <v>1</v>
      </c>
      <c r="AP330" s="35"/>
      <c r="AQ330" s="35"/>
      <c r="AR330" s="35"/>
      <c r="AS330" s="35"/>
      <c r="AT330" s="35"/>
      <c r="AU330" s="35"/>
    </row>
    <row r="331" spans="1:47" s="81" customFormat="1" ht="15.75" outlineLevel="1" thickBot="1" x14ac:dyDescent="0.3">
      <c r="B331" s="65">
        <v>210737</v>
      </c>
      <c r="C331" s="65" t="s">
        <v>606</v>
      </c>
      <c r="D331" s="66">
        <v>0</v>
      </c>
      <c r="E331" s="66">
        <v>0</v>
      </c>
      <c r="F331" s="66">
        <v>0</v>
      </c>
      <c r="G331" s="66">
        <v>0</v>
      </c>
      <c r="H331" s="66">
        <v>0</v>
      </c>
      <c r="I331" s="67">
        <v>2341642</v>
      </c>
      <c r="J331" s="67">
        <f t="shared" si="351"/>
        <v>2341642</v>
      </c>
      <c r="K331" s="67">
        <v>0</v>
      </c>
      <c r="L331" s="67">
        <f t="shared" si="352"/>
        <v>2341642</v>
      </c>
      <c r="M331" s="68">
        <v>0</v>
      </c>
      <c r="N331" s="66">
        <v>0</v>
      </c>
      <c r="O331" s="66">
        <f t="shared" si="353"/>
        <v>0</v>
      </c>
      <c r="P331" s="67">
        <f t="shared" si="354"/>
        <v>2341642</v>
      </c>
      <c r="Q331" s="66">
        <f t="shared" si="355"/>
        <v>0</v>
      </c>
      <c r="S331" s="65">
        <v>210737</v>
      </c>
      <c r="T331" s="65" t="s">
        <v>606</v>
      </c>
      <c r="U331" s="67">
        <v>2341642</v>
      </c>
      <c r="V331" s="67">
        <v>0</v>
      </c>
      <c r="W331" s="67">
        <v>390273.66666666669</v>
      </c>
      <c r="X331" s="67">
        <v>390273.66666666669</v>
      </c>
      <c r="Y331" s="67">
        <v>390273.66666666669</v>
      </c>
      <c r="Z331" s="67">
        <v>390273.66666666669</v>
      </c>
      <c r="AA331" s="67">
        <v>390273.66666666669</v>
      </c>
      <c r="AB331" s="67">
        <v>390273.66666666669</v>
      </c>
      <c r="AC331" s="67"/>
      <c r="AD331" s="67"/>
      <c r="AE331" s="67"/>
      <c r="AF331" s="67"/>
      <c r="AG331" s="67"/>
      <c r="AH331" s="67">
        <f t="shared" si="356"/>
        <v>2341642</v>
      </c>
      <c r="AI331" s="132"/>
      <c r="AJ331" s="67">
        <v>0</v>
      </c>
      <c r="AK331" s="67">
        <f>+'Ejecucion gastos Febrero 2019'!K331</f>
        <v>0</v>
      </c>
      <c r="AL331" s="67">
        <f t="shared" si="357"/>
        <v>0</v>
      </c>
      <c r="AN331" s="35" t="e">
        <f t="shared" si="358"/>
        <v>#DIV/0!</v>
      </c>
      <c r="AO331" s="35">
        <f t="shared" si="359"/>
        <v>1</v>
      </c>
      <c r="AP331" s="35"/>
      <c r="AQ331" s="35"/>
      <c r="AR331" s="35"/>
      <c r="AS331" s="35"/>
      <c r="AT331" s="35"/>
      <c r="AU331" s="35"/>
    </row>
    <row r="332" spans="1:47" s="81" customFormat="1" ht="15.75" outlineLevel="1" thickBot="1" x14ac:dyDescent="0.3">
      <c r="B332" s="65">
        <v>210738</v>
      </c>
      <c r="C332" s="65" t="s">
        <v>607</v>
      </c>
      <c r="D332" s="66">
        <v>0</v>
      </c>
      <c r="E332" s="66">
        <v>0</v>
      </c>
      <c r="F332" s="66">
        <v>0</v>
      </c>
      <c r="G332" s="66">
        <v>0</v>
      </c>
      <c r="H332" s="66">
        <v>0</v>
      </c>
      <c r="I332" s="67">
        <v>961063</v>
      </c>
      <c r="J332" s="67">
        <f t="shared" si="351"/>
        <v>961063</v>
      </c>
      <c r="K332" s="67">
        <v>0</v>
      </c>
      <c r="L332" s="67">
        <f t="shared" si="352"/>
        <v>961063</v>
      </c>
      <c r="M332" s="68">
        <v>0</v>
      </c>
      <c r="N332" s="66">
        <v>0</v>
      </c>
      <c r="O332" s="66">
        <f t="shared" si="353"/>
        <v>0</v>
      </c>
      <c r="P332" s="67">
        <f t="shared" si="354"/>
        <v>961063</v>
      </c>
      <c r="Q332" s="66">
        <f t="shared" si="355"/>
        <v>0</v>
      </c>
      <c r="S332" s="65">
        <v>210738</v>
      </c>
      <c r="T332" s="65" t="s">
        <v>607</v>
      </c>
      <c r="U332" s="67">
        <v>961063</v>
      </c>
      <c r="V332" s="67">
        <v>0</v>
      </c>
      <c r="W332" s="67">
        <v>160177.16666666666</v>
      </c>
      <c r="X332" s="67">
        <v>160177.16666666666</v>
      </c>
      <c r="Y332" s="67">
        <v>160177.16666666666</v>
      </c>
      <c r="Z332" s="67">
        <v>160177.16666666666</v>
      </c>
      <c r="AA332" s="67">
        <v>160177.16666666666</v>
      </c>
      <c r="AB332" s="67">
        <v>160177.16666666666</v>
      </c>
      <c r="AC332" s="67"/>
      <c r="AD332" s="67"/>
      <c r="AE332" s="67"/>
      <c r="AF332" s="67"/>
      <c r="AG332" s="67"/>
      <c r="AH332" s="67">
        <f t="shared" si="356"/>
        <v>961062.99999999988</v>
      </c>
      <c r="AI332" s="132"/>
      <c r="AJ332" s="67">
        <v>0</v>
      </c>
      <c r="AK332" s="67">
        <f>+'Ejecucion gastos Febrero 2019'!K332</f>
        <v>0</v>
      </c>
      <c r="AL332" s="67">
        <f t="shared" si="357"/>
        <v>0</v>
      </c>
      <c r="AN332" s="35" t="e">
        <f t="shared" si="358"/>
        <v>#DIV/0!</v>
      </c>
      <c r="AO332" s="35">
        <f t="shared" si="359"/>
        <v>1</v>
      </c>
      <c r="AP332" s="35"/>
      <c r="AQ332" s="35"/>
      <c r="AR332" s="35"/>
      <c r="AS332" s="35"/>
      <c r="AT332" s="35"/>
      <c r="AU332" s="35"/>
    </row>
    <row r="333" spans="1:47" s="81" customFormat="1" ht="15.75" outlineLevel="1" thickBot="1" x14ac:dyDescent="0.3">
      <c r="A333" s="80"/>
      <c r="B333" s="65">
        <v>210739</v>
      </c>
      <c r="C333" s="65" t="s">
        <v>608</v>
      </c>
      <c r="D333" s="66">
        <v>0</v>
      </c>
      <c r="E333" s="66">
        <v>0</v>
      </c>
      <c r="F333" s="66">
        <v>0</v>
      </c>
      <c r="G333" s="66">
        <v>0</v>
      </c>
      <c r="H333" s="66">
        <v>0</v>
      </c>
      <c r="I333" s="67">
        <v>13622144</v>
      </c>
      <c r="J333" s="67">
        <f t="shared" si="351"/>
        <v>13622144</v>
      </c>
      <c r="K333" s="67">
        <v>0</v>
      </c>
      <c r="L333" s="67">
        <f t="shared" si="352"/>
        <v>13622144</v>
      </c>
      <c r="M333" s="68">
        <v>0</v>
      </c>
      <c r="N333" s="66">
        <v>0</v>
      </c>
      <c r="O333" s="66">
        <f t="shared" si="353"/>
        <v>0</v>
      </c>
      <c r="P333" s="67">
        <f t="shared" si="354"/>
        <v>13622144</v>
      </c>
      <c r="Q333" s="66">
        <f t="shared" si="355"/>
        <v>0</v>
      </c>
      <c r="S333" s="65">
        <v>210739</v>
      </c>
      <c r="T333" s="65" t="s">
        <v>608</v>
      </c>
      <c r="U333" s="67">
        <v>13622144</v>
      </c>
      <c r="V333" s="67">
        <v>0</v>
      </c>
      <c r="W333" s="67">
        <v>2270357.3333333335</v>
      </c>
      <c r="X333" s="67">
        <v>2270357.3333333335</v>
      </c>
      <c r="Y333" s="67">
        <v>2270357.3333333335</v>
      </c>
      <c r="Z333" s="67">
        <v>2270357.3333333335</v>
      </c>
      <c r="AA333" s="67">
        <v>2270357.3333333335</v>
      </c>
      <c r="AB333" s="67">
        <v>2270357.3333333335</v>
      </c>
      <c r="AC333" s="67"/>
      <c r="AD333" s="67"/>
      <c r="AE333" s="67"/>
      <c r="AF333" s="67"/>
      <c r="AG333" s="67"/>
      <c r="AH333" s="67">
        <f t="shared" si="356"/>
        <v>13622144.000000002</v>
      </c>
      <c r="AI333" s="132"/>
      <c r="AJ333" s="67">
        <v>0</v>
      </c>
      <c r="AK333" s="67">
        <f>+'Ejecucion gastos Febrero 2019'!K333</f>
        <v>0</v>
      </c>
      <c r="AL333" s="67">
        <f t="shared" si="357"/>
        <v>0</v>
      </c>
      <c r="AN333" s="35" t="e">
        <f t="shared" si="358"/>
        <v>#DIV/0!</v>
      </c>
      <c r="AO333" s="35">
        <f t="shared" si="359"/>
        <v>1</v>
      </c>
      <c r="AP333" s="35"/>
      <c r="AQ333" s="35"/>
      <c r="AR333" s="35"/>
      <c r="AS333" s="35"/>
      <c r="AT333" s="35"/>
      <c r="AU333" s="35"/>
    </row>
    <row r="334" spans="1:47" s="81" customFormat="1" ht="15.75" outlineLevel="1" thickBot="1" x14ac:dyDescent="0.3">
      <c r="B334" s="65">
        <v>210740</v>
      </c>
      <c r="C334" s="65" t="s">
        <v>609</v>
      </c>
      <c r="D334" s="66">
        <v>0</v>
      </c>
      <c r="E334" s="66">
        <v>0</v>
      </c>
      <c r="F334" s="66">
        <v>0</v>
      </c>
      <c r="G334" s="66">
        <v>0</v>
      </c>
      <c r="H334" s="66">
        <v>0</v>
      </c>
      <c r="I334" s="67">
        <v>19935314</v>
      </c>
      <c r="J334" s="67">
        <f t="shared" si="351"/>
        <v>19935314</v>
      </c>
      <c r="K334" s="67">
        <v>0</v>
      </c>
      <c r="L334" s="67">
        <f t="shared" si="352"/>
        <v>19935314</v>
      </c>
      <c r="M334" s="68">
        <v>0</v>
      </c>
      <c r="N334" s="66">
        <v>0</v>
      </c>
      <c r="O334" s="66">
        <f t="shared" si="353"/>
        <v>0</v>
      </c>
      <c r="P334" s="67">
        <f t="shared" si="354"/>
        <v>19935314</v>
      </c>
      <c r="Q334" s="66">
        <f t="shared" si="355"/>
        <v>0</v>
      </c>
      <c r="S334" s="65">
        <v>210740</v>
      </c>
      <c r="T334" s="65" t="s">
        <v>609</v>
      </c>
      <c r="U334" s="67">
        <v>19935314</v>
      </c>
      <c r="V334" s="67">
        <v>0</v>
      </c>
      <c r="W334" s="67">
        <v>3322552.3333333335</v>
      </c>
      <c r="X334" s="67">
        <v>3322552.3333333335</v>
      </c>
      <c r="Y334" s="67">
        <v>3322552.3333333335</v>
      </c>
      <c r="Z334" s="67">
        <v>3322552.3333333335</v>
      </c>
      <c r="AA334" s="67">
        <v>3322552.3333333335</v>
      </c>
      <c r="AB334" s="67">
        <v>3322552.3333333335</v>
      </c>
      <c r="AC334" s="67"/>
      <c r="AD334" s="67"/>
      <c r="AE334" s="67"/>
      <c r="AF334" s="67"/>
      <c r="AG334" s="67"/>
      <c r="AH334" s="67">
        <f t="shared" si="356"/>
        <v>19935314</v>
      </c>
      <c r="AI334" s="132"/>
      <c r="AJ334" s="67">
        <v>0</v>
      </c>
      <c r="AK334" s="67">
        <f>+'Ejecucion gastos Febrero 2019'!K334</f>
        <v>0</v>
      </c>
      <c r="AL334" s="67">
        <f t="shared" si="357"/>
        <v>0</v>
      </c>
      <c r="AN334" s="35" t="e">
        <f t="shared" si="358"/>
        <v>#DIV/0!</v>
      </c>
      <c r="AO334" s="35">
        <f t="shared" si="359"/>
        <v>1</v>
      </c>
      <c r="AP334" s="35"/>
      <c r="AQ334" s="35"/>
      <c r="AR334" s="35"/>
      <c r="AS334" s="35"/>
      <c r="AT334" s="35"/>
      <c r="AU334" s="35"/>
    </row>
    <row r="335" spans="1:47" s="81" customFormat="1" ht="15.75" outlineLevel="1" thickBot="1" x14ac:dyDescent="0.3">
      <c r="B335" s="65">
        <v>210741</v>
      </c>
      <c r="C335" s="65" t="s">
        <v>610</v>
      </c>
      <c r="D335" s="66">
        <v>0</v>
      </c>
      <c r="E335" s="66">
        <v>0</v>
      </c>
      <c r="F335" s="66">
        <v>0</v>
      </c>
      <c r="G335" s="66">
        <v>0</v>
      </c>
      <c r="H335" s="66">
        <v>0</v>
      </c>
      <c r="I335" s="67">
        <v>107.12</v>
      </c>
      <c r="J335" s="67">
        <f t="shared" si="351"/>
        <v>107.12</v>
      </c>
      <c r="K335" s="67">
        <v>0</v>
      </c>
      <c r="L335" s="67">
        <f t="shared" si="352"/>
        <v>107.12</v>
      </c>
      <c r="M335" s="68">
        <v>0</v>
      </c>
      <c r="N335" s="66">
        <v>0</v>
      </c>
      <c r="O335" s="66">
        <f t="shared" si="353"/>
        <v>0</v>
      </c>
      <c r="P335" s="67">
        <f t="shared" si="354"/>
        <v>107.12</v>
      </c>
      <c r="Q335" s="66">
        <f t="shared" si="355"/>
        <v>0</v>
      </c>
      <c r="S335" s="65">
        <v>210741</v>
      </c>
      <c r="T335" s="65" t="s">
        <v>610</v>
      </c>
      <c r="U335" s="67">
        <v>107.12</v>
      </c>
      <c r="V335" s="67">
        <v>0</v>
      </c>
      <c r="W335" s="67">
        <v>17.853333333333335</v>
      </c>
      <c r="X335" s="67">
        <v>17.853333333333335</v>
      </c>
      <c r="Y335" s="67">
        <v>17.853333333333335</v>
      </c>
      <c r="Z335" s="67">
        <v>17.853333333333335</v>
      </c>
      <c r="AA335" s="67">
        <v>17.853333333333335</v>
      </c>
      <c r="AB335" s="67">
        <v>17.853333333333335</v>
      </c>
      <c r="AC335" s="67"/>
      <c r="AD335" s="67"/>
      <c r="AE335" s="67"/>
      <c r="AF335" s="67"/>
      <c r="AG335" s="67"/>
      <c r="AH335" s="67">
        <f t="shared" si="356"/>
        <v>107.12000000000002</v>
      </c>
      <c r="AI335" s="132"/>
      <c r="AJ335" s="67">
        <v>0</v>
      </c>
      <c r="AK335" s="67">
        <f>+'Ejecucion gastos Febrero 2019'!K335</f>
        <v>35040398</v>
      </c>
      <c r="AL335" s="67">
        <f t="shared" si="357"/>
        <v>35040398</v>
      </c>
      <c r="AN335" s="35" t="e">
        <f t="shared" si="358"/>
        <v>#DIV/0!</v>
      </c>
      <c r="AO335" s="35">
        <f t="shared" si="359"/>
        <v>-1962679.993278566</v>
      </c>
      <c r="AP335" s="35"/>
      <c r="AQ335" s="35"/>
      <c r="AR335" s="35"/>
      <c r="AS335" s="35"/>
      <c r="AT335" s="35"/>
      <c r="AU335" s="35"/>
    </row>
    <row r="336" spans="1:47" s="80" customFormat="1" ht="15.75" outlineLevel="1" thickBot="1" x14ac:dyDescent="0.3">
      <c r="A336" s="81"/>
      <c r="B336" s="65">
        <v>210742</v>
      </c>
      <c r="C336" s="65" t="s">
        <v>611</v>
      </c>
      <c r="D336" s="66">
        <v>0</v>
      </c>
      <c r="E336" s="66">
        <v>0</v>
      </c>
      <c r="F336" s="66">
        <v>0</v>
      </c>
      <c r="G336" s="66">
        <v>0</v>
      </c>
      <c r="H336" s="66">
        <v>0</v>
      </c>
      <c r="I336" s="67">
        <v>60020515</v>
      </c>
      <c r="J336" s="67">
        <f t="shared" si="351"/>
        <v>60020515</v>
      </c>
      <c r="K336" s="67">
        <v>0</v>
      </c>
      <c r="L336" s="67">
        <f t="shared" si="352"/>
        <v>60020515</v>
      </c>
      <c r="M336" s="68">
        <v>0</v>
      </c>
      <c r="N336" s="66">
        <v>0</v>
      </c>
      <c r="O336" s="66">
        <f t="shared" si="353"/>
        <v>0</v>
      </c>
      <c r="P336" s="67">
        <f t="shared" si="354"/>
        <v>60020515</v>
      </c>
      <c r="Q336" s="66">
        <f t="shared" si="355"/>
        <v>0</v>
      </c>
      <c r="R336" s="81"/>
      <c r="S336" s="65">
        <v>210742</v>
      </c>
      <c r="T336" s="65" t="s">
        <v>611</v>
      </c>
      <c r="U336" s="67">
        <v>60020515</v>
      </c>
      <c r="V336" s="67">
        <v>0</v>
      </c>
      <c r="W336" s="67">
        <v>10003419.166666666</v>
      </c>
      <c r="X336" s="67">
        <v>10003419.166666666</v>
      </c>
      <c r="Y336" s="67">
        <v>10003419.166666666</v>
      </c>
      <c r="Z336" s="67">
        <v>10003419.166666666</v>
      </c>
      <c r="AA336" s="67">
        <v>10003419.166666666</v>
      </c>
      <c r="AB336" s="67">
        <v>10003419.166666666</v>
      </c>
      <c r="AC336" s="67"/>
      <c r="AD336" s="67"/>
      <c r="AE336" s="67"/>
      <c r="AF336" s="67"/>
      <c r="AG336" s="67"/>
      <c r="AH336" s="67">
        <f t="shared" si="356"/>
        <v>60020514.999999993</v>
      </c>
      <c r="AI336" s="132"/>
      <c r="AJ336" s="67">
        <v>0</v>
      </c>
      <c r="AK336" s="67">
        <f>+'Ejecucion gastos Febrero 2019'!K336</f>
        <v>0</v>
      </c>
      <c r="AL336" s="67">
        <f t="shared" si="357"/>
        <v>0</v>
      </c>
      <c r="AN336" s="35" t="e">
        <f t="shared" si="358"/>
        <v>#DIV/0!</v>
      </c>
      <c r="AO336" s="35">
        <f t="shared" si="359"/>
        <v>1</v>
      </c>
      <c r="AP336" s="35"/>
      <c r="AQ336" s="35"/>
      <c r="AR336" s="35"/>
      <c r="AS336" s="35"/>
      <c r="AT336" s="35"/>
      <c r="AU336" s="35"/>
    </row>
    <row r="337" spans="2:47" s="81" customFormat="1" ht="15.75" outlineLevel="1" thickBot="1" x14ac:dyDescent="0.3">
      <c r="B337" s="65">
        <v>210743</v>
      </c>
      <c r="C337" s="65" t="s">
        <v>612</v>
      </c>
      <c r="D337" s="66">
        <v>0</v>
      </c>
      <c r="E337" s="66">
        <v>0</v>
      </c>
      <c r="F337" s="66">
        <v>0</v>
      </c>
      <c r="G337" s="66">
        <v>0</v>
      </c>
      <c r="H337" s="66">
        <v>0</v>
      </c>
      <c r="I337" s="67">
        <v>185130</v>
      </c>
      <c r="J337" s="67">
        <f t="shared" si="351"/>
        <v>185130</v>
      </c>
      <c r="K337" s="67">
        <v>0</v>
      </c>
      <c r="L337" s="67">
        <f t="shared" si="352"/>
        <v>185130</v>
      </c>
      <c r="M337" s="68">
        <v>0</v>
      </c>
      <c r="N337" s="66">
        <v>0</v>
      </c>
      <c r="O337" s="66">
        <f t="shared" si="353"/>
        <v>0</v>
      </c>
      <c r="P337" s="67">
        <f t="shared" si="354"/>
        <v>185130</v>
      </c>
      <c r="Q337" s="66">
        <f t="shared" si="355"/>
        <v>0</v>
      </c>
      <c r="S337" s="65">
        <v>210743</v>
      </c>
      <c r="T337" s="65" t="s">
        <v>612</v>
      </c>
      <c r="U337" s="67">
        <v>185130</v>
      </c>
      <c r="V337" s="67">
        <v>0</v>
      </c>
      <c r="W337" s="67">
        <v>30855</v>
      </c>
      <c r="X337" s="67">
        <v>30855</v>
      </c>
      <c r="Y337" s="67">
        <v>30855</v>
      </c>
      <c r="Z337" s="67">
        <v>30855</v>
      </c>
      <c r="AA337" s="67">
        <v>30855</v>
      </c>
      <c r="AB337" s="67">
        <v>30855</v>
      </c>
      <c r="AC337" s="67"/>
      <c r="AD337" s="67"/>
      <c r="AE337" s="67"/>
      <c r="AF337" s="67"/>
      <c r="AG337" s="67"/>
      <c r="AH337" s="67">
        <f t="shared" si="356"/>
        <v>185130</v>
      </c>
      <c r="AI337" s="132"/>
      <c r="AJ337" s="67">
        <v>0</v>
      </c>
      <c r="AK337" s="67">
        <f>+'Ejecucion gastos Febrero 2019'!K337</f>
        <v>0</v>
      </c>
      <c r="AL337" s="67">
        <f t="shared" si="357"/>
        <v>0</v>
      </c>
      <c r="AN337" s="35" t="e">
        <f t="shared" si="358"/>
        <v>#DIV/0!</v>
      </c>
      <c r="AO337" s="35">
        <f t="shared" si="359"/>
        <v>1</v>
      </c>
      <c r="AP337" s="35"/>
      <c r="AQ337" s="35"/>
      <c r="AR337" s="35"/>
      <c r="AS337" s="35"/>
      <c r="AT337" s="35"/>
      <c r="AU337" s="35"/>
    </row>
    <row r="338" spans="2:47" s="81" customFormat="1" ht="15.75" outlineLevel="1" thickBot="1" x14ac:dyDescent="0.3">
      <c r="B338" s="65">
        <v>210744</v>
      </c>
      <c r="C338" s="65" t="s">
        <v>613</v>
      </c>
      <c r="D338" s="66">
        <v>0</v>
      </c>
      <c r="E338" s="66">
        <v>0</v>
      </c>
      <c r="F338" s="66">
        <v>0</v>
      </c>
      <c r="G338" s="66">
        <v>0</v>
      </c>
      <c r="H338" s="66">
        <v>0</v>
      </c>
      <c r="I338" s="67">
        <v>5150220</v>
      </c>
      <c r="J338" s="67">
        <f t="shared" si="351"/>
        <v>5150220</v>
      </c>
      <c r="K338" s="67">
        <v>0</v>
      </c>
      <c r="L338" s="67">
        <f t="shared" si="352"/>
        <v>5150220</v>
      </c>
      <c r="M338" s="68">
        <v>0</v>
      </c>
      <c r="N338" s="66">
        <v>0</v>
      </c>
      <c r="O338" s="66">
        <f t="shared" si="353"/>
        <v>0</v>
      </c>
      <c r="P338" s="67">
        <f t="shared" si="354"/>
        <v>5150220</v>
      </c>
      <c r="Q338" s="66">
        <f t="shared" si="355"/>
        <v>0</v>
      </c>
      <c r="S338" s="65">
        <v>210744</v>
      </c>
      <c r="T338" s="65" t="s">
        <v>613</v>
      </c>
      <c r="U338" s="67">
        <v>5150220</v>
      </c>
      <c r="V338" s="67">
        <v>0</v>
      </c>
      <c r="W338" s="67">
        <v>858370</v>
      </c>
      <c r="X338" s="67">
        <v>858370</v>
      </c>
      <c r="Y338" s="67">
        <v>858370</v>
      </c>
      <c r="Z338" s="67">
        <v>858370</v>
      </c>
      <c r="AA338" s="67">
        <v>858370</v>
      </c>
      <c r="AB338" s="67">
        <v>858370</v>
      </c>
      <c r="AC338" s="67"/>
      <c r="AD338" s="67"/>
      <c r="AE338" s="67"/>
      <c r="AF338" s="67"/>
      <c r="AG338" s="67"/>
      <c r="AH338" s="67">
        <f t="shared" si="356"/>
        <v>5150220</v>
      </c>
      <c r="AI338" s="132"/>
      <c r="AJ338" s="67">
        <v>0</v>
      </c>
      <c r="AK338" s="67">
        <f>+'Ejecucion gastos Febrero 2019'!K338</f>
        <v>0</v>
      </c>
      <c r="AL338" s="67">
        <f t="shared" si="357"/>
        <v>0</v>
      </c>
      <c r="AN338" s="35" t="e">
        <f t="shared" si="358"/>
        <v>#DIV/0!</v>
      </c>
      <c r="AO338" s="35">
        <f t="shared" si="359"/>
        <v>1</v>
      </c>
      <c r="AP338" s="35"/>
      <c r="AQ338" s="35"/>
      <c r="AR338" s="35"/>
      <c r="AS338" s="35"/>
      <c r="AT338" s="35"/>
      <c r="AU338" s="35"/>
    </row>
    <row r="339" spans="2:47" s="81" customFormat="1" ht="15.75" outlineLevel="1" thickBot="1" x14ac:dyDescent="0.3">
      <c r="B339" s="65">
        <v>210745</v>
      </c>
      <c r="C339" s="65" t="s">
        <v>614</v>
      </c>
      <c r="D339" s="66">
        <v>0</v>
      </c>
      <c r="E339" s="66">
        <v>0</v>
      </c>
      <c r="F339" s="66">
        <v>0</v>
      </c>
      <c r="G339" s="66">
        <v>0</v>
      </c>
      <c r="H339" s="66">
        <v>0</v>
      </c>
      <c r="I339" s="67">
        <v>5964706</v>
      </c>
      <c r="J339" s="67">
        <f t="shared" si="351"/>
        <v>5964706</v>
      </c>
      <c r="K339" s="67">
        <v>0</v>
      </c>
      <c r="L339" s="67">
        <f t="shared" si="352"/>
        <v>5964706</v>
      </c>
      <c r="M339" s="68">
        <v>0</v>
      </c>
      <c r="N339" s="66">
        <v>0</v>
      </c>
      <c r="O339" s="66">
        <f t="shared" si="353"/>
        <v>0</v>
      </c>
      <c r="P339" s="67">
        <f t="shared" si="354"/>
        <v>5964706</v>
      </c>
      <c r="Q339" s="66">
        <f t="shared" si="355"/>
        <v>0</v>
      </c>
      <c r="S339" s="65">
        <v>210745</v>
      </c>
      <c r="T339" s="65" t="s">
        <v>614</v>
      </c>
      <c r="U339" s="67">
        <v>5964706</v>
      </c>
      <c r="V339" s="67">
        <v>0</v>
      </c>
      <c r="W339" s="67">
        <v>994117.66666666663</v>
      </c>
      <c r="X339" s="67">
        <v>994117.66666666663</v>
      </c>
      <c r="Y339" s="67">
        <v>994117.66666666663</v>
      </c>
      <c r="Z339" s="67">
        <v>994117.66666666663</v>
      </c>
      <c r="AA339" s="67">
        <v>994117.66666666663</v>
      </c>
      <c r="AB339" s="67">
        <v>994117.66666666663</v>
      </c>
      <c r="AC339" s="67"/>
      <c r="AD339" s="67"/>
      <c r="AE339" s="67"/>
      <c r="AF339" s="67"/>
      <c r="AG339" s="67"/>
      <c r="AH339" s="67">
        <f t="shared" si="356"/>
        <v>5964706</v>
      </c>
      <c r="AI339" s="132"/>
      <c r="AJ339" s="67">
        <v>0</v>
      </c>
      <c r="AK339" s="67">
        <f>+'Ejecucion gastos Febrero 2019'!K339</f>
        <v>0</v>
      </c>
      <c r="AL339" s="67">
        <f t="shared" si="357"/>
        <v>0</v>
      </c>
      <c r="AN339" s="35" t="e">
        <f t="shared" si="358"/>
        <v>#DIV/0!</v>
      </c>
      <c r="AO339" s="35">
        <f t="shared" si="359"/>
        <v>1</v>
      </c>
      <c r="AP339" s="35"/>
      <c r="AQ339" s="35"/>
      <c r="AR339" s="35"/>
      <c r="AS339" s="35"/>
      <c r="AT339" s="35"/>
      <c r="AU339" s="35"/>
    </row>
    <row r="340" spans="2:47" s="81" customFormat="1" ht="15.75" outlineLevel="1" thickBot="1" x14ac:dyDescent="0.3">
      <c r="B340" s="65">
        <v>210746</v>
      </c>
      <c r="C340" s="65" t="s">
        <v>615</v>
      </c>
      <c r="D340" s="66">
        <v>0</v>
      </c>
      <c r="E340" s="66">
        <v>0</v>
      </c>
      <c r="F340" s="66">
        <v>0</v>
      </c>
      <c r="G340" s="66">
        <v>0</v>
      </c>
      <c r="H340" s="66">
        <v>0</v>
      </c>
      <c r="I340" s="67">
        <v>8644875</v>
      </c>
      <c r="J340" s="67">
        <f t="shared" si="351"/>
        <v>8644875</v>
      </c>
      <c r="K340" s="67">
        <v>0</v>
      </c>
      <c r="L340" s="67">
        <f t="shared" si="352"/>
        <v>8644875</v>
      </c>
      <c r="M340" s="68">
        <v>0</v>
      </c>
      <c r="N340" s="66">
        <v>0</v>
      </c>
      <c r="O340" s="66">
        <f t="shared" si="353"/>
        <v>0</v>
      </c>
      <c r="P340" s="67">
        <f t="shared" si="354"/>
        <v>8644875</v>
      </c>
      <c r="Q340" s="66">
        <f t="shared" si="355"/>
        <v>0</v>
      </c>
      <c r="S340" s="65">
        <v>210746</v>
      </c>
      <c r="T340" s="65" t="s">
        <v>615</v>
      </c>
      <c r="U340" s="67">
        <v>8644875</v>
      </c>
      <c r="V340" s="67">
        <v>0</v>
      </c>
      <c r="W340" s="67">
        <v>1440812.5</v>
      </c>
      <c r="X340" s="67">
        <v>1440812.5</v>
      </c>
      <c r="Y340" s="67">
        <v>1440812.5</v>
      </c>
      <c r="Z340" s="67">
        <v>1440812.5</v>
      </c>
      <c r="AA340" s="67">
        <v>1440812.5</v>
      </c>
      <c r="AB340" s="67">
        <v>1440812.5</v>
      </c>
      <c r="AC340" s="67"/>
      <c r="AD340" s="67"/>
      <c r="AE340" s="67"/>
      <c r="AF340" s="67"/>
      <c r="AG340" s="67"/>
      <c r="AH340" s="67">
        <f t="shared" si="356"/>
        <v>8644875</v>
      </c>
      <c r="AI340" s="132"/>
      <c r="AJ340" s="67">
        <v>0</v>
      </c>
      <c r="AK340" s="67">
        <f>+'Ejecucion gastos Febrero 2019'!K340</f>
        <v>0</v>
      </c>
      <c r="AL340" s="67">
        <f t="shared" si="357"/>
        <v>0</v>
      </c>
      <c r="AN340" s="35" t="e">
        <f t="shared" si="358"/>
        <v>#DIV/0!</v>
      </c>
      <c r="AO340" s="35">
        <f t="shared" si="359"/>
        <v>1</v>
      </c>
      <c r="AP340" s="35"/>
      <c r="AQ340" s="35"/>
      <c r="AR340" s="35"/>
      <c r="AS340" s="35"/>
      <c r="AT340" s="35"/>
      <c r="AU340" s="35"/>
    </row>
    <row r="341" spans="2:47" s="81" customFormat="1" ht="15.75" outlineLevel="1" thickBot="1" x14ac:dyDescent="0.3">
      <c r="B341" s="65">
        <v>210747</v>
      </c>
      <c r="C341" s="65" t="s">
        <v>616</v>
      </c>
      <c r="D341" s="66">
        <v>0</v>
      </c>
      <c r="E341" s="66">
        <v>0</v>
      </c>
      <c r="F341" s="66">
        <v>0</v>
      </c>
      <c r="G341" s="66">
        <v>0</v>
      </c>
      <c r="H341" s="66">
        <v>0</v>
      </c>
      <c r="I341" s="67">
        <v>16505733</v>
      </c>
      <c r="J341" s="67">
        <f t="shared" si="351"/>
        <v>16505733</v>
      </c>
      <c r="K341" s="67">
        <v>0</v>
      </c>
      <c r="L341" s="67">
        <f t="shared" si="352"/>
        <v>16505733</v>
      </c>
      <c r="M341" s="68">
        <v>0</v>
      </c>
      <c r="N341" s="66">
        <v>0</v>
      </c>
      <c r="O341" s="66">
        <f t="shared" si="353"/>
        <v>0</v>
      </c>
      <c r="P341" s="67">
        <f t="shared" si="354"/>
        <v>16505733</v>
      </c>
      <c r="Q341" s="66">
        <f t="shared" si="355"/>
        <v>0</v>
      </c>
      <c r="S341" s="65">
        <v>210747</v>
      </c>
      <c r="T341" s="65" t="s">
        <v>616</v>
      </c>
      <c r="U341" s="67">
        <v>16505733</v>
      </c>
      <c r="V341" s="67">
        <v>0</v>
      </c>
      <c r="W341" s="67">
        <v>2750955.5</v>
      </c>
      <c r="X341" s="67">
        <v>2750955.5</v>
      </c>
      <c r="Y341" s="67">
        <v>2750955.5</v>
      </c>
      <c r="Z341" s="67">
        <v>2750955.5</v>
      </c>
      <c r="AA341" s="67">
        <v>2750955.5</v>
      </c>
      <c r="AB341" s="67">
        <v>2750955.5</v>
      </c>
      <c r="AC341" s="67"/>
      <c r="AD341" s="67"/>
      <c r="AE341" s="67"/>
      <c r="AF341" s="67"/>
      <c r="AG341" s="67"/>
      <c r="AH341" s="67">
        <f t="shared" si="356"/>
        <v>16505733</v>
      </c>
      <c r="AI341" s="132"/>
      <c r="AJ341" s="67">
        <v>0</v>
      </c>
      <c r="AK341" s="67">
        <f>+'Ejecucion gastos Febrero 2019'!K341</f>
        <v>0</v>
      </c>
      <c r="AL341" s="67">
        <f t="shared" si="357"/>
        <v>0</v>
      </c>
      <c r="AN341" s="35" t="e">
        <f t="shared" si="358"/>
        <v>#DIV/0!</v>
      </c>
      <c r="AO341" s="35">
        <f t="shared" si="359"/>
        <v>1</v>
      </c>
      <c r="AP341" s="35"/>
      <c r="AQ341" s="35"/>
      <c r="AR341" s="35"/>
      <c r="AS341" s="35"/>
      <c r="AT341" s="35"/>
      <c r="AU341" s="35"/>
    </row>
    <row r="342" spans="2:47" s="81" customFormat="1" ht="15.75" outlineLevel="1" thickBot="1" x14ac:dyDescent="0.3">
      <c r="B342" s="65">
        <v>210748</v>
      </c>
      <c r="C342" s="65" t="s">
        <v>617</v>
      </c>
      <c r="D342" s="66">
        <v>0</v>
      </c>
      <c r="E342" s="66">
        <v>0</v>
      </c>
      <c r="F342" s="66">
        <v>0</v>
      </c>
      <c r="G342" s="66">
        <v>0</v>
      </c>
      <c r="H342" s="66">
        <v>0</v>
      </c>
      <c r="I342" s="67">
        <v>5971870</v>
      </c>
      <c r="J342" s="67">
        <f t="shared" si="351"/>
        <v>5971870</v>
      </c>
      <c r="K342" s="67">
        <v>0</v>
      </c>
      <c r="L342" s="67">
        <f t="shared" si="352"/>
        <v>5971870</v>
      </c>
      <c r="M342" s="68">
        <v>0</v>
      </c>
      <c r="N342" s="66">
        <v>0</v>
      </c>
      <c r="O342" s="66">
        <f t="shared" si="353"/>
        <v>0</v>
      </c>
      <c r="P342" s="67">
        <f t="shared" si="354"/>
        <v>5971870</v>
      </c>
      <c r="Q342" s="66">
        <f t="shared" si="355"/>
        <v>0</v>
      </c>
      <c r="S342" s="65">
        <v>210748</v>
      </c>
      <c r="T342" s="65" t="s">
        <v>617</v>
      </c>
      <c r="U342" s="67">
        <v>5971870</v>
      </c>
      <c r="V342" s="67">
        <v>0</v>
      </c>
      <c r="W342" s="67">
        <v>995311.66666666663</v>
      </c>
      <c r="X342" s="67">
        <v>995311.66666666663</v>
      </c>
      <c r="Y342" s="67">
        <v>995311.66666666663</v>
      </c>
      <c r="Z342" s="67">
        <v>995311.66666666663</v>
      </c>
      <c r="AA342" s="67">
        <v>995311.66666666663</v>
      </c>
      <c r="AB342" s="67">
        <v>995311.66666666663</v>
      </c>
      <c r="AC342" s="67"/>
      <c r="AD342" s="67"/>
      <c r="AE342" s="67"/>
      <c r="AF342" s="67"/>
      <c r="AG342" s="67"/>
      <c r="AH342" s="67">
        <f t="shared" si="356"/>
        <v>5971870</v>
      </c>
      <c r="AI342" s="132"/>
      <c r="AJ342" s="67">
        <v>0</v>
      </c>
      <c r="AK342" s="67">
        <f>+'Ejecucion gastos Febrero 2019'!K342</f>
        <v>0</v>
      </c>
      <c r="AL342" s="67">
        <f t="shared" si="357"/>
        <v>0</v>
      </c>
      <c r="AN342" s="35" t="e">
        <f t="shared" si="358"/>
        <v>#DIV/0!</v>
      </c>
      <c r="AO342" s="35">
        <f t="shared" si="359"/>
        <v>1</v>
      </c>
      <c r="AP342" s="35"/>
      <c r="AQ342" s="35"/>
      <c r="AR342" s="35"/>
      <c r="AS342" s="35"/>
      <c r="AT342" s="35"/>
      <c r="AU342" s="35"/>
    </row>
    <row r="343" spans="2:47" s="81" customFormat="1" ht="15.75" outlineLevel="1" thickBot="1" x14ac:dyDescent="0.3">
      <c r="B343" s="65">
        <v>210749</v>
      </c>
      <c r="C343" s="65" t="s">
        <v>618</v>
      </c>
      <c r="D343" s="66">
        <v>0</v>
      </c>
      <c r="E343" s="66">
        <v>0</v>
      </c>
      <c r="F343" s="66">
        <v>0</v>
      </c>
      <c r="G343" s="66">
        <v>0</v>
      </c>
      <c r="H343" s="66">
        <v>0</v>
      </c>
      <c r="I343" s="67">
        <v>1613852</v>
      </c>
      <c r="J343" s="67">
        <f t="shared" si="351"/>
        <v>1613852</v>
      </c>
      <c r="K343" s="67">
        <v>0</v>
      </c>
      <c r="L343" s="67">
        <f t="shared" si="352"/>
        <v>1613852</v>
      </c>
      <c r="M343" s="68">
        <v>0</v>
      </c>
      <c r="N343" s="66">
        <v>0</v>
      </c>
      <c r="O343" s="66">
        <f t="shared" si="353"/>
        <v>0</v>
      </c>
      <c r="P343" s="67">
        <f t="shared" si="354"/>
        <v>1613852</v>
      </c>
      <c r="Q343" s="66">
        <f t="shared" si="355"/>
        <v>0</v>
      </c>
      <c r="S343" s="65">
        <v>210749</v>
      </c>
      <c r="T343" s="65" t="s">
        <v>618</v>
      </c>
      <c r="U343" s="67">
        <v>1613852</v>
      </c>
      <c r="V343" s="67">
        <v>0</v>
      </c>
      <c r="W343" s="67">
        <v>268975.33333333331</v>
      </c>
      <c r="X343" s="67">
        <v>268975.33333333331</v>
      </c>
      <c r="Y343" s="67">
        <v>268975.33333333331</v>
      </c>
      <c r="Z343" s="67">
        <v>268975.33333333331</v>
      </c>
      <c r="AA343" s="67">
        <v>268975.33333333331</v>
      </c>
      <c r="AB343" s="67">
        <v>268975.33333333331</v>
      </c>
      <c r="AC343" s="67"/>
      <c r="AD343" s="67"/>
      <c r="AE343" s="67"/>
      <c r="AF343" s="67"/>
      <c r="AG343" s="67"/>
      <c r="AH343" s="67">
        <f t="shared" si="356"/>
        <v>1613851.9999999998</v>
      </c>
      <c r="AI343" s="132"/>
      <c r="AJ343" s="67">
        <v>150818800.63</v>
      </c>
      <c r="AK343" s="67">
        <f>+'Ejecucion gastos Febrero 2019'!K343</f>
        <v>0</v>
      </c>
      <c r="AL343" s="67">
        <f t="shared" si="357"/>
        <v>150818800.63</v>
      </c>
      <c r="AN343" s="35" t="e">
        <f t="shared" si="358"/>
        <v>#DIV/0!</v>
      </c>
      <c r="AO343" s="35">
        <f t="shared" si="359"/>
        <v>1</v>
      </c>
      <c r="AP343" s="35"/>
      <c r="AQ343" s="35"/>
      <c r="AR343" s="35"/>
      <c r="AS343" s="35"/>
      <c r="AT343" s="35"/>
      <c r="AU343" s="35"/>
    </row>
    <row r="344" spans="2:47" s="81" customFormat="1" ht="15.75" outlineLevel="1" thickBot="1" x14ac:dyDescent="0.3">
      <c r="B344" s="65">
        <v>210750</v>
      </c>
      <c r="C344" s="65" t="s">
        <v>619</v>
      </c>
      <c r="D344" s="66">
        <v>0</v>
      </c>
      <c r="E344" s="66">
        <v>0</v>
      </c>
      <c r="F344" s="66">
        <v>0</v>
      </c>
      <c r="G344" s="66">
        <v>0</v>
      </c>
      <c r="H344" s="66">
        <v>0</v>
      </c>
      <c r="I344" s="67">
        <v>872</v>
      </c>
      <c r="J344" s="67">
        <f t="shared" si="351"/>
        <v>872</v>
      </c>
      <c r="K344" s="67">
        <v>0</v>
      </c>
      <c r="L344" s="67">
        <f t="shared" si="352"/>
        <v>872</v>
      </c>
      <c r="M344" s="68">
        <v>0</v>
      </c>
      <c r="N344" s="66">
        <v>0</v>
      </c>
      <c r="O344" s="66">
        <f t="shared" si="353"/>
        <v>0</v>
      </c>
      <c r="P344" s="67">
        <f t="shared" si="354"/>
        <v>872</v>
      </c>
      <c r="Q344" s="66">
        <f t="shared" si="355"/>
        <v>0</v>
      </c>
      <c r="S344" s="65">
        <v>210750</v>
      </c>
      <c r="T344" s="65" t="s">
        <v>619</v>
      </c>
      <c r="U344" s="67">
        <v>872</v>
      </c>
      <c r="V344" s="67">
        <v>0</v>
      </c>
      <c r="W344" s="67">
        <v>145.33333333333334</v>
      </c>
      <c r="X344" s="67">
        <v>145.33333333333334</v>
      </c>
      <c r="Y344" s="67">
        <v>145.33333333333334</v>
      </c>
      <c r="Z344" s="67">
        <v>145.33333333333334</v>
      </c>
      <c r="AA344" s="67">
        <v>145.33333333333334</v>
      </c>
      <c r="AB344" s="67">
        <v>145.33333333333334</v>
      </c>
      <c r="AC344" s="67"/>
      <c r="AD344" s="67"/>
      <c r="AE344" s="67"/>
      <c r="AF344" s="67"/>
      <c r="AG344" s="67"/>
      <c r="AH344" s="67">
        <f t="shared" si="356"/>
        <v>872.00000000000011</v>
      </c>
      <c r="AI344" s="132"/>
      <c r="AJ344" s="67">
        <v>0</v>
      </c>
      <c r="AK344" s="67">
        <f>+'Ejecucion gastos Febrero 2019'!K344</f>
        <v>0</v>
      </c>
      <c r="AL344" s="67">
        <f t="shared" si="357"/>
        <v>0</v>
      </c>
      <c r="AN344" s="35" t="e">
        <f t="shared" si="358"/>
        <v>#DIV/0!</v>
      </c>
      <c r="AO344" s="35">
        <f t="shared" si="359"/>
        <v>1</v>
      </c>
      <c r="AP344" s="35"/>
      <c r="AQ344" s="35"/>
      <c r="AR344" s="35"/>
      <c r="AS344" s="35"/>
      <c r="AT344" s="35"/>
      <c r="AU344" s="35"/>
    </row>
    <row r="345" spans="2:47" s="81" customFormat="1" ht="15.75" outlineLevel="1" thickBot="1" x14ac:dyDescent="0.3">
      <c r="B345" s="65">
        <v>210751</v>
      </c>
      <c r="C345" s="65" t="s">
        <v>620</v>
      </c>
      <c r="D345" s="66">
        <v>0</v>
      </c>
      <c r="E345" s="66">
        <v>0</v>
      </c>
      <c r="F345" s="66">
        <v>0</v>
      </c>
      <c r="G345" s="66">
        <v>0</v>
      </c>
      <c r="H345" s="66">
        <v>0</v>
      </c>
      <c r="I345" s="67">
        <v>752699</v>
      </c>
      <c r="J345" s="67">
        <f t="shared" si="351"/>
        <v>752699</v>
      </c>
      <c r="K345" s="67">
        <v>0</v>
      </c>
      <c r="L345" s="67">
        <f t="shared" si="352"/>
        <v>752699</v>
      </c>
      <c r="M345" s="68">
        <v>0</v>
      </c>
      <c r="N345" s="66">
        <v>752699</v>
      </c>
      <c r="O345" s="66">
        <f t="shared" si="353"/>
        <v>752699</v>
      </c>
      <c r="P345" s="67">
        <f t="shared" si="354"/>
        <v>0</v>
      </c>
      <c r="Q345" s="66">
        <f t="shared" si="355"/>
        <v>0</v>
      </c>
      <c r="S345" s="65">
        <v>210751</v>
      </c>
      <c r="T345" s="65" t="s">
        <v>620</v>
      </c>
      <c r="U345" s="67">
        <v>752699</v>
      </c>
      <c r="V345" s="67">
        <v>752699</v>
      </c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>
        <f t="shared" si="356"/>
        <v>752699</v>
      </c>
      <c r="AI345" s="132"/>
      <c r="AJ345" s="67">
        <v>0</v>
      </c>
      <c r="AK345" s="67">
        <f>+'Ejecucion gastos Febrero 2019'!K345</f>
        <v>752699</v>
      </c>
      <c r="AL345" s="67">
        <f t="shared" si="357"/>
        <v>752699</v>
      </c>
      <c r="AN345" s="35">
        <f t="shared" si="358"/>
        <v>1</v>
      </c>
      <c r="AO345" s="35" t="e">
        <f t="shared" si="359"/>
        <v>#DIV/0!</v>
      </c>
      <c r="AP345" s="35"/>
      <c r="AQ345" s="35"/>
      <c r="AR345" s="35"/>
      <c r="AS345" s="35"/>
      <c r="AT345" s="35"/>
      <c r="AU345" s="35"/>
    </row>
    <row r="346" spans="2:47" s="81" customFormat="1" ht="15.75" outlineLevel="1" thickBot="1" x14ac:dyDescent="0.3">
      <c r="B346" s="65">
        <v>210752</v>
      </c>
      <c r="C346" s="65" t="s">
        <v>621</v>
      </c>
      <c r="D346" s="66">
        <v>0</v>
      </c>
      <c r="E346" s="66">
        <v>0</v>
      </c>
      <c r="F346" s="66">
        <v>0</v>
      </c>
      <c r="G346" s="66">
        <v>0</v>
      </c>
      <c r="H346" s="66">
        <v>0</v>
      </c>
      <c r="I346" s="67">
        <v>11301644</v>
      </c>
      <c r="J346" s="68">
        <f t="shared" si="351"/>
        <v>11301644</v>
      </c>
      <c r="K346" s="67">
        <v>0</v>
      </c>
      <c r="L346" s="67">
        <f t="shared" si="352"/>
        <v>11301644</v>
      </c>
      <c r="M346" s="68">
        <v>0</v>
      </c>
      <c r="N346" s="66">
        <v>0</v>
      </c>
      <c r="O346" s="66">
        <f t="shared" si="353"/>
        <v>0</v>
      </c>
      <c r="P346" s="67">
        <f t="shared" si="354"/>
        <v>11301644</v>
      </c>
      <c r="Q346" s="66">
        <f t="shared" si="355"/>
        <v>0</v>
      </c>
      <c r="S346" s="65">
        <v>210752</v>
      </c>
      <c r="T346" s="65" t="s">
        <v>621</v>
      </c>
      <c r="U346" s="67">
        <v>11301644</v>
      </c>
      <c r="V346" s="67">
        <v>0</v>
      </c>
      <c r="W346" s="67">
        <v>1883607.3333333333</v>
      </c>
      <c r="X346" s="67">
        <v>1883607.3333333333</v>
      </c>
      <c r="Y346" s="67">
        <v>1883607.3333333333</v>
      </c>
      <c r="Z346" s="67">
        <v>1883607.3333333333</v>
      </c>
      <c r="AA346" s="67">
        <v>1883607.3333333333</v>
      </c>
      <c r="AB346" s="67">
        <v>1883607.3333333333</v>
      </c>
      <c r="AC346" s="67"/>
      <c r="AD346" s="67"/>
      <c r="AE346" s="67"/>
      <c r="AF346" s="67"/>
      <c r="AG346" s="67"/>
      <c r="AH346" s="67">
        <f t="shared" si="356"/>
        <v>11301644</v>
      </c>
      <c r="AI346" s="132"/>
      <c r="AJ346" s="67">
        <v>0</v>
      </c>
      <c r="AK346" s="67">
        <f>+'Ejecucion gastos Febrero 2019'!K346</f>
        <v>0</v>
      </c>
      <c r="AL346" s="67">
        <f t="shared" si="357"/>
        <v>0</v>
      </c>
      <c r="AN346" s="35" t="e">
        <f t="shared" si="358"/>
        <v>#DIV/0!</v>
      </c>
      <c r="AO346" s="35">
        <f t="shared" si="359"/>
        <v>1</v>
      </c>
      <c r="AP346" s="35"/>
      <c r="AQ346" s="35"/>
      <c r="AR346" s="35"/>
      <c r="AS346" s="35"/>
      <c r="AT346" s="35"/>
      <c r="AU346" s="35"/>
    </row>
    <row r="347" spans="2:47" s="81" customFormat="1" ht="15.75" outlineLevel="1" thickBot="1" x14ac:dyDescent="0.3">
      <c r="B347" s="65">
        <v>210753</v>
      </c>
      <c r="C347" s="65" t="s">
        <v>622</v>
      </c>
      <c r="D347" s="66">
        <v>0</v>
      </c>
      <c r="E347" s="66">
        <v>0</v>
      </c>
      <c r="F347" s="66">
        <v>0</v>
      </c>
      <c r="G347" s="66">
        <v>0</v>
      </c>
      <c r="H347" s="66">
        <v>0</v>
      </c>
      <c r="I347" s="67">
        <v>137233211</v>
      </c>
      <c r="J347" s="67">
        <f t="shared" si="351"/>
        <v>137233211</v>
      </c>
      <c r="K347" s="67">
        <v>0</v>
      </c>
      <c r="L347" s="67">
        <f t="shared" si="352"/>
        <v>137233211</v>
      </c>
      <c r="M347" s="68">
        <v>0</v>
      </c>
      <c r="N347" s="66">
        <v>0</v>
      </c>
      <c r="O347" s="66">
        <f t="shared" si="353"/>
        <v>0</v>
      </c>
      <c r="P347" s="67">
        <f t="shared" si="354"/>
        <v>137233211</v>
      </c>
      <c r="Q347" s="66">
        <f t="shared" si="355"/>
        <v>0</v>
      </c>
      <c r="S347" s="65">
        <v>210753</v>
      </c>
      <c r="T347" s="65" t="s">
        <v>622</v>
      </c>
      <c r="U347" s="67">
        <v>137233211</v>
      </c>
      <c r="V347" s="67">
        <v>0</v>
      </c>
      <c r="W347" s="67">
        <v>22872201.833333332</v>
      </c>
      <c r="X347" s="67">
        <v>22872201.833333332</v>
      </c>
      <c r="Y347" s="67">
        <v>22872201.833333332</v>
      </c>
      <c r="Z347" s="67">
        <v>22872201.833333332</v>
      </c>
      <c r="AA347" s="67">
        <v>22872201.833333332</v>
      </c>
      <c r="AB347" s="67">
        <v>22872201.833333332</v>
      </c>
      <c r="AC347" s="67"/>
      <c r="AD347" s="67"/>
      <c r="AE347" s="67"/>
      <c r="AF347" s="67"/>
      <c r="AG347" s="67"/>
      <c r="AH347" s="67">
        <f t="shared" si="356"/>
        <v>137233211</v>
      </c>
      <c r="AI347" s="132"/>
      <c r="AJ347" s="67">
        <v>0</v>
      </c>
      <c r="AK347" s="67">
        <f>+'Ejecucion gastos Febrero 2019'!K347</f>
        <v>0</v>
      </c>
      <c r="AL347" s="67">
        <f t="shared" si="357"/>
        <v>0</v>
      </c>
      <c r="AN347" s="35" t="e">
        <f t="shared" si="358"/>
        <v>#DIV/0!</v>
      </c>
      <c r="AO347" s="35">
        <f t="shared" si="359"/>
        <v>1</v>
      </c>
      <c r="AP347" s="35"/>
      <c r="AQ347" s="35"/>
      <c r="AR347" s="35"/>
      <c r="AS347" s="35"/>
      <c r="AT347" s="35"/>
      <c r="AU347" s="35"/>
    </row>
    <row r="348" spans="2:47" s="81" customFormat="1" ht="15.75" outlineLevel="1" thickBot="1" x14ac:dyDescent="0.3">
      <c r="B348" s="65">
        <v>210754</v>
      </c>
      <c r="C348" s="65" t="s">
        <v>623</v>
      </c>
      <c r="D348" s="66">
        <v>0</v>
      </c>
      <c r="E348" s="66">
        <v>0</v>
      </c>
      <c r="F348" s="66">
        <v>0</v>
      </c>
      <c r="G348" s="66">
        <v>0</v>
      </c>
      <c r="H348" s="66">
        <v>0</v>
      </c>
      <c r="I348" s="67">
        <v>112429</v>
      </c>
      <c r="J348" s="67">
        <f t="shared" si="351"/>
        <v>112429</v>
      </c>
      <c r="K348" s="67">
        <v>0</v>
      </c>
      <c r="L348" s="67">
        <f t="shared" si="352"/>
        <v>112429</v>
      </c>
      <c r="M348" s="68">
        <v>0</v>
      </c>
      <c r="N348" s="66">
        <v>0</v>
      </c>
      <c r="O348" s="66">
        <f t="shared" si="353"/>
        <v>0</v>
      </c>
      <c r="P348" s="67">
        <f t="shared" si="354"/>
        <v>112429</v>
      </c>
      <c r="Q348" s="66">
        <f t="shared" si="355"/>
        <v>0</v>
      </c>
      <c r="S348" s="65">
        <v>210754</v>
      </c>
      <c r="T348" s="65" t="s">
        <v>623</v>
      </c>
      <c r="U348" s="67">
        <v>112429</v>
      </c>
      <c r="V348" s="67">
        <v>0</v>
      </c>
      <c r="W348" s="67">
        <v>18738.166666666668</v>
      </c>
      <c r="X348" s="67">
        <v>18738.166666666668</v>
      </c>
      <c r="Y348" s="67">
        <v>18738.166666666668</v>
      </c>
      <c r="Z348" s="67">
        <v>18738.166666666668</v>
      </c>
      <c r="AA348" s="67">
        <v>18738.166666666668</v>
      </c>
      <c r="AB348" s="67">
        <v>18738.166666666668</v>
      </c>
      <c r="AC348" s="67"/>
      <c r="AD348" s="67"/>
      <c r="AE348" s="67"/>
      <c r="AF348" s="67"/>
      <c r="AG348" s="67"/>
      <c r="AH348" s="67">
        <f t="shared" si="356"/>
        <v>112429.00000000001</v>
      </c>
      <c r="AI348" s="132"/>
      <c r="AJ348" s="67">
        <v>0</v>
      </c>
      <c r="AK348" s="67">
        <f>+'Ejecucion gastos Febrero 2019'!K348</f>
        <v>0</v>
      </c>
      <c r="AL348" s="67">
        <f t="shared" si="357"/>
        <v>0</v>
      </c>
      <c r="AN348" s="35" t="e">
        <f t="shared" si="358"/>
        <v>#DIV/0!</v>
      </c>
      <c r="AO348" s="35">
        <f t="shared" si="359"/>
        <v>1</v>
      </c>
      <c r="AP348" s="35"/>
      <c r="AQ348" s="35"/>
      <c r="AR348" s="35"/>
      <c r="AS348" s="35"/>
      <c r="AT348" s="35"/>
      <c r="AU348" s="35"/>
    </row>
    <row r="349" spans="2:47" s="81" customFormat="1" ht="15.75" outlineLevel="1" thickBot="1" x14ac:dyDescent="0.3">
      <c r="B349" s="65">
        <v>210755</v>
      </c>
      <c r="C349" s="65" t="s">
        <v>624</v>
      </c>
      <c r="D349" s="66">
        <v>0</v>
      </c>
      <c r="E349" s="66">
        <v>0</v>
      </c>
      <c r="F349" s="66">
        <v>0</v>
      </c>
      <c r="G349" s="66">
        <v>0</v>
      </c>
      <c r="H349" s="66">
        <v>0</v>
      </c>
      <c r="I349" s="67">
        <v>92800</v>
      </c>
      <c r="J349" s="67">
        <f t="shared" si="351"/>
        <v>92800</v>
      </c>
      <c r="K349" s="67">
        <v>0</v>
      </c>
      <c r="L349" s="67">
        <f t="shared" si="352"/>
        <v>92800</v>
      </c>
      <c r="M349" s="68">
        <v>0</v>
      </c>
      <c r="N349" s="66">
        <v>0</v>
      </c>
      <c r="O349" s="66">
        <f t="shared" si="353"/>
        <v>0</v>
      </c>
      <c r="P349" s="67">
        <f t="shared" si="354"/>
        <v>92800</v>
      </c>
      <c r="Q349" s="66">
        <f t="shared" si="355"/>
        <v>0</v>
      </c>
      <c r="S349" s="65">
        <v>210755</v>
      </c>
      <c r="T349" s="65" t="s">
        <v>624</v>
      </c>
      <c r="U349" s="67">
        <v>92800</v>
      </c>
      <c r="V349" s="67">
        <v>0</v>
      </c>
      <c r="W349" s="67">
        <v>15466.666666666666</v>
      </c>
      <c r="X349" s="67">
        <v>15466.666666666666</v>
      </c>
      <c r="Y349" s="67">
        <v>15466.666666666666</v>
      </c>
      <c r="Z349" s="67">
        <v>15466.666666666666</v>
      </c>
      <c r="AA349" s="67">
        <v>15466.666666666666</v>
      </c>
      <c r="AB349" s="67">
        <v>15466.666666666666</v>
      </c>
      <c r="AC349" s="67"/>
      <c r="AD349" s="67"/>
      <c r="AE349" s="67"/>
      <c r="AF349" s="67"/>
      <c r="AG349" s="67"/>
      <c r="AH349" s="67">
        <f t="shared" si="356"/>
        <v>92800</v>
      </c>
      <c r="AI349" s="132"/>
      <c r="AJ349" s="67">
        <v>0</v>
      </c>
      <c r="AK349" s="67">
        <f>+'Ejecucion gastos Febrero 2019'!K349</f>
        <v>0</v>
      </c>
      <c r="AL349" s="67">
        <f t="shared" si="357"/>
        <v>0</v>
      </c>
      <c r="AN349" s="35" t="e">
        <f t="shared" si="358"/>
        <v>#DIV/0!</v>
      </c>
      <c r="AO349" s="35">
        <f t="shared" si="359"/>
        <v>1</v>
      </c>
      <c r="AP349" s="35"/>
      <c r="AQ349" s="35"/>
      <c r="AR349" s="35"/>
      <c r="AS349" s="35"/>
      <c r="AT349" s="35"/>
      <c r="AU349" s="35"/>
    </row>
    <row r="350" spans="2:47" s="81" customFormat="1" ht="15.75" outlineLevel="1" thickBot="1" x14ac:dyDescent="0.3">
      <c r="B350" s="65">
        <v>210756</v>
      </c>
      <c r="C350" s="65" t="s">
        <v>625</v>
      </c>
      <c r="D350" s="66">
        <v>0</v>
      </c>
      <c r="E350" s="66">
        <v>0</v>
      </c>
      <c r="F350" s="66">
        <v>0</v>
      </c>
      <c r="G350" s="66">
        <v>0</v>
      </c>
      <c r="H350" s="66">
        <v>0</v>
      </c>
      <c r="I350" s="67">
        <v>7158810</v>
      </c>
      <c r="J350" s="67">
        <f t="shared" si="351"/>
        <v>7158810</v>
      </c>
      <c r="K350" s="67">
        <v>0</v>
      </c>
      <c r="L350" s="67">
        <f t="shared" si="352"/>
        <v>7158810</v>
      </c>
      <c r="M350" s="68">
        <v>0</v>
      </c>
      <c r="N350" s="66">
        <v>0</v>
      </c>
      <c r="O350" s="66">
        <f t="shared" si="353"/>
        <v>0</v>
      </c>
      <c r="P350" s="67">
        <f t="shared" si="354"/>
        <v>7158810</v>
      </c>
      <c r="Q350" s="66">
        <f t="shared" si="355"/>
        <v>0</v>
      </c>
      <c r="S350" s="65">
        <v>210756</v>
      </c>
      <c r="T350" s="65" t="s">
        <v>625</v>
      </c>
      <c r="U350" s="67">
        <v>7158810</v>
      </c>
      <c r="V350" s="67">
        <v>0</v>
      </c>
      <c r="W350" s="67">
        <v>1193135</v>
      </c>
      <c r="X350" s="67">
        <v>1193135</v>
      </c>
      <c r="Y350" s="67">
        <v>1193135</v>
      </c>
      <c r="Z350" s="67">
        <v>1193135</v>
      </c>
      <c r="AA350" s="67">
        <v>1193135</v>
      </c>
      <c r="AB350" s="67">
        <v>1193135</v>
      </c>
      <c r="AC350" s="67"/>
      <c r="AD350" s="67"/>
      <c r="AE350" s="67"/>
      <c r="AF350" s="67"/>
      <c r="AG350" s="67"/>
      <c r="AH350" s="67">
        <f t="shared" si="356"/>
        <v>7158810</v>
      </c>
      <c r="AI350" s="132"/>
      <c r="AJ350" s="67">
        <v>0</v>
      </c>
      <c r="AK350" s="67">
        <f>+'Ejecucion gastos Febrero 2019'!K350</f>
        <v>0</v>
      </c>
      <c r="AL350" s="67">
        <f t="shared" si="357"/>
        <v>0</v>
      </c>
      <c r="AN350" s="35" t="e">
        <f t="shared" si="358"/>
        <v>#DIV/0!</v>
      </c>
      <c r="AO350" s="35">
        <f t="shared" si="359"/>
        <v>1</v>
      </c>
      <c r="AP350" s="35"/>
      <c r="AQ350" s="35"/>
      <c r="AR350" s="35"/>
      <c r="AS350" s="35"/>
      <c r="AT350" s="35"/>
      <c r="AU350" s="35"/>
    </row>
    <row r="351" spans="2:47" s="81" customFormat="1" ht="15.75" outlineLevel="1" thickBot="1" x14ac:dyDescent="0.3">
      <c r="B351" s="65">
        <v>210757</v>
      </c>
      <c r="C351" s="65" t="s">
        <v>626</v>
      </c>
      <c r="D351" s="66">
        <v>0</v>
      </c>
      <c r="E351" s="66">
        <v>0</v>
      </c>
      <c r="F351" s="66">
        <v>0</v>
      </c>
      <c r="G351" s="66">
        <v>0</v>
      </c>
      <c r="H351" s="66">
        <v>0</v>
      </c>
      <c r="I351" s="67">
        <v>217637</v>
      </c>
      <c r="J351" s="67">
        <f t="shared" si="351"/>
        <v>217637</v>
      </c>
      <c r="K351" s="67">
        <v>0</v>
      </c>
      <c r="L351" s="67">
        <f t="shared" si="352"/>
        <v>217637</v>
      </c>
      <c r="M351" s="68">
        <v>0</v>
      </c>
      <c r="N351" s="66">
        <v>0</v>
      </c>
      <c r="O351" s="66">
        <f t="shared" si="353"/>
        <v>0</v>
      </c>
      <c r="P351" s="67">
        <f t="shared" si="354"/>
        <v>217637</v>
      </c>
      <c r="Q351" s="66">
        <f t="shared" si="355"/>
        <v>0</v>
      </c>
      <c r="S351" s="65">
        <v>210757</v>
      </c>
      <c r="T351" s="65" t="s">
        <v>626</v>
      </c>
      <c r="U351" s="67">
        <v>217637</v>
      </c>
      <c r="V351" s="67">
        <v>0</v>
      </c>
      <c r="W351" s="67">
        <v>36272.833333333336</v>
      </c>
      <c r="X351" s="67">
        <v>36272.833333333336</v>
      </c>
      <c r="Y351" s="67">
        <v>36272.833333333336</v>
      </c>
      <c r="Z351" s="67">
        <v>36272.833333333336</v>
      </c>
      <c r="AA351" s="67">
        <v>36272.833333333336</v>
      </c>
      <c r="AB351" s="67">
        <v>36272.833333333336</v>
      </c>
      <c r="AC351" s="67"/>
      <c r="AD351" s="67"/>
      <c r="AE351" s="67"/>
      <c r="AF351" s="67"/>
      <c r="AG351" s="67"/>
      <c r="AH351" s="67">
        <f t="shared" si="356"/>
        <v>217637.00000000003</v>
      </c>
      <c r="AI351" s="132"/>
      <c r="AJ351" s="67">
        <v>0</v>
      </c>
      <c r="AK351" s="67">
        <f>+'Ejecucion gastos Febrero 2019'!K351</f>
        <v>146960</v>
      </c>
      <c r="AL351" s="67">
        <f t="shared" si="357"/>
        <v>146960</v>
      </c>
      <c r="AN351" s="35" t="e">
        <f t="shared" si="358"/>
        <v>#DIV/0!</v>
      </c>
      <c r="AO351" s="35">
        <f t="shared" si="359"/>
        <v>-3.0515169755142733</v>
      </c>
      <c r="AP351" s="35"/>
      <c r="AQ351" s="35"/>
      <c r="AR351" s="35"/>
      <c r="AS351" s="35"/>
      <c r="AT351" s="35"/>
      <c r="AU351" s="35"/>
    </row>
    <row r="352" spans="2:47" s="81" customFormat="1" ht="15.75" outlineLevel="1" thickBot="1" x14ac:dyDescent="0.3">
      <c r="B352" s="65">
        <v>210758</v>
      </c>
      <c r="C352" s="65" t="s">
        <v>627</v>
      </c>
      <c r="D352" s="66">
        <v>0</v>
      </c>
      <c r="E352" s="66">
        <v>0</v>
      </c>
      <c r="F352" s="66">
        <v>0</v>
      </c>
      <c r="G352" s="66">
        <v>0</v>
      </c>
      <c r="H352" s="66">
        <v>0</v>
      </c>
      <c r="I352" s="67">
        <v>3928086</v>
      </c>
      <c r="J352" s="67">
        <f t="shared" si="351"/>
        <v>3928086</v>
      </c>
      <c r="K352" s="67">
        <v>0</v>
      </c>
      <c r="L352" s="67">
        <f t="shared" si="352"/>
        <v>3928086</v>
      </c>
      <c r="M352" s="68">
        <v>0</v>
      </c>
      <c r="N352" s="66">
        <v>0</v>
      </c>
      <c r="O352" s="66">
        <f t="shared" si="353"/>
        <v>0</v>
      </c>
      <c r="P352" s="67">
        <f t="shared" si="354"/>
        <v>3928086</v>
      </c>
      <c r="Q352" s="66">
        <f t="shared" si="355"/>
        <v>0</v>
      </c>
      <c r="S352" s="65">
        <v>210758</v>
      </c>
      <c r="T352" s="65" t="s">
        <v>627</v>
      </c>
      <c r="U352" s="67">
        <v>3928086</v>
      </c>
      <c r="V352" s="67">
        <v>0</v>
      </c>
      <c r="W352" s="67">
        <v>654681</v>
      </c>
      <c r="X352" s="67">
        <v>654681</v>
      </c>
      <c r="Y352" s="67">
        <v>654681</v>
      </c>
      <c r="Z352" s="67">
        <v>654681</v>
      </c>
      <c r="AA352" s="67">
        <v>654681</v>
      </c>
      <c r="AB352" s="67">
        <v>654681</v>
      </c>
      <c r="AC352" s="67"/>
      <c r="AD352" s="67"/>
      <c r="AE352" s="67"/>
      <c r="AF352" s="67"/>
      <c r="AG352" s="67"/>
      <c r="AH352" s="67">
        <f t="shared" si="356"/>
        <v>3928086</v>
      </c>
      <c r="AI352" s="132"/>
      <c r="AJ352" s="67">
        <v>0</v>
      </c>
      <c r="AK352" s="67">
        <f>+'Ejecucion gastos Febrero 2019'!K352</f>
        <v>0</v>
      </c>
      <c r="AL352" s="67">
        <f t="shared" si="357"/>
        <v>0</v>
      </c>
      <c r="AN352" s="35" t="e">
        <f t="shared" si="358"/>
        <v>#DIV/0!</v>
      </c>
      <c r="AO352" s="35">
        <f t="shared" si="359"/>
        <v>1</v>
      </c>
      <c r="AP352" s="35"/>
      <c r="AQ352" s="35"/>
      <c r="AR352" s="35"/>
      <c r="AS352" s="35"/>
      <c r="AT352" s="35"/>
      <c r="AU352" s="35"/>
    </row>
    <row r="353" spans="1:47" s="81" customFormat="1" ht="15.75" outlineLevel="1" thickBot="1" x14ac:dyDescent="0.3">
      <c r="B353" s="65">
        <v>210759</v>
      </c>
      <c r="C353" s="65" t="s">
        <v>628</v>
      </c>
      <c r="D353" s="66">
        <v>0</v>
      </c>
      <c r="E353" s="66">
        <v>0</v>
      </c>
      <c r="F353" s="66">
        <v>0</v>
      </c>
      <c r="G353" s="66">
        <v>0</v>
      </c>
      <c r="H353" s="66">
        <v>0</v>
      </c>
      <c r="I353" s="67">
        <v>61008000</v>
      </c>
      <c r="J353" s="67">
        <f t="shared" si="351"/>
        <v>61008000</v>
      </c>
      <c r="K353" s="67">
        <v>0</v>
      </c>
      <c r="L353" s="67">
        <f t="shared" si="352"/>
        <v>61008000</v>
      </c>
      <c r="M353" s="68">
        <v>0</v>
      </c>
      <c r="N353" s="66">
        <v>0</v>
      </c>
      <c r="O353" s="66">
        <f t="shared" si="353"/>
        <v>0</v>
      </c>
      <c r="P353" s="67">
        <f t="shared" si="354"/>
        <v>61008000</v>
      </c>
      <c r="Q353" s="66">
        <f t="shared" si="355"/>
        <v>0</v>
      </c>
      <c r="S353" s="65">
        <v>210759</v>
      </c>
      <c r="T353" s="65" t="s">
        <v>628</v>
      </c>
      <c r="U353" s="67">
        <v>61008000</v>
      </c>
      <c r="V353" s="67">
        <v>0</v>
      </c>
      <c r="W353" s="67">
        <v>10168000</v>
      </c>
      <c r="X353" s="67">
        <v>10168000</v>
      </c>
      <c r="Y353" s="67">
        <v>10168000</v>
      </c>
      <c r="Z353" s="67">
        <v>10168000</v>
      </c>
      <c r="AA353" s="67">
        <v>10168000</v>
      </c>
      <c r="AB353" s="67">
        <v>10168000</v>
      </c>
      <c r="AC353" s="67"/>
      <c r="AD353" s="67"/>
      <c r="AE353" s="67"/>
      <c r="AF353" s="67"/>
      <c r="AG353" s="67"/>
      <c r="AH353" s="67">
        <f t="shared" si="356"/>
        <v>61008000</v>
      </c>
      <c r="AI353" s="132"/>
      <c r="AJ353" s="67">
        <v>0</v>
      </c>
      <c r="AK353" s="67">
        <f>+'Ejecucion gastos Febrero 2019'!K353</f>
        <v>27097260</v>
      </c>
      <c r="AL353" s="67">
        <f t="shared" si="357"/>
        <v>27097260</v>
      </c>
      <c r="AN353" s="35" t="e">
        <f t="shared" si="358"/>
        <v>#DIV/0!</v>
      </c>
      <c r="AO353" s="35">
        <f t="shared" si="359"/>
        <v>-1.6649547600314714</v>
      </c>
      <c r="AP353" s="35"/>
      <c r="AQ353" s="35"/>
      <c r="AR353" s="35"/>
      <c r="AS353" s="35"/>
      <c r="AT353" s="35"/>
      <c r="AU353" s="35"/>
    </row>
    <row r="354" spans="1:47" s="81" customFormat="1" ht="15.75" outlineLevel="1" thickBot="1" x14ac:dyDescent="0.3">
      <c r="B354" s="65">
        <v>210760</v>
      </c>
      <c r="C354" s="65" t="s">
        <v>629</v>
      </c>
      <c r="D354" s="66">
        <v>0</v>
      </c>
      <c r="E354" s="66">
        <v>0</v>
      </c>
      <c r="F354" s="66">
        <v>0</v>
      </c>
      <c r="G354" s="66">
        <v>0</v>
      </c>
      <c r="H354" s="66">
        <v>0</v>
      </c>
      <c r="I354" s="67">
        <v>1177629095</v>
      </c>
      <c r="J354" s="67">
        <f t="shared" si="351"/>
        <v>1177629095</v>
      </c>
      <c r="K354" s="67">
        <v>0</v>
      </c>
      <c r="L354" s="67">
        <f t="shared" si="352"/>
        <v>1177629095</v>
      </c>
      <c r="M354" s="68">
        <v>0</v>
      </c>
      <c r="N354" s="66">
        <v>0</v>
      </c>
      <c r="O354" s="66">
        <f t="shared" si="353"/>
        <v>0</v>
      </c>
      <c r="P354" s="67">
        <f t="shared" si="354"/>
        <v>1177629095</v>
      </c>
      <c r="Q354" s="66">
        <f t="shared" si="355"/>
        <v>0</v>
      </c>
      <c r="R354" s="80"/>
      <c r="S354" s="65">
        <v>210760</v>
      </c>
      <c r="T354" s="65" t="s">
        <v>629</v>
      </c>
      <c r="U354" s="67">
        <v>1177629095</v>
      </c>
      <c r="V354" s="67">
        <v>0</v>
      </c>
      <c r="W354" s="67">
        <v>196271515.83333334</v>
      </c>
      <c r="X354" s="67">
        <v>196271515.83333334</v>
      </c>
      <c r="Y354" s="67">
        <v>196271515.83333334</v>
      </c>
      <c r="Z354" s="67">
        <v>196271515.83333334</v>
      </c>
      <c r="AA354" s="67">
        <v>196271515.83333334</v>
      </c>
      <c r="AB354" s="67">
        <v>196271515.83333334</v>
      </c>
      <c r="AC354" s="67"/>
      <c r="AD354" s="67"/>
      <c r="AE354" s="67"/>
      <c r="AF354" s="67"/>
      <c r="AG354" s="67"/>
      <c r="AH354" s="67">
        <f t="shared" si="356"/>
        <v>1177629095</v>
      </c>
      <c r="AI354" s="132"/>
      <c r="AJ354" s="67">
        <v>0</v>
      </c>
      <c r="AK354" s="67">
        <f>+'Ejecucion gastos Febrero 2019'!K354</f>
        <v>0</v>
      </c>
      <c r="AL354" s="67">
        <f t="shared" si="357"/>
        <v>0</v>
      </c>
      <c r="AN354" s="35" t="e">
        <f t="shared" si="358"/>
        <v>#DIV/0!</v>
      </c>
      <c r="AO354" s="35">
        <f t="shared" si="359"/>
        <v>1</v>
      </c>
      <c r="AP354" s="35"/>
      <c r="AQ354" s="35"/>
      <c r="AR354" s="35"/>
      <c r="AS354" s="35"/>
      <c r="AT354" s="35"/>
      <c r="AU354" s="35"/>
    </row>
    <row r="355" spans="1:47" s="81" customFormat="1" ht="15.75" outlineLevel="1" thickBot="1" x14ac:dyDescent="0.3">
      <c r="B355" s="65">
        <v>210761</v>
      </c>
      <c r="C355" s="65" t="s">
        <v>630</v>
      </c>
      <c r="D355" s="66">
        <v>0</v>
      </c>
      <c r="E355" s="66">
        <v>0</v>
      </c>
      <c r="F355" s="66">
        <v>0</v>
      </c>
      <c r="G355" s="66">
        <v>0</v>
      </c>
      <c r="H355" s="66">
        <v>0</v>
      </c>
      <c r="I355" s="67">
        <v>2680121</v>
      </c>
      <c r="J355" s="67">
        <f t="shared" si="351"/>
        <v>2680121</v>
      </c>
      <c r="K355" s="67">
        <v>0</v>
      </c>
      <c r="L355" s="67">
        <f t="shared" si="352"/>
        <v>2680121</v>
      </c>
      <c r="M355" s="68">
        <v>0</v>
      </c>
      <c r="N355" s="66">
        <v>0</v>
      </c>
      <c r="O355" s="66">
        <f t="shared" si="353"/>
        <v>0</v>
      </c>
      <c r="P355" s="67">
        <f t="shared" si="354"/>
        <v>2680121</v>
      </c>
      <c r="Q355" s="66">
        <f t="shared" si="355"/>
        <v>0</v>
      </c>
      <c r="S355" s="65">
        <v>210761</v>
      </c>
      <c r="T355" s="65" t="s">
        <v>630</v>
      </c>
      <c r="U355" s="67">
        <v>2680121</v>
      </c>
      <c r="V355" s="67">
        <v>0</v>
      </c>
      <c r="W355" s="67">
        <v>446686.83333333331</v>
      </c>
      <c r="X355" s="67">
        <v>446686.83333333331</v>
      </c>
      <c r="Y355" s="67">
        <v>446686.83333333331</v>
      </c>
      <c r="Z355" s="67">
        <v>446686.83333333331</v>
      </c>
      <c r="AA355" s="67">
        <v>446686.83333333331</v>
      </c>
      <c r="AB355" s="67">
        <v>446686.83333333331</v>
      </c>
      <c r="AC355" s="67"/>
      <c r="AD355" s="67"/>
      <c r="AE355" s="67"/>
      <c r="AF355" s="67"/>
      <c r="AG355" s="67"/>
      <c r="AH355" s="67">
        <f t="shared" si="356"/>
        <v>2680121</v>
      </c>
      <c r="AI355" s="132"/>
      <c r="AJ355" s="67">
        <v>0</v>
      </c>
      <c r="AK355" s="67">
        <f>+'Ejecucion gastos Febrero 2019'!K355</f>
        <v>0</v>
      </c>
      <c r="AL355" s="67">
        <f t="shared" si="357"/>
        <v>0</v>
      </c>
      <c r="AN355" s="35" t="e">
        <f t="shared" si="358"/>
        <v>#DIV/0!</v>
      </c>
      <c r="AO355" s="35">
        <f t="shared" si="359"/>
        <v>1</v>
      </c>
      <c r="AP355" s="35"/>
      <c r="AQ355" s="35"/>
      <c r="AR355" s="35"/>
      <c r="AS355" s="35"/>
      <c r="AT355" s="35"/>
      <c r="AU355" s="35"/>
    </row>
    <row r="356" spans="1:47" s="81" customFormat="1" ht="15.75" outlineLevel="1" thickBot="1" x14ac:dyDescent="0.3">
      <c r="B356" s="65">
        <v>210762</v>
      </c>
      <c r="C356" s="65" t="s">
        <v>631</v>
      </c>
      <c r="D356" s="66">
        <v>0</v>
      </c>
      <c r="E356" s="66">
        <v>0</v>
      </c>
      <c r="F356" s="66">
        <v>0</v>
      </c>
      <c r="G356" s="66">
        <v>0</v>
      </c>
      <c r="H356" s="66">
        <v>0</v>
      </c>
      <c r="I356" s="67">
        <v>1501135</v>
      </c>
      <c r="J356" s="67">
        <f t="shared" si="351"/>
        <v>1501135</v>
      </c>
      <c r="K356" s="67">
        <v>0</v>
      </c>
      <c r="L356" s="67">
        <f t="shared" si="352"/>
        <v>1501135</v>
      </c>
      <c r="M356" s="68">
        <v>0</v>
      </c>
      <c r="N356" s="66">
        <v>0</v>
      </c>
      <c r="O356" s="66">
        <f t="shared" si="353"/>
        <v>0</v>
      </c>
      <c r="P356" s="67">
        <f t="shared" si="354"/>
        <v>1501135</v>
      </c>
      <c r="Q356" s="66">
        <f t="shared" si="355"/>
        <v>0</v>
      </c>
      <c r="S356" s="65">
        <v>210762</v>
      </c>
      <c r="T356" s="65" t="s">
        <v>631</v>
      </c>
      <c r="U356" s="67">
        <v>1501135</v>
      </c>
      <c r="V356" s="67">
        <v>0</v>
      </c>
      <c r="W356" s="67">
        <v>250189.16666666666</v>
      </c>
      <c r="X356" s="67">
        <v>250189.16666666666</v>
      </c>
      <c r="Y356" s="67">
        <v>250189.16666666666</v>
      </c>
      <c r="Z356" s="67">
        <v>250189.16666666666</v>
      </c>
      <c r="AA356" s="67">
        <v>250189.16666666666</v>
      </c>
      <c r="AB356" s="67">
        <v>250189.16666666666</v>
      </c>
      <c r="AC356" s="67"/>
      <c r="AD356" s="67"/>
      <c r="AE356" s="67"/>
      <c r="AF356" s="67"/>
      <c r="AG356" s="67"/>
      <c r="AH356" s="67">
        <f t="shared" si="356"/>
        <v>1501135</v>
      </c>
      <c r="AI356" s="132"/>
      <c r="AJ356" s="67">
        <v>0</v>
      </c>
      <c r="AK356" s="67">
        <f>+'Ejecucion gastos Febrero 2019'!K356</f>
        <v>0</v>
      </c>
      <c r="AL356" s="67">
        <f t="shared" si="357"/>
        <v>0</v>
      </c>
      <c r="AN356" s="35" t="e">
        <f t="shared" si="358"/>
        <v>#DIV/0!</v>
      </c>
      <c r="AO356" s="35">
        <f t="shared" si="359"/>
        <v>1</v>
      </c>
      <c r="AP356" s="35"/>
      <c r="AQ356" s="35"/>
      <c r="AR356" s="35"/>
      <c r="AS356" s="35"/>
      <c r="AT356" s="35"/>
      <c r="AU356" s="35"/>
    </row>
    <row r="357" spans="1:47" s="80" customFormat="1" ht="15.75" outlineLevel="1" thickBot="1" x14ac:dyDescent="0.3">
      <c r="A357" s="81"/>
      <c r="B357" s="65">
        <v>210763</v>
      </c>
      <c r="C357" s="65" t="s">
        <v>632</v>
      </c>
      <c r="D357" s="66">
        <v>0</v>
      </c>
      <c r="E357" s="66">
        <v>0</v>
      </c>
      <c r="F357" s="66">
        <v>0</v>
      </c>
      <c r="G357" s="66">
        <v>0</v>
      </c>
      <c r="H357" s="66">
        <v>0</v>
      </c>
      <c r="I357" s="67">
        <v>40398042</v>
      </c>
      <c r="J357" s="67">
        <f t="shared" si="351"/>
        <v>40398042</v>
      </c>
      <c r="K357" s="67">
        <v>0</v>
      </c>
      <c r="L357" s="67">
        <f t="shared" si="352"/>
        <v>40398042</v>
      </c>
      <c r="M357" s="68">
        <v>0</v>
      </c>
      <c r="N357" s="66">
        <v>0</v>
      </c>
      <c r="O357" s="66">
        <f t="shared" si="353"/>
        <v>0</v>
      </c>
      <c r="P357" s="67">
        <f t="shared" si="354"/>
        <v>40398042</v>
      </c>
      <c r="Q357" s="66">
        <f t="shared" si="355"/>
        <v>0</v>
      </c>
      <c r="R357" s="81"/>
      <c r="S357" s="65">
        <v>210763</v>
      </c>
      <c r="T357" s="65" t="s">
        <v>632</v>
      </c>
      <c r="U357" s="67">
        <v>40398042</v>
      </c>
      <c r="V357" s="67">
        <v>0</v>
      </c>
      <c r="W357" s="67">
        <v>6733007</v>
      </c>
      <c r="X357" s="67">
        <v>6733007</v>
      </c>
      <c r="Y357" s="67">
        <v>6733007</v>
      </c>
      <c r="Z357" s="67">
        <v>6733007</v>
      </c>
      <c r="AA357" s="67">
        <v>6733007</v>
      </c>
      <c r="AB357" s="67">
        <v>6733007</v>
      </c>
      <c r="AC357" s="67"/>
      <c r="AD357" s="67"/>
      <c r="AE357" s="67"/>
      <c r="AF357" s="67"/>
      <c r="AG357" s="67"/>
      <c r="AH357" s="67">
        <f t="shared" si="356"/>
        <v>40398042</v>
      </c>
      <c r="AI357" s="132"/>
      <c r="AJ357" s="67">
        <v>0</v>
      </c>
      <c r="AK357" s="67">
        <f>+'Ejecucion gastos Febrero 2019'!K357</f>
        <v>0</v>
      </c>
      <c r="AL357" s="67">
        <f t="shared" si="357"/>
        <v>0</v>
      </c>
      <c r="AN357" s="35" t="e">
        <f t="shared" si="358"/>
        <v>#DIV/0!</v>
      </c>
      <c r="AO357" s="35">
        <f t="shared" si="359"/>
        <v>1</v>
      </c>
      <c r="AP357" s="35"/>
      <c r="AQ357" s="35"/>
      <c r="AR357" s="35"/>
      <c r="AS357" s="35"/>
      <c r="AT357" s="35"/>
      <c r="AU357" s="35"/>
    </row>
    <row r="358" spans="1:47" s="81" customFormat="1" ht="15.75" thickBot="1" x14ac:dyDescent="0.3">
      <c r="B358" s="65">
        <v>210764</v>
      </c>
      <c r="C358" s="65" t="s">
        <v>633</v>
      </c>
      <c r="D358" s="66">
        <v>0</v>
      </c>
      <c r="E358" s="66">
        <v>0</v>
      </c>
      <c r="F358" s="66">
        <v>0</v>
      </c>
      <c r="G358" s="66">
        <v>0</v>
      </c>
      <c r="H358" s="66">
        <v>0</v>
      </c>
      <c r="I358" s="67">
        <v>46550468</v>
      </c>
      <c r="J358" s="68">
        <f t="shared" si="351"/>
        <v>46550468</v>
      </c>
      <c r="K358" s="67">
        <v>0</v>
      </c>
      <c r="L358" s="67">
        <f t="shared" si="352"/>
        <v>46550468</v>
      </c>
      <c r="M358" s="68">
        <v>0</v>
      </c>
      <c r="N358" s="66">
        <v>0</v>
      </c>
      <c r="O358" s="66">
        <f t="shared" si="353"/>
        <v>0</v>
      </c>
      <c r="P358" s="67">
        <f t="shared" si="354"/>
        <v>46550468</v>
      </c>
      <c r="Q358" s="66">
        <f t="shared" si="355"/>
        <v>0</v>
      </c>
      <c r="S358" s="65">
        <v>210764</v>
      </c>
      <c r="T358" s="65" t="s">
        <v>633</v>
      </c>
      <c r="U358" s="67">
        <v>46550468</v>
      </c>
      <c r="V358" s="67">
        <v>0</v>
      </c>
      <c r="W358" s="67">
        <v>7758411.333333333</v>
      </c>
      <c r="X358" s="67">
        <v>7758411.333333333</v>
      </c>
      <c r="Y358" s="67">
        <v>7758411.333333333</v>
      </c>
      <c r="Z358" s="67">
        <v>7758411.333333333</v>
      </c>
      <c r="AA358" s="67">
        <v>7758411.333333333</v>
      </c>
      <c r="AB358" s="67">
        <v>7758411.333333333</v>
      </c>
      <c r="AC358" s="67"/>
      <c r="AD358" s="67"/>
      <c r="AE358" s="67"/>
      <c r="AF358" s="67"/>
      <c r="AG358" s="67"/>
      <c r="AH358" s="67">
        <f t="shared" si="356"/>
        <v>46550468</v>
      </c>
      <c r="AI358" s="132"/>
      <c r="AJ358" s="67">
        <v>0</v>
      </c>
      <c r="AK358" s="67">
        <f>+'Ejecucion gastos Febrero 2019'!K358</f>
        <v>23500000</v>
      </c>
      <c r="AL358" s="67">
        <f t="shared" si="357"/>
        <v>23500000</v>
      </c>
      <c r="AN358" s="35" t="e">
        <f t="shared" si="358"/>
        <v>#DIV/0!</v>
      </c>
      <c r="AO358" s="35">
        <f t="shared" si="359"/>
        <v>-2.0289706217346732</v>
      </c>
      <c r="AP358" s="35"/>
      <c r="AQ358" s="35"/>
      <c r="AR358" s="35"/>
      <c r="AS358" s="35"/>
      <c r="AT358" s="35"/>
      <c r="AU358" s="35"/>
    </row>
    <row r="359" spans="1:47" s="81" customFormat="1" ht="15.75" outlineLevel="1" thickBot="1" x14ac:dyDescent="0.3">
      <c r="B359" s="65">
        <v>210765</v>
      </c>
      <c r="C359" s="65" t="s">
        <v>634</v>
      </c>
      <c r="D359" s="66">
        <v>0</v>
      </c>
      <c r="E359" s="66">
        <v>0</v>
      </c>
      <c r="F359" s="66">
        <v>0</v>
      </c>
      <c r="G359" s="66">
        <v>0</v>
      </c>
      <c r="H359" s="66">
        <v>0</v>
      </c>
      <c r="I359" s="67">
        <v>3004977</v>
      </c>
      <c r="J359" s="67">
        <f t="shared" ref="J359:J383" si="360">+D359+E359-F359-G359-H359+I359</f>
        <v>3004977</v>
      </c>
      <c r="K359" s="67">
        <v>0</v>
      </c>
      <c r="L359" s="67">
        <f t="shared" ref="L359:L383" si="361">+J359-K359</f>
        <v>3004977</v>
      </c>
      <c r="M359" s="68">
        <v>0</v>
      </c>
      <c r="N359" s="66">
        <v>0</v>
      </c>
      <c r="O359" s="66">
        <f t="shared" ref="O359:O383" si="362">+N359-K359</f>
        <v>0</v>
      </c>
      <c r="P359" s="67">
        <f t="shared" ref="P359:P383" si="363">+J359-N359</f>
        <v>3004977</v>
      </c>
      <c r="Q359" s="66">
        <f t="shared" ref="Q359:Q383" si="364">+M359</f>
        <v>0</v>
      </c>
      <c r="S359" s="65">
        <v>210765</v>
      </c>
      <c r="T359" s="65" t="s">
        <v>634</v>
      </c>
      <c r="U359" s="67">
        <v>3004977</v>
      </c>
      <c r="V359" s="67">
        <v>0</v>
      </c>
      <c r="W359" s="67">
        <v>500829.5</v>
      </c>
      <c r="X359" s="67">
        <v>500829.5</v>
      </c>
      <c r="Y359" s="67">
        <v>500829.5</v>
      </c>
      <c r="Z359" s="67">
        <v>500829.5</v>
      </c>
      <c r="AA359" s="67">
        <v>500829.5</v>
      </c>
      <c r="AB359" s="67">
        <v>500829.5</v>
      </c>
      <c r="AC359" s="67"/>
      <c r="AD359" s="67"/>
      <c r="AE359" s="67"/>
      <c r="AF359" s="67"/>
      <c r="AG359" s="67"/>
      <c r="AH359" s="67">
        <f t="shared" si="356"/>
        <v>3004977</v>
      </c>
      <c r="AI359" s="132"/>
      <c r="AJ359" s="67">
        <v>0</v>
      </c>
      <c r="AK359" s="67">
        <f>+'Ejecucion gastos Febrero 2019'!K359</f>
        <v>0</v>
      </c>
      <c r="AL359" s="67">
        <f t="shared" si="357"/>
        <v>0</v>
      </c>
      <c r="AN359" s="35" t="e">
        <f t="shared" si="358"/>
        <v>#DIV/0!</v>
      </c>
      <c r="AO359" s="35">
        <f t="shared" si="359"/>
        <v>1</v>
      </c>
      <c r="AP359" s="35"/>
      <c r="AQ359" s="35"/>
      <c r="AR359" s="35"/>
      <c r="AS359" s="35"/>
      <c r="AT359" s="35"/>
      <c r="AU359" s="35"/>
    </row>
    <row r="360" spans="1:47" s="80" customFormat="1" ht="15.75" outlineLevel="1" thickBot="1" x14ac:dyDescent="0.3">
      <c r="A360" s="81"/>
      <c r="B360" s="65">
        <v>210766</v>
      </c>
      <c r="C360" s="65" t="s">
        <v>635</v>
      </c>
      <c r="D360" s="66">
        <v>0</v>
      </c>
      <c r="E360" s="66">
        <v>0</v>
      </c>
      <c r="F360" s="66">
        <v>0</v>
      </c>
      <c r="G360" s="66">
        <v>0</v>
      </c>
      <c r="H360" s="66">
        <v>0</v>
      </c>
      <c r="I360" s="67">
        <v>2182569021</v>
      </c>
      <c r="J360" s="67">
        <f t="shared" si="360"/>
        <v>2182569021</v>
      </c>
      <c r="K360" s="67">
        <v>0</v>
      </c>
      <c r="L360" s="67">
        <f t="shared" si="361"/>
        <v>2182569021</v>
      </c>
      <c r="M360" s="68">
        <v>0</v>
      </c>
      <c r="N360" s="66">
        <v>0</v>
      </c>
      <c r="O360" s="66">
        <f t="shared" si="362"/>
        <v>0</v>
      </c>
      <c r="P360" s="67">
        <f t="shared" si="363"/>
        <v>2182569021</v>
      </c>
      <c r="Q360" s="66">
        <f t="shared" si="364"/>
        <v>0</v>
      </c>
      <c r="R360" s="81"/>
      <c r="S360" s="65">
        <v>210766</v>
      </c>
      <c r="T360" s="65" t="s">
        <v>635</v>
      </c>
      <c r="U360" s="67">
        <v>2182569021</v>
      </c>
      <c r="V360" s="67">
        <v>0</v>
      </c>
      <c r="W360" s="67">
        <v>363761503.5</v>
      </c>
      <c r="X360" s="67">
        <v>363761503.5</v>
      </c>
      <c r="Y360" s="67">
        <v>363761503.5</v>
      </c>
      <c r="Z360" s="67">
        <v>363761503.5</v>
      </c>
      <c r="AA360" s="67">
        <v>363761503.5</v>
      </c>
      <c r="AB360" s="67">
        <v>363761503.5</v>
      </c>
      <c r="AC360" s="67"/>
      <c r="AD360" s="67"/>
      <c r="AE360" s="67"/>
      <c r="AF360" s="67"/>
      <c r="AG360" s="67"/>
      <c r="AH360" s="67">
        <f t="shared" ref="AH360:AH383" si="365">SUM(V360:AG360)</f>
        <v>2182569021</v>
      </c>
      <c r="AI360" s="132"/>
      <c r="AJ360" s="67">
        <v>0</v>
      </c>
      <c r="AK360" s="67">
        <f>+'Ejecucion gastos Febrero 2019'!K360</f>
        <v>0</v>
      </c>
      <c r="AL360" s="67">
        <f t="shared" si="357"/>
        <v>0</v>
      </c>
      <c r="AN360" s="35" t="e">
        <f t="shared" si="358"/>
        <v>#DIV/0!</v>
      </c>
      <c r="AO360" s="35">
        <f t="shared" si="359"/>
        <v>1</v>
      </c>
      <c r="AP360" s="35"/>
      <c r="AQ360" s="35"/>
      <c r="AR360" s="35"/>
      <c r="AS360" s="35"/>
      <c r="AT360" s="35"/>
      <c r="AU360" s="35"/>
    </row>
    <row r="361" spans="1:47" s="81" customFormat="1" ht="15.75" outlineLevel="1" thickBot="1" x14ac:dyDescent="0.3">
      <c r="B361" s="65">
        <v>210767</v>
      </c>
      <c r="C361" s="65" t="s">
        <v>636</v>
      </c>
      <c r="D361" s="66">
        <v>0</v>
      </c>
      <c r="E361" s="66">
        <v>0</v>
      </c>
      <c r="F361" s="66">
        <v>0</v>
      </c>
      <c r="G361" s="66">
        <v>0</v>
      </c>
      <c r="H361" s="66">
        <v>0</v>
      </c>
      <c r="I361" s="67">
        <v>208931383</v>
      </c>
      <c r="J361" s="67">
        <f t="shared" si="360"/>
        <v>208931383</v>
      </c>
      <c r="K361" s="67">
        <v>150818800.63</v>
      </c>
      <c r="L361" s="67">
        <f t="shared" si="361"/>
        <v>58112582.370000005</v>
      </c>
      <c r="M361" s="68">
        <v>128483118.63</v>
      </c>
      <c r="N361" s="66">
        <v>175818800.63</v>
      </c>
      <c r="O361" s="66">
        <f t="shared" si="362"/>
        <v>25000000</v>
      </c>
      <c r="P361" s="67">
        <f t="shared" si="363"/>
        <v>33112582.370000005</v>
      </c>
      <c r="Q361" s="66">
        <f t="shared" si="364"/>
        <v>128483118.63</v>
      </c>
      <c r="S361" s="65">
        <v>210767</v>
      </c>
      <c r="T361" s="65" t="s">
        <v>636</v>
      </c>
      <c r="U361" s="67">
        <v>208931383</v>
      </c>
      <c r="V361" s="67">
        <v>25000000</v>
      </c>
      <c r="W361" s="67">
        <v>30655230.5</v>
      </c>
      <c r="X361" s="67">
        <v>30655230.5</v>
      </c>
      <c r="Y361" s="67">
        <v>30655230.5</v>
      </c>
      <c r="Z361" s="67">
        <v>30655230.5</v>
      </c>
      <c r="AA361" s="67">
        <v>30655230.5</v>
      </c>
      <c r="AB361" s="67">
        <v>30655230.5</v>
      </c>
      <c r="AC361" s="67"/>
      <c r="AD361" s="67"/>
      <c r="AE361" s="67"/>
      <c r="AF361" s="67"/>
      <c r="AG361" s="67"/>
      <c r="AH361" s="67">
        <f t="shared" si="365"/>
        <v>208931383</v>
      </c>
      <c r="AI361" s="132"/>
      <c r="AJ361" s="67">
        <v>0</v>
      </c>
      <c r="AK361" s="67">
        <f>+'Ejecucion gastos Febrero 2019'!K361</f>
        <v>4601567</v>
      </c>
      <c r="AL361" s="67">
        <f t="shared" si="357"/>
        <v>4601567</v>
      </c>
      <c r="AN361" s="35">
        <f t="shared" si="358"/>
        <v>1</v>
      </c>
      <c r="AO361" s="35">
        <f t="shared" si="359"/>
        <v>0.84989292447173082</v>
      </c>
      <c r="AP361" s="35"/>
      <c r="AQ361" s="35"/>
      <c r="AR361" s="35"/>
      <c r="AS361" s="35"/>
      <c r="AT361" s="35"/>
      <c r="AU361" s="35"/>
    </row>
    <row r="362" spans="1:47" s="81" customFormat="1" ht="15.75" outlineLevel="1" thickBot="1" x14ac:dyDescent="0.3">
      <c r="B362" s="65">
        <v>210768</v>
      </c>
      <c r="C362" s="65" t="s">
        <v>637</v>
      </c>
      <c r="D362" s="66">
        <v>0</v>
      </c>
      <c r="E362" s="66">
        <v>0</v>
      </c>
      <c r="F362" s="66">
        <v>0</v>
      </c>
      <c r="G362" s="66">
        <v>0</v>
      </c>
      <c r="H362" s="66">
        <v>0</v>
      </c>
      <c r="I362" s="67">
        <v>552245</v>
      </c>
      <c r="J362" s="67">
        <f t="shared" si="360"/>
        <v>552245</v>
      </c>
      <c r="K362" s="67">
        <v>0</v>
      </c>
      <c r="L362" s="67">
        <f t="shared" si="361"/>
        <v>552245</v>
      </c>
      <c r="M362" s="68">
        <v>0</v>
      </c>
      <c r="N362" s="66">
        <v>0</v>
      </c>
      <c r="O362" s="66">
        <f t="shared" si="362"/>
        <v>0</v>
      </c>
      <c r="P362" s="67">
        <f t="shared" si="363"/>
        <v>552245</v>
      </c>
      <c r="Q362" s="66">
        <f t="shared" si="364"/>
        <v>0</v>
      </c>
      <c r="S362" s="65">
        <v>210768</v>
      </c>
      <c r="T362" s="65" t="s">
        <v>637</v>
      </c>
      <c r="U362" s="67">
        <v>552245</v>
      </c>
      <c r="V362" s="67">
        <v>0</v>
      </c>
      <c r="W362" s="67">
        <v>92040.833333333328</v>
      </c>
      <c r="X362" s="67">
        <v>92040.833333333328</v>
      </c>
      <c r="Y362" s="67">
        <v>92040.833333333328</v>
      </c>
      <c r="Z362" s="67">
        <v>92040.833333333328</v>
      </c>
      <c r="AA362" s="67">
        <v>92040.833333333328</v>
      </c>
      <c r="AB362" s="67">
        <v>92040.833333333328</v>
      </c>
      <c r="AC362" s="67"/>
      <c r="AD362" s="67"/>
      <c r="AE362" s="67"/>
      <c r="AF362" s="67"/>
      <c r="AG362" s="67"/>
      <c r="AH362" s="67">
        <f t="shared" si="365"/>
        <v>552245</v>
      </c>
      <c r="AI362" s="132"/>
      <c r="AJ362" s="67">
        <v>1028072</v>
      </c>
      <c r="AK362" s="67">
        <f>+'Ejecucion gastos Febrero 2019'!K362</f>
        <v>0</v>
      </c>
      <c r="AL362" s="67">
        <f t="shared" si="357"/>
        <v>1028072</v>
      </c>
      <c r="AN362" s="35" t="e">
        <f t="shared" si="358"/>
        <v>#DIV/0!</v>
      </c>
      <c r="AO362" s="35">
        <f t="shared" si="359"/>
        <v>1</v>
      </c>
      <c r="AP362" s="35"/>
      <c r="AQ362" s="35"/>
      <c r="AR362" s="35"/>
      <c r="AS362" s="35"/>
      <c r="AT362" s="35"/>
      <c r="AU362" s="35"/>
    </row>
    <row r="363" spans="1:47" s="81" customFormat="1" ht="15.75" outlineLevel="1" thickBot="1" x14ac:dyDescent="0.3">
      <c r="B363" s="65">
        <v>210769</v>
      </c>
      <c r="C363" s="65" t="s">
        <v>638</v>
      </c>
      <c r="D363" s="66">
        <v>0</v>
      </c>
      <c r="E363" s="66">
        <v>0</v>
      </c>
      <c r="F363" s="66">
        <v>0</v>
      </c>
      <c r="G363" s="66">
        <v>0</v>
      </c>
      <c r="H363" s="66">
        <v>0</v>
      </c>
      <c r="I363" s="67">
        <v>53000428</v>
      </c>
      <c r="J363" s="67">
        <f t="shared" si="360"/>
        <v>53000428</v>
      </c>
      <c r="K363" s="67">
        <v>0</v>
      </c>
      <c r="L363" s="67">
        <f t="shared" si="361"/>
        <v>53000428</v>
      </c>
      <c r="M363" s="68">
        <v>0</v>
      </c>
      <c r="N363" s="66">
        <v>0</v>
      </c>
      <c r="O363" s="66">
        <f t="shared" si="362"/>
        <v>0</v>
      </c>
      <c r="P363" s="67">
        <f t="shared" si="363"/>
        <v>53000428</v>
      </c>
      <c r="Q363" s="66">
        <f t="shared" si="364"/>
        <v>0</v>
      </c>
      <c r="S363" s="65">
        <v>210769</v>
      </c>
      <c r="T363" s="65" t="s">
        <v>638</v>
      </c>
      <c r="U363" s="67">
        <v>53000428</v>
      </c>
      <c r="V363" s="67">
        <v>0</v>
      </c>
      <c r="W363" s="67">
        <v>8833404.666666666</v>
      </c>
      <c r="X363" s="67">
        <v>8833404.666666666</v>
      </c>
      <c r="Y363" s="67">
        <v>8833404.666666666</v>
      </c>
      <c r="Z363" s="67">
        <v>8833404.666666666</v>
      </c>
      <c r="AA363" s="67">
        <v>8833404.666666666</v>
      </c>
      <c r="AB363" s="67">
        <v>8833404.666666666</v>
      </c>
      <c r="AC363" s="67"/>
      <c r="AD363" s="67"/>
      <c r="AE363" s="67"/>
      <c r="AF363" s="67"/>
      <c r="AG363" s="67"/>
      <c r="AH363" s="67">
        <f t="shared" si="365"/>
        <v>53000427.999999993</v>
      </c>
      <c r="AI363" s="132"/>
      <c r="AJ363" s="67">
        <v>0</v>
      </c>
      <c r="AK363" s="67">
        <f>+'Ejecucion gastos Febrero 2019'!K363</f>
        <v>0</v>
      </c>
      <c r="AL363" s="67">
        <f t="shared" si="357"/>
        <v>0</v>
      </c>
      <c r="AN363" s="35" t="e">
        <f t="shared" si="358"/>
        <v>#DIV/0!</v>
      </c>
      <c r="AO363" s="35">
        <f t="shared" si="359"/>
        <v>1</v>
      </c>
      <c r="AP363" s="35"/>
      <c r="AQ363" s="35"/>
      <c r="AR363" s="35"/>
      <c r="AS363" s="35"/>
      <c r="AT363" s="35"/>
      <c r="AU363" s="35"/>
    </row>
    <row r="364" spans="1:47" s="81" customFormat="1" ht="15.75" outlineLevel="1" thickBot="1" x14ac:dyDescent="0.3">
      <c r="B364" s="65">
        <v>210770</v>
      </c>
      <c r="C364" s="65" t="s">
        <v>639</v>
      </c>
      <c r="D364" s="66">
        <v>0</v>
      </c>
      <c r="E364" s="66">
        <v>0</v>
      </c>
      <c r="F364" s="66">
        <v>0</v>
      </c>
      <c r="G364" s="66">
        <v>0</v>
      </c>
      <c r="H364" s="66">
        <v>0</v>
      </c>
      <c r="I364" s="67">
        <v>11125352</v>
      </c>
      <c r="J364" s="67">
        <f t="shared" si="360"/>
        <v>11125352</v>
      </c>
      <c r="K364" s="67">
        <v>0</v>
      </c>
      <c r="L364" s="67">
        <f t="shared" si="361"/>
        <v>11125352</v>
      </c>
      <c r="M364" s="68">
        <v>0</v>
      </c>
      <c r="N364" s="66">
        <v>0</v>
      </c>
      <c r="O364" s="66">
        <f t="shared" si="362"/>
        <v>0</v>
      </c>
      <c r="P364" s="67">
        <f t="shared" si="363"/>
        <v>11125352</v>
      </c>
      <c r="Q364" s="66">
        <f t="shared" si="364"/>
        <v>0</v>
      </c>
      <c r="S364" s="65">
        <v>210770</v>
      </c>
      <c r="T364" s="65" t="s">
        <v>639</v>
      </c>
      <c r="U364" s="67">
        <v>11125352</v>
      </c>
      <c r="V364" s="67">
        <v>0</v>
      </c>
      <c r="W364" s="67">
        <v>1854225.3333333333</v>
      </c>
      <c r="X364" s="67">
        <v>1854225.3333333333</v>
      </c>
      <c r="Y364" s="67">
        <v>1854225.3333333333</v>
      </c>
      <c r="Z364" s="67">
        <v>1854225.3333333333</v>
      </c>
      <c r="AA364" s="67">
        <v>1854225.3333333333</v>
      </c>
      <c r="AB364" s="67">
        <v>1854225.3333333333</v>
      </c>
      <c r="AC364" s="67"/>
      <c r="AD364" s="67"/>
      <c r="AE364" s="67"/>
      <c r="AF364" s="67"/>
      <c r="AG364" s="67"/>
      <c r="AH364" s="67">
        <f t="shared" si="365"/>
        <v>11125352</v>
      </c>
      <c r="AI364" s="132"/>
      <c r="AJ364" s="67">
        <v>0</v>
      </c>
      <c r="AK364" s="67">
        <f>+'Ejecucion gastos Febrero 2019'!K364</f>
        <v>0</v>
      </c>
      <c r="AL364" s="67">
        <f t="shared" si="357"/>
        <v>0</v>
      </c>
      <c r="AN364" s="35" t="e">
        <f t="shared" si="358"/>
        <v>#DIV/0!</v>
      </c>
      <c r="AO364" s="35">
        <f t="shared" si="359"/>
        <v>1</v>
      </c>
      <c r="AP364" s="35"/>
      <c r="AQ364" s="35"/>
      <c r="AR364" s="35"/>
      <c r="AS364" s="35"/>
      <c r="AT364" s="35"/>
      <c r="AU364" s="35"/>
    </row>
    <row r="365" spans="1:47" s="81" customFormat="1" ht="15.75" outlineLevel="1" thickBot="1" x14ac:dyDescent="0.3">
      <c r="B365" s="65">
        <v>210771</v>
      </c>
      <c r="C365" s="65" t="s">
        <v>640</v>
      </c>
      <c r="D365" s="66">
        <v>0</v>
      </c>
      <c r="E365" s="66">
        <v>0</v>
      </c>
      <c r="F365" s="66">
        <v>0</v>
      </c>
      <c r="G365" s="66">
        <v>0</v>
      </c>
      <c r="H365" s="66">
        <v>0</v>
      </c>
      <c r="I365" s="67">
        <v>1871099</v>
      </c>
      <c r="J365" s="67">
        <f t="shared" si="360"/>
        <v>1871099</v>
      </c>
      <c r="K365" s="67">
        <v>0</v>
      </c>
      <c r="L365" s="67">
        <f t="shared" si="361"/>
        <v>1871099</v>
      </c>
      <c r="M365" s="68">
        <v>0</v>
      </c>
      <c r="N365" s="66">
        <v>1247301</v>
      </c>
      <c r="O365" s="66">
        <f t="shared" si="362"/>
        <v>1247301</v>
      </c>
      <c r="P365" s="67">
        <f t="shared" si="363"/>
        <v>623798</v>
      </c>
      <c r="Q365" s="66">
        <f t="shared" si="364"/>
        <v>0</v>
      </c>
      <c r="S365" s="65">
        <v>210771</v>
      </c>
      <c r="T365" s="65" t="s">
        <v>640</v>
      </c>
      <c r="U365" s="67">
        <v>1871099</v>
      </c>
      <c r="V365" s="67">
        <v>1247301</v>
      </c>
      <c r="W365" s="67">
        <v>103966.33333333333</v>
      </c>
      <c r="X365" s="67">
        <v>103966.33333333333</v>
      </c>
      <c r="Y365" s="67">
        <v>103966.33333333333</v>
      </c>
      <c r="Z365" s="67">
        <v>103966.33333333333</v>
      </c>
      <c r="AA365" s="67">
        <v>103966.33333333333</v>
      </c>
      <c r="AB365" s="67">
        <v>103966.33333333333</v>
      </c>
      <c r="AC365" s="67"/>
      <c r="AD365" s="67"/>
      <c r="AE365" s="67"/>
      <c r="AF365" s="67"/>
      <c r="AG365" s="67"/>
      <c r="AH365" s="67">
        <f t="shared" si="365"/>
        <v>1871098.9999999995</v>
      </c>
      <c r="AI365" s="132"/>
      <c r="AJ365" s="67">
        <v>0</v>
      </c>
      <c r="AK365" s="67">
        <f>+'Ejecucion gastos Febrero 2019'!K365</f>
        <v>1247301</v>
      </c>
      <c r="AL365" s="67">
        <f t="shared" si="357"/>
        <v>1247301</v>
      </c>
      <c r="AN365" s="35">
        <f t="shared" si="358"/>
        <v>1</v>
      </c>
      <c r="AO365" s="35">
        <f t="shared" si="359"/>
        <v>-10.997162543002704</v>
      </c>
      <c r="AP365" s="35"/>
      <c r="AQ365" s="35"/>
      <c r="AR365" s="35"/>
      <c r="AS365" s="35"/>
      <c r="AT365" s="35"/>
      <c r="AU365" s="35"/>
    </row>
    <row r="366" spans="1:47" s="81" customFormat="1" ht="15.75" outlineLevel="1" thickBot="1" x14ac:dyDescent="0.3">
      <c r="A366" s="79"/>
      <c r="B366" s="65">
        <v>210772</v>
      </c>
      <c r="C366" s="65" t="s">
        <v>641</v>
      </c>
      <c r="D366" s="66">
        <v>0</v>
      </c>
      <c r="E366" s="66">
        <v>0</v>
      </c>
      <c r="F366" s="66">
        <v>0</v>
      </c>
      <c r="G366" s="66">
        <v>0</v>
      </c>
      <c r="H366" s="66">
        <v>0</v>
      </c>
      <c r="I366" s="67">
        <v>136225102</v>
      </c>
      <c r="J366" s="67">
        <f t="shared" si="360"/>
        <v>136225102</v>
      </c>
      <c r="K366" s="67">
        <v>0</v>
      </c>
      <c r="L366" s="67">
        <f t="shared" si="361"/>
        <v>136225102</v>
      </c>
      <c r="M366" s="68">
        <v>0</v>
      </c>
      <c r="N366" s="66">
        <v>0</v>
      </c>
      <c r="O366" s="66">
        <f t="shared" si="362"/>
        <v>0</v>
      </c>
      <c r="P366" s="67">
        <f t="shared" si="363"/>
        <v>136225102</v>
      </c>
      <c r="Q366" s="66">
        <f t="shared" si="364"/>
        <v>0</v>
      </c>
      <c r="S366" s="65">
        <v>210772</v>
      </c>
      <c r="T366" s="65" t="s">
        <v>641</v>
      </c>
      <c r="U366" s="67">
        <v>136225102</v>
      </c>
      <c r="V366" s="67">
        <v>0</v>
      </c>
      <c r="W366" s="67">
        <v>22704183.666666668</v>
      </c>
      <c r="X366" s="67">
        <v>22704183.666666668</v>
      </c>
      <c r="Y366" s="67">
        <v>22704183.666666668</v>
      </c>
      <c r="Z366" s="67">
        <v>22704183.666666668</v>
      </c>
      <c r="AA366" s="67">
        <v>22704183.666666668</v>
      </c>
      <c r="AB366" s="67">
        <v>22704183.666666668</v>
      </c>
      <c r="AC366" s="67"/>
      <c r="AD366" s="67"/>
      <c r="AE366" s="67"/>
      <c r="AF366" s="67"/>
      <c r="AG366" s="67"/>
      <c r="AH366" s="67">
        <f t="shared" si="365"/>
        <v>136225102</v>
      </c>
      <c r="AI366" s="132"/>
      <c r="AJ366" s="67">
        <f t="shared" ref="AJ366" si="366">+AJ367</f>
        <v>0</v>
      </c>
      <c r="AK366" s="67">
        <f>+'Ejecucion gastos Febrero 2019'!K366</f>
        <v>0</v>
      </c>
      <c r="AL366" s="67">
        <f t="shared" si="357"/>
        <v>0</v>
      </c>
      <c r="AN366" s="35" t="e">
        <f t="shared" si="358"/>
        <v>#DIV/0!</v>
      </c>
      <c r="AO366" s="35">
        <f t="shared" si="359"/>
        <v>1</v>
      </c>
      <c r="AP366" s="35"/>
      <c r="AQ366" s="35"/>
      <c r="AR366" s="35"/>
      <c r="AS366" s="35"/>
      <c r="AT366" s="35"/>
      <c r="AU366" s="35"/>
    </row>
    <row r="367" spans="1:47" ht="15.75" outlineLevel="1" thickBot="1" x14ac:dyDescent="0.3">
      <c r="B367" s="65">
        <v>210773</v>
      </c>
      <c r="C367" s="65" t="s">
        <v>642</v>
      </c>
      <c r="D367" s="66">
        <v>0</v>
      </c>
      <c r="E367" s="66">
        <v>0</v>
      </c>
      <c r="F367" s="66">
        <v>0</v>
      </c>
      <c r="G367" s="66">
        <v>0</v>
      </c>
      <c r="H367" s="66">
        <v>0</v>
      </c>
      <c r="I367" s="67">
        <v>40718582</v>
      </c>
      <c r="J367" s="67">
        <f t="shared" si="360"/>
        <v>40718582</v>
      </c>
      <c r="K367" s="67">
        <v>0</v>
      </c>
      <c r="L367" s="67">
        <f t="shared" si="361"/>
        <v>40718582</v>
      </c>
      <c r="M367" s="68">
        <v>0</v>
      </c>
      <c r="N367" s="66">
        <v>0</v>
      </c>
      <c r="O367" s="66">
        <f t="shared" si="362"/>
        <v>0</v>
      </c>
      <c r="P367" s="67">
        <f t="shared" si="363"/>
        <v>40718582</v>
      </c>
      <c r="Q367" s="66">
        <f t="shared" si="364"/>
        <v>0</v>
      </c>
      <c r="R367" s="81"/>
      <c r="S367" s="65">
        <v>210773</v>
      </c>
      <c r="T367" s="65" t="s">
        <v>642</v>
      </c>
      <c r="U367" s="67">
        <v>40718582</v>
      </c>
      <c r="V367" s="67">
        <v>0</v>
      </c>
      <c r="W367" s="67">
        <v>6786430.333333333</v>
      </c>
      <c r="X367" s="67">
        <v>6786430.333333333</v>
      </c>
      <c r="Y367" s="67">
        <v>6786430.333333333</v>
      </c>
      <c r="Z367" s="67">
        <v>6786430.333333333</v>
      </c>
      <c r="AA367" s="67">
        <v>6786430.333333333</v>
      </c>
      <c r="AB367" s="67">
        <v>6786430.333333333</v>
      </c>
      <c r="AC367" s="67"/>
      <c r="AD367" s="67"/>
      <c r="AE367" s="67"/>
      <c r="AF367" s="67"/>
      <c r="AG367" s="67"/>
      <c r="AH367" s="67">
        <f t="shared" si="365"/>
        <v>40718582</v>
      </c>
      <c r="AI367" s="132"/>
      <c r="AJ367" s="67">
        <v>0</v>
      </c>
      <c r="AK367" s="67">
        <f>+'Ejecucion gastos Febrero 2019'!K367</f>
        <v>0</v>
      </c>
      <c r="AL367" s="67">
        <f t="shared" si="357"/>
        <v>0</v>
      </c>
      <c r="AN367" s="35" t="e">
        <f t="shared" si="358"/>
        <v>#DIV/0!</v>
      </c>
      <c r="AO367" s="35">
        <f t="shared" si="359"/>
        <v>1</v>
      </c>
      <c r="AP367" s="35"/>
      <c r="AQ367" s="35"/>
      <c r="AR367" s="35"/>
      <c r="AS367" s="35"/>
      <c r="AT367" s="35"/>
      <c r="AU367" s="35"/>
    </row>
    <row r="368" spans="1:47" ht="15.75" outlineLevel="1" thickBot="1" x14ac:dyDescent="0.3">
      <c r="B368" s="65">
        <v>210774</v>
      </c>
      <c r="C368" s="65" t="s">
        <v>643</v>
      </c>
      <c r="D368" s="66">
        <v>0</v>
      </c>
      <c r="E368" s="66">
        <v>0</v>
      </c>
      <c r="F368" s="66">
        <v>0</v>
      </c>
      <c r="G368" s="66">
        <v>0</v>
      </c>
      <c r="H368" s="66">
        <v>0</v>
      </c>
      <c r="I368" s="67">
        <v>109835400</v>
      </c>
      <c r="J368" s="67">
        <f t="shared" si="360"/>
        <v>109835400</v>
      </c>
      <c r="K368" s="67">
        <v>0</v>
      </c>
      <c r="L368" s="67">
        <f t="shared" si="361"/>
        <v>109835400</v>
      </c>
      <c r="M368" s="68">
        <v>0</v>
      </c>
      <c r="N368" s="66">
        <v>28512290</v>
      </c>
      <c r="O368" s="66">
        <f t="shared" si="362"/>
        <v>28512290</v>
      </c>
      <c r="P368" s="67">
        <f t="shared" si="363"/>
        <v>81323110</v>
      </c>
      <c r="Q368" s="66">
        <f t="shared" si="364"/>
        <v>0</v>
      </c>
      <c r="R368" s="81"/>
      <c r="S368" s="65">
        <v>210774</v>
      </c>
      <c r="T368" s="65" t="s">
        <v>643</v>
      </c>
      <c r="U368" s="67">
        <v>109835400</v>
      </c>
      <c r="V368" s="67">
        <v>28512290</v>
      </c>
      <c r="W368" s="67">
        <v>13553851.666666666</v>
      </c>
      <c r="X368" s="67">
        <v>13553851.666666666</v>
      </c>
      <c r="Y368" s="67">
        <v>13553851.666666666</v>
      </c>
      <c r="Z368" s="67">
        <v>13553851.666666666</v>
      </c>
      <c r="AA368" s="67">
        <v>13553851.666666666</v>
      </c>
      <c r="AB368" s="67">
        <v>13553851.666666666</v>
      </c>
      <c r="AC368" s="67"/>
      <c r="AD368" s="67"/>
      <c r="AE368" s="67"/>
      <c r="AF368" s="67"/>
      <c r="AG368" s="67"/>
      <c r="AH368" s="67">
        <f t="shared" si="365"/>
        <v>109835400.00000001</v>
      </c>
      <c r="AI368" s="132"/>
      <c r="AJ368" s="67">
        <f t="shared" ref="AJ368" si="367">+AJ369</f>
        <v>4192972177</v>
      </c>
      <c r="AK368" s="67">
        <f>+'Ejecucion gastos Febrero 2019'!K368</f>
        <v>28269640</v>
      </c>
      <c r="AL368" s="67">
        <f t="shared" si="357"/>
        <v>4221241817</v>
      </c>
      <c r="AN368" s="35">
        <f t="shared" si="358"/>
        <v>-146.05841505540243</v>
      </c>
      <c r="AO368" s="35">
        <f t="shared" si="359"/>
        <v>-1.0857274149992544</v>
      </c>
      <c r="AP368" s="35"/>
      <c r="AQ368" s="35"/>
      <c r="AR368" s="35"/>
      <c r="AS368" s="35"/>
      <c r="AT368" s="35"/>
      <c r="AU368" s="35"/>
    </row>
    <row r="369" spans="2:47" ht="15.75" outlineLevel="1" thickBot="1" x14ac:dyDescent="0.3">
      <c r="B369" s="65">
        <v>210775</v>
      </c>
      <c r="C369" s="65" t="s">
        <v>644</v>
      </c>
      <c r="D369" s="66">
        <v>0</v>
      </c>
      <c r="E369" s="66">
        <v>0</v>
      </c>
      <c r="F369" s="66">
        <v>0</v>
      </c>
      <c r="G369" s="66">
        <v>0</v>
      </c>
      <c r="H369" s="66">
        <v>0</v>
      </c>
      <c r="I369" s="67">
        <v>2751772</v>
      </c>
      <c r="J369" s="67">
        <f t="shared" si="360"/>
        <v>2751772</v>
      </c>
      <c r="K369" s="67">
        <v>0</v>
      </c>
      <c r="L369" s="67">
        <f t="shared" si="361"/>
        <v>2751772</v>
      </c>
      <c r="M369" s="68">
        <v>0</v>
      </c>
      <c r="N369" s="66">
        <v>0</v>
      </c>
      <c r="O369" s="66">
        <f t="shared" si="362"/>
        <v>0</v>
      </c>
      <c r="P369" s="67">
        <f t="shared" si="363"/>
        <v>2751772</v>
      </c>
      <c r="Q369" s="66">
        <f t="shared" si="364"/>
        <v>0</v>
      </c>
      <c r="R369" s="81"/>
      <c r="S369" s="65">
        <v>210775</v>
      </c>
      <c r="T369" s="65" t="s">
        <v>644</v>
      </c>
      <c r="U369" s="67">
        <v>2751772</v>
      </c>
      <c r="V369" s="67">
        <v>0</v>
      </c>
      <c r="W369" s="67">
        <v>458628.66666666669</v>
      </c>
      <c r="X369" s="67">
        <v>458628.66666666669</v>
      </c>
      <c r="Y369" s="67">
        <v>458628.66666666669</v>
      </c>
      <c r="Z369" s="67">
        <v>458628.66666666669</v>
      </c>
      <c r="AA369" s="67">
        <v>458628.66666666669</v>
      </c>
      <c r="AB369" s="67">
        <v>458628.66666666669</v>
      </c>
      <c r="AC369" s="67"/>
      <c r="AD369" s="67"/>
      <c r="AE369" s="67"/>
      <c r="AF369" s="67"/>
      <c r="AG369" s="67"/>
      <c r="AH369" s="67">
        <f t="shared" si="365"/>
        <v>2751772</v>
      </c>
      <c r="AI369" s="132"/>
      <c r="AJ369" s="67">
        <f t="shared" ref="AJ369" si="368">SUM(AJ370:AJ374)</f>
        <v>4192972177</v>
      </c>
      <c r="AK369" s="67">
        <f>+'Ejecucion gastos Febrero 2019'!K369</f>
        <v>0</v>
      </c>
      <c r="AL369" s="67">
        <f t="shared" si="357"/>
        <v>4192972177</v>
      </c>
      <c r="AN369" s="35" t="e">
        <f t="shared" si="358"/>
        <v>#DIV/0!</v>
      </c>
      <c r="AO369" s="35">
        <f t="shared" si="359"/>
        <v>1</v>
      </c>
      <c r="AP369" s="35"/>
      <c r="AQ369" s="35"/>
      <c r="AR369" s="35"/>
      <c r="AS369" s="35"/>
      <c r="AT369" s="35"/>
      <c r="AU369" s="35"/>
    </row>
    <row r="370" spans="2:47" ht="15.75" outlineLevel="1" thickBot="1" x14ac:dyDescent="0.3">
      <c r="B370" s="65">
        <v>210776</v>
      </c>
      <c r="C370" s="65" t="s">
        <v>645</v>
      </c>
      <c r="D370" s="66">
        <v>0</v>
      </c>
      <c r="E370" s="66">
        <v>0</v>
      </c>
      <c r="F370" s="66">
        <v>0</v>
      </c>
      <c r="G370" s="66">
        <v>0</v>
      </c>
      <c r="H370" s="66">
        <v>0</v>
      </c>
      <c r="I370" s="67">
        <v>5381799</v>
      </c>
      <c r="J370" s="67">
        <f t="shared" si="360"/>
        <v>5381799</v>
      </c>
      <c r="K370" s="67">
        <v>0</v>
      </c>
      <c r="L370" s="67">
        <f t="shared" si="361"/>
        <v>5381799</v>
      </c>
      <c r="M370" s="68">
        <v>0</v>
      </c>
      <c r="N370" s="66">
        <v>0</v>
      </c>
      <c r="O370" s="66">
        <f t="shared" si="362"/>
        <v>0</v>
      </c>
      <c r="P370" s="67">
        <f t="shared" si="363"/>
        <v>5381799</v>
      </c>
      <c r="Q370" s="66">
        <f t="shared" si="364"/>
        <v>0</v>
      </c>
      <c r="R370" s="81"/>
      <c r="S370" s="65">
        <v>210776</v>
      </c>
      <c r="T370" s="65" t="s">
        <v>645</v>
      </c>
      <c r="U370" s="67">
        <v>5381799</v>
      </c>
      <c r="V370" s="67">
        <v>0</v>
      </c>
      <c r="W370" s="67">
        <v>896966.5</v>
      </c>
      <c r="X370" s="67">
        <v>896966.5</v>
      </c>
      <c r="Y370" s="67">
        <v>896966.5</v>
      </c>
      <c r="Z370" s="67">
        <v>896966.5</v>
      </c>
      <c r="AA370" s="67">
        <v>896966.5</v>
      </c>
      <c r="AB370" s="67">
        <v>896966.5</v>
      </c>
      <c r="AC370" s="67"/>
      <c r="AD370" s="67"/>
      <c r="AE370" s="67"/>
      <c r="AF370" s="67"/>
      <c r="AG370" s="67"/>
      <c r="AH370" s="67">
        <f t="shared" si="365"/>
        <v>5381799</v>
      </c>
      <c r="AI370" s="132"/>
      <c r="AJ370" s="67">
        <v>2000000000</v>
      </c>
      <c r="AK370" s="67">
        <f>+'Ejecucion gastos Febrero 2019'!K370</f>
        <v>4140580</v>
      </c>
      <c r="AL370" s="67">
        <f t="shared" si="357"/>
        <v>2004140580</v>
      </c>
      <c r="AN370" s="35" t="e">
        <f t="shared" si="358"/>
        <v>#DIV/0!</v>
      </c>
      <c r="AO370" s="35">
        <f t="shared" si="359"/>
        <v>-3.6162036151851824</v>
      </c>
      <c r="AP370" s="35"/>
      <c r="AQ370" s="35"/>
      <c r="AR370" s="35"/>
      <c r="AS370" s="35"/>
      <c r="AT370" s="35"/>
      <c r="AU370" s="35"/>
    </row>
    <row r="371" spans="2:47" ht="15.75" outlineLevel="1" thickBot="1" x14ac:dyDescent="0.3">
      <c r="B371" s="65">
        <v>210777</v>
      </c>
      <c r="C371" s="65" t="s">
        <v>646</v>
      </c>
      <c r="D371" s="66">
        <v>0</v>
      </c>
      <c r="E371" s="66">
        <v>0</v>
      </c>
      <c r="F371" s="66">
        <v>0</v>
      </c>
      <c r="G371" s="66">
        <v>0</v>
      </c>
      <c r="H371" s="66">
        <v>0</v>
      </c>
      <c r="I371" s="67">
        <v>200000000</v>
      </c>
      <c r="J371" s="67">
        <f t="shared" si="360"/>
        <v>200000000</v>
      </c>
      <c r="K371" s="67">
        <v>0</v>
      </c>
      <c r="L371" s="67">
        <f t="shared" si="361"/>
        <v>200000000</v>
      </c>
      <c r="M371" s="68">
        <v>0</v>
      </c>
      <c r="N371" s="66">
        <v>0</v>
      </c>
      <c r="O371" s="66">
        <f t="shared" si="362"/>
        <v>0</v>
      </c>
      <c r="P371" s="67">
        <f t="shared" si="363"/>
        <v>200000000</v>
      </c>
      <c r="Q371" s="66">
        <f t="shared" si="364"/>
        <v>0</v>
      </c>
      <c r="R371" s="81"/>
      <c r="S371" s="65">
        <v>210777</v>
      </c>
      <c r="T371" s="65" t="s">
        <v>646</v>
      </c>
      <c r="U371" s="67">
        <v>200000000</v>
      </c>
      <c r="V371" s="67">
        <v>0</v>
      </c>
      <c r="W371" s="67">
        <v>33333333.333333332</v>
      </c>
      <c r="X371" s="67">
        <v>33333333.333333332</v>
      </c>
      <c r="Y371" s="67">
        <v>33333333.333333332</v>
      </c>
      <c r="Z371" s="67">
        <v>33333333.333333332</v>
      </c>
      <c r="AA371" s="67">
        <v>33333333.333333332</v>
      </c>
      <c r="AB371" s="67">
        <v>33333333.333333332</v>
      </c>
      <c r="AC371" s="67"/>
      <c r="AD371" s="67"/>
      <c r="AE371" s="67"/>
      <c r="AF371" s="67"/>
      <c r="AG371" s="67"/>
      <c r="AH371" s="67">
        <f t="shared" si="365"/>
        <v>200000000</v>
      </c>
      <c r="AI371" s="132"/>
      <c r="AJ371" s="67">
        <v>42025230</v>
      </c>
      <c r="AK371" s="67">
        <f>+'Ejecucion gastos Febrero 2019'!K371</f>
        <v>0</v>
      </c>
      <c r="AL371" s="67">
        <f t="shared" si="357"/>
        <v>42025230</v>
      </c>
      <c r="AN371" s="35" t="e">
        <f t="shared" si="358"/>
        <v>#DIV/0!</v>
      </c>
      <c r="AO371" s="35">
        <f t="shared" si="359"/>
        <v>1</v>
      </c>
      <c r="AP371" s="35"/>
      <c r="AQ371" s="35"/>
      <c r="AR371" s="35"/>
      <c r="AS371" s="35"/>
      <c r="AT371" s="35"/>
      <c r="AU371" s="35"/>
    </row>
    <row r="372" spans="2:47" ht="15.75" outlineLevel="1" thickBot="1" x14ac:dyDescent="0.3">
      <c r="B372" s="65">
        <v>210778</v>
      </c>
      <c r="C372" s="65" t="s">
        <v>647</v>
      </c>
      <c r="D372" s="66">
        <v>0</v>
      </c>
      <c r="E372" s="66">
        <v>0</v>
      </c>
      <c r="F372" s="66">
        <v>0</v>
      </c>
      <c r="G372" s="66">
        <v>0</v>
      </c>
      <c r="H372" s="66">
        <v>0</v>
      </c>
      <c r="I372" s="67">
        <v>31666173</v>
      </c>
      <c r="J372" s="67">
        <f t="shared" si="360"/>
        <v>31666173</v>
      </c>
      <c r="K372" s="67">
        <v>0</v>
      </c>
      <c r="L372" s="67">
        <f t="shared" si="361"/>
        <v>31666173</v>
      </c>
      <c r="M372" s="68">
        <v>0</v>
      </c>
      <c r="N372" s="66">
        <v>0</v>
      </c>
      <c r="O372" s="66">
        <f t="shared" si="362"/>
        <v>0</v>
      </c>
      <c r="P372" s="67">
        <f t="shared" si="363"/>
        <v>31666173</v>
      </c>
      <c r="Q372" s="66">
        <f t="shared" si="364"/>
        <v>0</v>
      </c>
      <c r="R372" s="81"/>
      <c r="S372" s="65">
        <v>210778</v>
      </c>
      <c r="T372" s="65" t="s">
        <v>647</v>
      </c>
      <c r="U372" s="67">
        <v>31666173</v>
      </c>
      <c r="V372" s="67">
        <v>0</v>
      </c>
      <c r="W372" s="67">
        <v>5277695.5</v>
      </c>
      <c r="X372" s="67">
        <v>5277695.5</v>
      </c>
      <c r="Y372" s="67">
        <v>5277695.5</v>
      </c>
      <c r="Z372" s="67">
        <v>5277695.5</v>
      </c>
      <c r="AA372" s="67">
        <v>5277695.5</v>
      </c>
      <c r="AB372" s="67">
        <v>5277695.5</v>
      </c>
      <c r="AC372" s="67"/>
      <c r="AD372" s="67"/>
      <c r="AE372" s="67"/>
      <c r="AF372" s="67"/>
      <c r="AG372" s="67"/>
      <c r="AH372" s="67">
        <f t="shared" si="365"/>
        <v>31666173</v>
      </c>
      <c r="AI372" s="132"/>
      <c r="AJ372" s="67">
        <v>0</v>
      </c>
      <c r="AK372" s="67">
        <f>+'Ejecucion gastos Febrero 2019'!K372</f>
        <v>0</v>
      </c>
      <c r="AL372" s="67">
        <f t="shared" si="357"/>
        <v>0</v>
      </c>
      <c r="AN372" s="35" t="e">
        <f t="shared" si="358"/>
        <v>#DIV/0!</v>
      </c>
      <c r="AO372" s="35">
        <f t="shared" si="359"/>
        <v>1</v>
      </c>
      <c r="AP372" s="35"/>
      <c r="AQ372" s="35"/>
      <c r="AR372" s="35"/>
      <c r="AS372" s="35"/>
      <c r="AT372" s="35"/>
      <c r="AU372" s="35"/>
    </row>
    <row r="373" spans="2:47" ht="15.75" outlineLevel="1" thickBot="1" x14ac:dyDescent="0.3">
      <c r="B373" s="65">
        <v>210779</v>
      </c>
      <c r="C373" s="65" t="s">
        <v>648</v>
      </c>
      <c r="D373" s="66">
        <v>0</v>
      </c>
      <c r="E373" s="66">
        <v>0</v>
      </c>
      <c r="F373" s="66">
        <v>0</v>
      </c>
      <c r="G373" s="66">
        <v>0</v>
      </c>
      <c r="H373" s="66">
        <v>0</v>
      </c>
      <c r="I373" s="67">
        <v>35407691</v>
      </c>
      <c r="J373" s="67">
        <f t="shared" si="360"/>
        <v>35407691</v>
      </c>
      <c r="K373" s="67">
        <v>0</v>
      </c>
      <c r="L373" s="67">
        <f t="shared" si="361"/>
        <v>35407691</v>
      </c>
      <c r="M373" s="68">
        <v>0</v>
      </c>
      <c r="N373" s="66">
        <v>0</v>
      </c>
      <c r="O373" s="66">
        <f t="shared" si="362"/>
        <v>0</v>
      </c>
      <c r="P373" s="67">
        <f t="shared" si="363"/>
        <v>35407691</v>
      </c>
      <c r="Q373" s="66">
        <f t="shared" si="364"/>
        <v>0</v>
      </c>
      <c r="R373" s="81"/>
      <c r="S373" s="65">
        <v>210779</v>
      </c>
      <c r="T373" s="65" t="s">
        <v>648</v>
      </c>
      <c r="U373" s="67">
        <v>35407691</v>
      </c>
      <c r="V373" s="67">
        <v>0</v>
      </c>
      <c r="W373" s="67">
        <v>5901281.833333333</v>
      </c>
      <c r="X373" s="67">
        <v>5901281.833333333</v>
      </c>
      <c r="Y373" s="67">
        <v>5901281.833333333</v>
      </c>
      <c r="Z373" s="67">
        <v>5901281.833333333</v>
      </c>
      <c r="AA373" s="67">
        <v>5901281.833333333</v>
      </c>
      <c r="AB373" s="67">
        <v>5901281.833333333</v>
      </c>
      <c r="AC373" s="67"/>
      <c r="AD373" s="67"/>
      <c r="AE373" s="67"/>
      <c r="AF373" s="67"/>
      <c r="AG373" s="67"/>
      <c r="AH373" s="67">
        <f t="shared" si="365"/>
        <v>35407691</v>
      </c>
      <c r="AI373" s="132"/>
      <c r="AJ373" s="67">
        <v>2150946947</v>
      </c>
      <c r="AK373" s="67">
        <f>+'Ejecucion gastos Febrero 2019'!K373</f>
        <v>34510000</v>
      </c>
      <c r="AL373" s="67">
        <f t="shared" si="357"/>
        <v>2185456947</v>
      </c>
      <c r="AN373" s="35" t="e">
        <f t="shared" si="358"/>
        <v>#DIV/0!</v>
      </c>
      <c r="AO373" s="35">
        <f t="shared" si="359"/>
        <v>-4.8478820321833469</v>
      </c>
      <c r="AP373" s="35"/>
      <c r="AQ373" s="35"/>
      <c r="AR373" s="35"/>
      <c r="AS373" s="35"/>
      <c r="AT373" s="35"/>
      <c r="AU373" s="35"/>
    </row>
    <row r="374" spans="2:47" ht="15.75" outlineLevel="1" thickBot="1" x14ac:dyDescent="0.3">
      <c r="B374" s="65">
        <v>210780</v>
      </c>
      <c r="C374" s="65" t="s">
        <v>649</v>
      </c>
      <c r="D374" s="66">
        <v>0</v>
      </c>
      <c r="E374" s="66">
        <v>0</v>
      </c>
      <c r="F374" s="66">
        <v>0</v>
      </c>
      <c r="G374" s="66">
        <v>0</v>
      </c>
      <c r="H374" s="66">
        <v>0</v>
      </c>
      <c r="I374" s="67">
        <v>26940000</v>
      </c>
      <c r="J374" s="67">
        <f t="shared" si="360"/>
        <v>26940000</v>
      </c>
      <c r="K374" s="67">
        <v>0</v>
      </c>
      <c r="L374" s="67">
        <f t="shared" si="361"/>
        <v>26940000</v>
      </c>
      <c r="M374" s="68">
        <v>0</v>
      </c>
      <c r="N374" s="66">
        <v>0</v>
      </c>
      <c r="O374" s="66">
        <f t="shared" si="362"/>
        <v>0</v>
      </c>
      <c r="P374" s="67">
        <f t="shared" si="363"/>
        <v>26940000</v>
      </c>
      <c r="Q374" s="66">
        <f t="shared" si="364"/>
        <v>0</v>
      </c>
      <c r="R374" s="81"/>
      <c r="S374" s="65">
        <v>210780</v>
      </c>
      <c r="T374" s="65" t="s">
        <v>649</v>
      </c>
      <c r="U374" s="67">
        <v>26940000</v>
      </c>
      <c r="V374" s="67">
        <v>0</v>
      </c>
      <c r="W374" s="67">
        <v>4490000</v>
      </c>
      <c r="X374" s="67">
        <v>4490000</v>
      </c>
      <c r="Y374" s="67">
        <v>4490000</v>
      </c>
      <c r="Z374" s="67">
        <v>4490000</v>
      </c>
      <c r="AA374" s="67">
        <v>4490000</v>
      </c>
      <c r="AB374" s="67">
        <v>4490000</v>
      </c>
      <c r="AC374" s="67"/>
      <c r="AD374" s="67"/>
      <c r="AE374" s="67"/>
      <c r="AF374" s="67"/>
      <c r="AG374" s="67"/>
      <c r="AH374" s="67">
        <f t="shared" si="365"/>
        <v>26940000</v>
      </c>
      <c r="AI374" s="132"/>
      <c r="AJ374" s="67">
        <v>0</v>
      </c>
      <c r="AK374" s="67">
        <f>+'Ejecucion gastos Febrero 2019'!K374</f>
        <v>0</v>
      </c>
      <c r="AL374" s="67">
        <f t="shared" si="357"/>
        <v>0</v>
      </c>
      <c r="AN374" s="35" t="e">
        <f t="shared" si="358"/>
        <v>#DIV/0!</v>
      </c>
      <c r="AO374" s="35">
        <f t="shared" si="359"/>
        <v>1</v>
      </c>
      <c r="AP374" s="35"/>
      <c r="AQ374" s="35"/>
      <c r="AR374" s="35"/>
      <c r="AS374" s="35"/>
      <c r="AT374" s="35"/>
      <c r="AU374" s="35"/>
    </row>
    <row r="375" spans="2:47" ht="15.75" outlineLevel="1" thickBot="1" x14ac:dyDescent="0.3">
      <c r="B375" s="65">
        <v>210781</v>
      </c>
      <c r="C375" s="65" t="s">
        <v>650</v>
      </c>
      <c r="D375" s="66">
        <v>0</v>
      </c>
      <c r="E375" s="66">
        <v>0</v>
      </c>
      <c r="F375" s="66">
        <v>0</v>
      </c>
      <c r="G375" s="66">
        <v>0</v>
      </c>
      <c r="H375" s="66">
        <v>0</v>
      </c>
      <c r="I375" s="67">
        <v>65210344</v>
      </c>
      <c r="J375" s="67">
        <f t="shared" si="360"/>
        <v>65210344</v>
      </c>
      <c r="K375" s="67">
        <v>0</v>
      </c>
      <c r="L375" s="67">
        <f t="shared" si="361"/>
        <v>65210344</v>
      </c>
      <c r="M375" s="68">
        <v>0</v>
      </c>
      <c r="N375" s="66">
        <v>3141690</v>
      </c>
      <c r="O375" s="66">
        <f t="shared" si="362"/>
        <v>3141690</v>
      </c>
      <c r="P375" s="67">
        <f t="shared" si="363"/>
        <v>62068654</v>
      </c>
      <c r="Q375" s="66">
        <f t="shared" si="364"/>
        <v>0</v>
      </c>
      <c r="R375" s="80"/>
      <c r="S375" s="65">
        <v>210781</v>
      </c>
      <c r="T375" s="65" t="s">
        <v>650</v>
      </c>
      <c r="U375" s="67">
        <v>65210344</v>
      </c>
      <c r="V375" s="67">
        <v>3141690</v>
      </c>
      <c r="W375" s="67">
        <v>10344775.666666666</v>
      </c>
      <c r="X375" s="67">
        <v>10344775.666666666</v>
      </c>
      <c r="Y375" s="67">
        <v>10344775.666666666</v>
      </c>
      <c r="Z375" s="67">
        <v>10344775.666666666</v>
      </c>
      <c r="AA375" s="67">
        <v>10344775.666666666</v>
      </c>
      <c r="AB375" s="67">
        <v>10344775.666666666</v>
      </c>
      <c r="AC375" s="67"/>
      <c r="AD375" s="67"/>
      <c r="AE375" s="67"/>
      <c r="AF375" s="67"/>
      <c r="AG375" s="67"/>
      <c r="AH375" s="67">
        <f t="shared" si="365"/>
        <v>65210343.999999993</v>
      </c>
      <c r="AI375" s="132"/>
      <c r="AJ375" s="67"/>
      <c r="AK375" s="67">
        <f>+'Ejecucion gastos Febrero 2019'!K375</f>
        <v>2794596</v>
      </c>
      <c r="AL375" s="67">
        <f t="shared" si="357"/>
        <v>2794596</v>
      </c>
      <c r="AN375" s="35">
        <f t="shared" si="358"/>
        <v>1</v>
      </c>
      <c r="AO375" s="35">
        <f t="shared" si="359"/>
        <v>0.7298543641690699</v>
      </c>
      <c r="AP375" s="35"/>
      <c r="AQ375" s="35"/>
      <c r="AR375" s="35"/>
      <c r="AS375" s="35"/>
      <c r="AT375" s="35"/>
      <c r="AU375" s="35"/>
    </row>
    <row r="376" spans="2:47" ht="15.75" outlineLevel="1" thickBot="1" x14ac:dyDescent="0.3">
      <c r="B376" s="65">
        <v>210782</v>
      </c>
      <c r="C376" s="65" t="s">
        <v>651</v>
      </c>
      <c r="D376" s="66">
        <v>0</v>
      </c>
      <c r="E376" s="66">
        <v>0</v>
      </c>
      <c r="F376" s="66">
        <v>0</v>
      </c>
      <c r="G376" s="66">
        <v>0</v>
      </c>
      <c r="H376" s="66">
        <v>0</v>
      </c>
      <c r="I376" s="67">
        <v>78027</v>
      </c>
      <c r="J376" s="67">
        <f t="shared" si="360"/>
        <v>78027</v>
      </c>
      <c r="K376" s="67">
        <v>0</v>
      </c>
      <c r="L376" s="67">
        <f t="shared" si="361"/>
        <v>78027</v>
      </c>
      <c r="M376" s="68">
        <v>0</v>
      </c>
      <c r="N376" s="66">
        <v>0</v>
      </c>
      <c r="O376" s="66">
        <f t="shared" si="362"/>
        <v>0</v>
      </c>
      <c r="P376" s="67">
        <f t="shared" si="363"/>
        <v>78027</v>
      </c>
      <c r="Q376" s="66">
        <f t="shared" si="364"/>
        <v>0</v>
      </c>
      <c r="R376" s="81"/>
      <c r="S376" s="65">
        <v>210782</v>
      </c>
      <c r="T376" s="65" t="s">
        <v>651</v>
      </c>
      <c r="U376" s="67">
        <v>78027</v>
      </c>
      <c r="V376" s="67">
        <v>0</v>
      </c>
      <c r="W376" s="67">
        <v>13004.5</v>
      </c>
      <c r="X376" s="67">
        <v>13004.5</v>
      </c>
      <c r="Y376" s="67">
        <v>13004.5</v>
      </c>
      <c r="Z376" s="67">
        <v>13004.5</v>
      </c>
      <c r="AA376" s="67">
        <v>13004.5</v>
      </c>
      <c r="AB376" s="67">
        <v>13004.5</v>
      </c>
      <c r="AC376" s="67"/>
      <c r="AD376" s="67"/>
      <c r="AE376" s="67"/>
      <c r="AF376" s="67"/>
      <c r="AG376" s="67"/>
      <c r="AH376" s="67">
        <f t="shared" si="365"/>
        <v>78027</v>
      </c>
      <c r="AI376" s="132"/>
      <c r="AJ376" s="67"/>
      <c r="AK376" s="67">
        <f>+'Ejecucion gastos Febrero 2019'!K376</f>
        <v>0</v>
      </c>
      <c r="AL376" s="67">
        <f t="shared" si="357"/>
        <v>0</v>
      </c>
      <c r="AN376" s="35" t="e">
        <f t="shared" si="358"/>
        <v>#DIV/0!</v>
      </c>
      <c r="AO376" s="35">
        <f t="shared" si="359"/>
        <v>1</v>
      </c>
      <c r="AP376" s="35"/>
      <c r="AQ376" s="35"/>
      <c r="AR376" s="35"/>
      <c r="AS376" s="35"/>
      <c r="AT376" s="35"/>
      <c r="AU376" s="35"/>
    </row>
    <row r="377" spans="2:47" ht="15.75" outlineLevel="1" thickBot="1" x14ac:dyDescent="0.3">
      <c r="B377" s="65">
        <v>210784</v>
      </c>
      <c r="C377" s="65" t="s">
        <v>652</v>
      </c>
      <c r="D377" s="66">
        <v>0</v>
      </c>
      <c r="E377" s="66">
        <v>0</v>
      </c>
      <c r="F377" s="66">
        <v>0</v>
      </c>
      <c r="G377" s="66">
        <v>0</v>
      </c>
      <c r="H377" s="66">
        <v>0</v>
      </c>
      <c r="I377" s="67">
        <v>1079960</v>
      </c>
      <c r="J377" s="67">
        <f t="shared" si="360"/>
        <v>1079960</v>
      </c>
      <c r="K377" s="67">
        <v>0</v>
      </c>
      <c r="L377" s="67">
        <f t="shared" si="361"/>
        <v>1079960</v>
      </c>
      <c r="M377" s="68">
        <v>0</v>
      </c>
      <c r="N377" s="66">
        <v>1079960</v>
      </c>
      <c r="O377" s="66">
        <f t="shared" si="362"/>
        <v>1079960</v>
      </c>
      <c r="P377" s="67">
        <f t="shared" si="363"/>
        <v>0</v>
      </c>
      <c r="Q377" s="66">
        <f t="shared" si="364"/>
        <v>0</v>
      </c>
      <c r="R377" s="81"/>
      <c r="S377" s="65">
        <v>210784</v>
      </c>
      <c r="T377" s="65" t="s">
        <v>652</v>
      </c>
      <c r="U377" s="67">
        <v>1079960</v>
      </c>
      <c r="V377" s="67">
        <v>1079960</v>
      </c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>
        <f t="shared" si="365"/>
        <v>1079960</v>
      </c>
      <c r="AI377" s="132"/>
      <c r="AJ377" s="67"/>
      <c r="AK377" s="67">
        <f>+'Ejecucion gastos Febrero 2019'!K377</f>
        <v>0</v>
      </c>
      <c r="AL377" s="67">
        <f t="shared" si="357"/>
        <v>0</v>
      </c>
      <c r="AN377" s="35">
        <f t="shared" si="358"/>
        <v>1</v>
      </c>
      <c r="AO377" s="35" t="e">
        <f t="shared" si="359"/>
        <v>#DIV/0!</v>
      </c>
      <c r="AP377" s="35"/>
      <c r="AQ377" s="35"/>
      <c r="AR377" s="35"/>
      <c r="AS377" s="35"/>
      <c r="AT377" s="35"/>
      <c r="AU377" s="35"/>
    </row>
    <row r="378" spans="2:47" ht="15.75" outlineLevel="1" thickBot="1" x14ac:dyDescent="0.3">
      <c r="B378" s="65">
        <v>210785</v>
      </c>
      <c r="C378" s="65" t="s">
        <v>653</v>
      </c>
      <c r="D378" s="66">
        <v>0</v>
      </c>
      <c r="E378" s="66">
        <v>0</v>
      </c>
      <c r="F378" s="66">
        <v>0</v>
      </c>
      <c r="G378" s="66">
        <v>0</v>
      </c>
      <c r="H378" s="66">
        <v>0</v>
      </c>
      <c r="I378" s="67">
        <v>4756328</v>
      </c>
      <c r="J378" s="67">
        <f t="shared" si="360"/>
        <v>4756328</v>
      </c>
      <c r="K378" s="67">
        <v>0</v>
      </c>
      <c r="L378" s="67">
        <f t="shared" si="361"/>
        <v>4756328</v>
      </c>
      <c r="M378" s="68">
        <v>0</v>
      </c>
      <c r="N378" s="66">
        <v>4756328</v>
      </c>
      <c r="O378" s="66">
        <f t="shared" si="362"/>
        <v>4756328</v>
      </c>
      <c r="P378" s="67">
        <f t="shared" si="363"/>
        <v>0</v>
      </c>
      <c r="Q378" s="66">
        <f t="shared" si="364"/>
        <v>0</v>
      </c>
      <c r="R378" s="80"/>
      <c r="S378" s="65">
        <v>210785</v>
      </c>
      <c r="T378" s="65" t="s">
        <v>653</v>
      </c>
      <c r="U378" s="67">
        <v>4756328</v>
      </c>
      <c r="V378" s="67">
        <v>4756328</v>
      </c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>
        <f t="shared" si="365"/>
        <v>4756328</v>
      </c>
      <c r="AI378" s="132"/>
      <c r="AJ378" s="67"/>
      <c r="AK378" s="67">
        <f>+'Ejecucion gastos Febrero 2019'!K378</f>
        <v>0</v>
      </c>
      <c r="AL378" s="67">
        <f t="shared" si="357"/>
        <v>0</v>
      </c>
      <c r="AN378" s="35">
        <f t="shared" si="358"/>
        <v>1</v>
      </c>
      <c r="AO378" s="35" t="e">
        <f t="shared" si="359"/>
        <v>#DIV/0!</v>
      </c>
      <c r="AP378" s="35"/>
      <c r="AQ378" s="35"/>
      <c r="AR378" s="35"/>
      <c r="AS378" s="35"/>
      <c r="AT378" s="35"/>
      <c r="AU378" s="35"/>
    </row>
    <row r="379" spans="2:47" ht="15.75" outlineLevel="1" thickBot="1" x14ac:dyDescent="0.3">
      <c r="B379" s="65">
        <v>210786</v>
      </c>
      <c r="C379" s="65" t="s">
        <v>644</v>
      </c>
      <c r="D379" s="66">
        <v>0</v>
      </c>
      <c r="E379" s="66">
        <v>0</v>
      </c>
      <c r="F379" s="66">
        <v>0</v>
      </c>
      <c r="G379" s="66">
        <v>0</v>
      </c>
      <c r="H379" s="66">
        <v>0</v>
      </c>
      <c r="I379" s="67">
        <v>31539588</v>
      </c>
      <c r="J379" s="67">
        <f t="shared" si="360"/>
        <v>31539588</v>
      </c>
      <c r="K379" s="67">
        <v>0</v>
      </c>
      <c r="L379" s="67">
        <f t="shared" si="361"/>
        <v>31539588</v>
      </c>
      <c r="M379" s="68">
        <v>0</v>
      </c>
      <c r="N379" s="66">
        <v>31539588</v>
      </c>
      <c r="O379" s="66">
        <f t="shared" si="362"/>
        <v>31539588</v>
      </c>
      <c r="P379" s="67">
        <f t="shared" si="363"/>
        <v>0</v>
      </c>
      <c r="Q379" s="66">
        <f t="shared" si="364"/>
        <v>0</v>
      </c>
      <c r="R379" s="81"/>
      <c r="S379" s="65">
        <v>210786</v>
      </c>
      <c r="T379" s="65" t="s">
        <v>644</v>
      </c>
      <c r="U379" s="67">
        <v>31539588</v>
      </c>
      <c r="V379" s="67">
        <v>31539588</v>
      </c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>
        <f t="shared" si="365"/>
        <v>31539588</v>
      </c>
      <c r="AI379" s="132"/>
      <c r="AJ379" s="67"/>
      <c r="AK379" s="67">
        <f>+'Ejecucion gastos Febrero 2019'!K379</f>
        <v>1092000</v>
      </c>
      <c r="AL379" s="67">
        <f t="shared" si="357"/>
        <v>1092000</v>
      </c>
      <c r="AN379" s="35">
        <f t="shared" si="358"/>
        <v>1</v>
      </c>
      <c r="AO379" s="35" t="e">
        <f t="shared" si="359"/>
        <v>#DIV/0!</v>
      </c>
      <c r="AP379" s="35"/>
      <c r="AQ379" s="35"/>
      <c r="AR379" s="35"/>
      <c r="AS379" s="35"/>
      <c r="AT379" s="35"/>
      <c r="AU379" s="35"/>
    </row>
    <row r="380" spans="2:47" ht="15.75" outlineLevel="1" thickBot="1" x14ac:dyDescent="0.3">
      <c r="B380" s="65">
        <v>210787</v>
      </c>
      <c r="C380" s="65" t="s">
        <v>654</v>
      </c>
      <c r="D380" s="66">
        <v>0</v>
      </c>
      <c r="E380" s="66">
        <v>0</v>
      </c>
      <c r="F380" s="66">
        <v>0</v>
      </c>
      <c r="G380" s="66">
        <v>0</v>
      </c>
      <c r="H380" s="66">
        <v>0</v>
      </c>
      <c r="I380" s="67">
        <v>5173518</v>
      </c>
      <c r="J380" s="67">
        <f t="shared" si="360"/>
        <v>5173518</v>
      </c>
      <c r="K380" s="67">
        <v>1028072</v>
      </c>
      <c r="L380" s="67">
        <f t="shared" si="361"/>
        <v>4145446</v>
      </c>
      <c r="M380" s="68">
        <v>1028072</v>
      </c>
      <c r="N380" s="66">
        <v>5173518</v>
      </c>
      <c r="O380" s="66">
        <f t="shared" si="362"/>
        <v>4145446</v>
      </c>
      <c r="P380" s="67">
        <f t="shared" si="363"/>
        <v>0</v>
      </c>
      <c r="Q380" s="66">
        <f t="shared" si="364"/>
        <v>1028072</v>
      </c>
      <c r="R380" s="81"/>
      <c r="S380" s="65">
        <v>210787</v>
      </c>
      <c r="T380" s="65" t="s">
        <v>654</v>
      </c>
      <c r="U380" s="67">
        <v>5173518</v>
      </c>
      <c r="V380" s="67">
        <v>4145446</v>
      </c>
      <c r="W380" s="67">
        <v>171345.33333333334</v>
      </c>
      <c r="X380" s="67">
        <v>171345.33333333334</v>
      </c>
      <c r="Y380" s="67">
        <v>171345.33333333334</v>
      </c>
      <c r="Z380" s="67">
        <v>171345.33333333334</v>
      </c>
      <c r="AA380" s="67">
        <v>171345.33333333334</v>
      </c>
      <c r="AB380" s="67">
        <v>171345.33333333334</v>
      </c>
      <c r="AC380" s="67"/>
      <c r="AD380" s="67"/>
      <c r="AE380" s="67"/>
      <c r="AF380" s="67"/>
      <c r="AG380" s="67"/>
      <c r="AH380" s="67">
        <f t="shared" si="365"/>
        <v>5173517.9999999981</v>
      </c>
      <c r="AI380" s="132"/>
      <c r="AJ380" s="67"/>
      <c r="AK380" s="67">
        <f>+'Ejecucion gastos Febrero 2019'!K380</f>
        <v>3320000</v>
      </c>
      <c r="AL380" s="67">
        <f t="shared" si="357"/>
        <v>3320000</v>
      </c>
      <c r="AN380" s="35">
        <f t="shared" si="358"/>
        <v>1</v>
      </c>
      <c r="AO380" s="35">
        <f t="shared" si="359"/>
        <v>-18.37607482744399</v>
      </c>
      <c r="AP380" s="35"/>
      <c r="AQ380" s="35"/>
      <c r="AR380" s="35"/>
      <c r="AS380" s="35"/>
      <c r="AT380" s="35"/>
      <c r="AU380" s="35"/>
    </row>
    <row r="381" spans="2:47" ht="15.75" thickBot="1" x14ac:dyDescent="0.3">
      <c r="B381" s="65">
        <v>210788</v>
      </c>
      <c r="C381" s="65" t="s">
        <v>655</v>
      </c>
      <c r="D381" s="66">
        <v>0</v>
      </c>
      <c r="E381" s="66">
        <v>0</v>
      </c>
      <c r="F381" s="66">
        <v>0</v>
      </c>
      <c r="G381" s="66">
        <v>0</v>
      </c>
      <c r="H381" s="66">
        <v>0</v>
      </c>
      <c r="I381" s="67">
        <v>11862222</v>
      </c>
      <c r="J381" s="67">
        <f t="shared" si="360"/>
        <v>11862222</v>
      </c>
      <c r="K381" s="67">
        <v>0</v>
      </c>
      <c r="L381" s="67">
        <f t="shared" si="361"/>
        <v>11862222</v>
      </c>
      <c r="M381" s="68">
        <v>0</v>
      </c>
      <c r="N381" s="66">
        <v>0</v>
      </c>
      <c r="O381" s="66">
        <f t="shared" si="362"/>
        <v>0</v>
      </c>
      <c r="P381" s="67">
        <f t="shared" si="363"/>
        <v>11862222</v>
      </c>
      <c r="Q381" s="66">
        <f t="shared" si="364"/>
        <v>0</v>
      </c>
      <c r="R381" s="81"/>
      <c r="S381" s="65">
        <v>210788</v>
      </c>
      <c r="T381" s="65" t="s">
        <v>655</v>
      </c>
      <c r="U381" s="67">
        <v>11862222</v>
      </c>
      <c r="V381" s="67">
        <v>0</v>
      </c>
      <c r="W381" s="67">
        <v>1977037</v>
      </c>
      <c r="X381" s="67">
        <v>1977037</v>
      </c>
      <c r="Y381" s="67">
        <v>1977037</v>
      </c>
      <c r="Z381" s="67">
        <v>1977037</v>
      </c>
      <c r="AA381" s="67">
        <v>1977037</v>
      </c>
      <c r="AB381" s="67">
        <v>1977037</v>
      </c>
      <c r="AC381" s="67"/>
      <c r="AD381" s="67"/>
      <c r="AE381" s="67"/>
      <c r="AF381" s="67"/>
      <c r="AG381" s="67"/>
      <c r="AH381" s="67">
        <f t="shared" si="365"/>
        <v>11862222</v>
      </c>
      <c r="AI381" s="132"/>
      <c r="AJ381" s="67"/>
      <c r="AK381" s="67">
        <f>+'Ejecucion gastos Febrero 2019'!K381</f>
        <v>0</v>
      </c>
      <c r="AL381" s="67">
        <f t="shared" si="357"/>
        <v>0</v>
      </c>
      <c r="AN381" s="35" t="e">
        <f t="shared" si="358"/>
        <v>#DIV/0!</v>
      </c>
      <c r="AO381" s="35">
        <f t="shared" si="359"/>
        <v>1</v>
      </c>
      <c r="AP381" s="35"/>
      <c r="AQ381" s="35"/>
      <c r="AR381" s="35"/>
      <c r="AS381" s="35"/>
      <c r="AT381" s="35"/>
      <c r="AU381" s="35"/>
    </row>
    <row r="382" spans="2:47" ht="15.75" outlineLevel="1" thickBot="1" x14ac:dyDescent="0.3">
      <c r="B382" s="65">
        <v>210789</v>
      </c>
      <c r="C382" s="65" t="s">
        <v>656</v>
      </c>
      <c r="D382" s="66">
        <v>0</v>
      </c>
      <c r="E382" s="66">
        <v>0</v>
      </c>
      <c r="F382" s="66">
        <v>0</v>
      </c>
      <c r="G382" s="66">
        <v>0</v>
      </c>
      <c r="H382" s="66">
        <v>0</v>
      </c>
      <c r="I382" s="67">
        <v>265937500</v>
      </c>
      <c r="J382" s="67">
        <f t="shared" si="360"/>
        <v>265937500</v>
      </c>
      <c r="K382" s="67">
        <v>0</v>
      </c>
      <c r="L382" s="67">
        <f t="shared" si="361"/>
        <v>265937500</v>
      </c>
      <c r="M382" s="68">
        <v>0</v>
      </c>
      <c r="N382" s="66">
        <v>0</v>
      </c>
      <c r="O382" s="66">
        <f t="shared" si="362"/>
        <v>0</v>
      </c>
      <c r="P382" s="67">
        <f t="shared" si="363"/>
        <v>265937500</v>
      </c>
      <c r="Q382" s="66">
        <f t="shared" si="364"/>
        <v>0</v>
      </c>
      <c r="R382" s="81"/>
      <c r="S382" s="65">
        <v>210789</v>
      </c>
      <c r="T382" s="65" t="s">
        <v>656</v>
      </c>
      <c r="U382" s="67">
        <v>265937500</v>
      </c>
      <c r="V382" s="67">
        <v>0</v>
      </c>
      <c r="W382" s="67">
        <v>44322916.666666664</v>
      </c>
      <c r="X382" s="67">
        <v>44322916.666666664</v>
      </c>
      <c r="Y382" s="67">
        <v>44322916.666666664</v>
      </c>
      <c r="Z382" s="67">
        <v>44322916.666666664</v>
      </c>
      <c r="AA382" s="67">
        <v>44322916.666666664</v>
      </c>
      <c r="AB382" s="67">
        <v>44322916.666666664</v>
      </c>
      <c r="AC382" s="67"/>
      <c r="AD382" s="67"/>
      <c r="AE382" s="67"/>
      <c r="AF382" s="67"/>
      <c r="AG382" s="67"/>
      <c r="AH382" s="67">
        <f t="shared" si="365"/>
        <v>265937499.99999997</v>
      </c>
      <c r="AI382" s="132"/>
      <c r="AJ382" s="67"/>
      <c r="AK382" s="67">
        <f>+'Ejecucion gastos Febrero 2019'!K382</f>
        <v>0</v>
      </c>
      <c r="AL382" s="67">
        <f t="shared" si="357"/>
        <v>0</v>
      </c>
      <c r="AN382" s="35" t="e">
        <f t="shared" si="358"/>
        <v>#DIV/0!</v>
      </c>
      <c r="AO382" s="35">
        <f t="shared" si="359"/>
        <v>1</v>
      </c>
      <c r="AP382" s="35"/>
      <c r="AQ382" s="35"/>
      <c r="AR382" s="35"/>
      <c r="AS382" s="35"/>
      <c r="AT382" s="35"/>
      <c r="AU382" s="35"/>
    </row>
    <row r="383" spans="2:47" ht="15.75" outlineLevel="1" thickBot="1" x14ac:dyDescent="0.3">
      <c r="B383" s="65">
        <v>210790</v>
      </c>
      <c r="C383" s="65" t="s">
        <v>657</v>
      </c>
      <c r="D383" s="66">
        <v>0</v>
      </c>
      <c r="E383" s="66">
        <v>0</v>
      </c>
      <c r="F383" s="66">
        <v>0</v>
      </c>
      <c r="G383" s="66">
        <v>0</v>
      </c>
      <c r="H383" s="66">
        <v>0</v>
      </c>
      <c r="I383" s="67">
        <v>37500000</v>
      </c>
      <c r="J383" s="67">
        <f t="shared" si="360"/>
        <v>37500000</v>
      </c>
      <c r="K383" s="67">
        <v>0</v>
      </c>
      <c r="L383" s="67">
        <f t="shared" si="361"/>
        <v>37500000</v>
      </c>
      <c r="M383" s="68">
        <v>0</v>
      </c>
      <c r="N383" s="66">
        <v>0</v>
      </c>
      <c r="O383" s="66">
        <f t="shared" si="362"/>
        <v>0</v>
      </c>
      <c r="P383" s="67">
        <f t="shared" si="363"/>
        <v>37500000</v>
      </c>
      <c r="Q383" s="66">
        <f t="shared" si="364"/>
        <v>0</v>
      </c>
      <c r="R383" s="81"/>
      <c r="S383" s="65">
        <v>210790</v>
      </c>
      <c r="T383" s="65" t="s">
        <v>657</v>
      </c>
      <c r="U383" s="67">
        <v>37500000</v>
      </c>
      <c r="V383" s="67">
        <v>0</v>
      </c>
      <c r="W383" s="67">
        <v>6250000</v>
      </c>
      <c r="X383" s="67">
        <v>6250000</v>
      </c>
      <c r="Y383" s="67">
        <v>6250000</v>
      </c>
      <c r="Z383" s="67">
        <v>6250000</v>
      </c>
      <c r="AA383" s="67">
        <v>6250000</v>
      </c>
      <c r="AB383" s="67">
        <v>6250000</v>
      </c>
      <c r="AC383" s="67"/>
      <c r="AD383" s="67"/>
      <c r="AE383" s="67"/>
      <c r="AF383" s="67"/>
      <c r="AG383" s="67"/>
      <c r="AH383" s="67">
        <f t="shared" si="365"/>
        <v>37500000</v>
      </c>
      <c r="AI383" s="132"/>
      <c r="AJ383" s="67"/>
      <c r="AK383" s="67">
        <f>+'Ejecucion gastos Febrero 2019'!K383</f>
        <v>0</v>
      </c>
      <c r="AL383" s="67">
        <f t="shared" si="357"/>
        <v>0</v>
      </c>
      <c r="AN383" s="35" t="e">
        <f t="shared" si="358"/>
        <v>#DIV/0!</v>
      </c>
      <c r="AO383" s="35">
        <f t="shared" si="359"/>
        <v>1</v>
      </c>
      <c r="AP383" s="35"/>
      <c r="AQ383" s="35"/>
      <c r="AR383" s="35"/>
      <c r="AS383" s="35"/>
      <c r="AT383" s="35"/>
      <c r="AU383" s="35"/>
    </row>
    <row r="384" spans="2:47" ht="15.75" thickBot="1" x14ac:dyDescent="0.3">
      <c r="B384" s="65">
        <v>210793</v>
      </c>
      <c r="C384" s="65" t="s">
        <v>722</v>
      </c>
      <c r="D384" s="66"/>
      <c r="E384" s="66"/>
      <c r="F384" s="66"/>
      <c r="G384" s="66"/>
      <c r="H384" s="66"/>
      <c r="I384" s="67"/>
      <c r="J384" s="67"/>
      <c r="K384" s="67"/>
      <c r="L384" s="67"/>
      <c r="M384" s="68"/>
      <c r="N384" s="66"/>
      <c r="O384" s="66"/>
      <c r="P384" s="67"/>
      <c r="Q384" s="66"/>
      <c r="R384" s="81"/>
      <c r="S384" s="65"/>
      <c r="T384" s="65"/>
      <c r="U384" s="67">
        <f t="shared" ref="U384:AG384" si="369">SUM(U385:U399)</f>
        <v>5759466502.2600002</v>
      </c>
      <c r="V384" s="67">
        <f t="shared" si="369"/>
        <v>0</v>
      </c>
      <c r="W384" s="67">
        <f t="shared" si="369"/>
        <v>0</v>
      </c>
      <c r="X384" s="67">
        <f t="shared" si="369"/>
        <v>575946650.22600019</v>
      </c>
      <c r="Y384" s="67">
        <f t="shared" si="369"/>
        <v>575946650.22600019</v>
      </c>
      <c r="Z384" s="67">
        <f t="shared" si="369"/>
        <v>575946650.22600019</v>
      </c>
      <c r="AA384" s="67">
        <f t="shared" si="369"/>
        <v>575946650.22600019</v>
      </c>
      <c r="AB384" s="67">
        <f t="shared" si="369"/>
        <v>575946650.22600019</v>
      </c>
      <c r="AC384" s="67">
        <f t="shared" si="369"/>
        <v>575946650.22600019</v>
      </c>
      <c r="AD384" s="67">
        <f t="shared" si="369"/>
        <v>575946650.22600019</v>
      </c>
      <c r="AE384" s="67">
        <f t="shared" si="369"/>
        <v>575946650.22600019</v>
      </c>
      <c r="AF384" s="67">
        <f t="shared" si="369"/>
        <v>575946650.22600019</v>
      </c>
      <c r="AG384" s="67">
        <f t="shared" si="369"/>
        <v>575946650.22600019</v>
      </c>
      <c r="AH384" s="67">
        <f>SUM(AH385:AH399)</f>
        <v>5759466502.2600002</v>
      </c>
      <c r="AI384" s="132"/>
      <c r="AJ384" s="67"/>
      <c r="AK384" s="67">
        <f>+'Ejecucion gastos Febrero 2019'!K384</f>
        <v>78404033</v>
      </c>
      <c r="AL384" s="67">
        <f t="shared" si="357"/>
        <v>78404033</v>
      </c>
      <c r="AN384" s="35" t="e">
        <f t="shared" si="358"/>
        <v>#DIV/0!</v>
      </c>
      <c r="AO384" s="35" t="e">
        <f t="shared" si="359"/>
        <v>#DIV/0!</v>
      </c>
      <c r="AP384" s="35"/>
      <c r="AQ384" s="35"/>
      <c r="AR384" s="35"/>
      <c r="AS384" s="35"/>
      <c r="AT384" s="35"/>
      <c r="AU384" s="35"/>
    </row>
    <row r="385" spans="2:47" ht="15.75" outlineLevel="1" thickBot="1" x14ac:dyDescent="0.3">
      <c r="B385" s="65">
        <v>21079301</v>
      </c>
      <c r="C385" s="65" t="s">
        <v>720</v>
      </c>
      <c r="D385" s="66"/>
      <c r="E385" s="66"/>
      <c r="F385" s="66"/>
      <c r="G385" s="66"/>
      <c r="H385" s="66"/>
      <c r="I385" s="67"/>
      <c r="J385" s="67"/>
      <c r="K385" s="67"/>
      <c r="L385" s="67"/>
      <c r="M385" s="68"/>
      <c r="N385" s="66"/>
      <c r="O385" s="66"/>
      <c r="P385" s="67"/>
      <c r="Q385" s="66"/>
      <c r="R385" s="81"/>
      <c r="S385" s="65"/>
      <c r="T385" s="65"/>
      <c r="U385" s="67">
        <v>115638700</v>
      </c>
      <c r="V385" s="67"/>
      <c r="W385" s="67"/>
      <c r="X385" s="67">
        <v>11563870</v>
      </c>
      <c r="Y385" s="67">
        <v>11563870</v>
      </c>
      <c r="Z385" s="67">
        <v>11563870</v>
      </c>
      <c r="AA385" s="67">
        <v>11563870</v>
      </c>
      <c r="AB385" s="67">
        <v>11563870</v>
      </c>
      <c r="AC385" s="67">
        <v>11563870</v>
      </c>
      <c r="AD385" s="67">
        <v>11563870</v>
      </c>
      <c r="AE385" s="67">
        <v>11563870</v>
      </c>
      <c r="AF385" s="67">
        <v>11563870</v>
      </c>
      <c r="AG385" s="67">
        <v>11563870</v>
      </c>
      <c r="AH385" s="67">
        <f>SUM(X385:AG385)</f>
        <v>115638700</v>
      </c>
      <c r="AI385" s="132"/>
      <c r="AJ385" s="67"/>
      <c r="AK385" s="67">
        <f>+'Ejecucion gastos Febrero 2019'!K385</f>
        <v>0</v>
      </c>
      <c r="AL385" s="67">
        <f t="shared" si="357"/>
        <v>0</v>
      </c>
      <c r="AN385" s="35" t="e">
        <f t="shared" si="358"/>
        <v>#DIV/0!</v>
      </c>
      <c r="AO385" s="35" t="e">
        <f t="shared" si="359"/>
        <v>#DIV/0!</v>
      </c>
      <c r="AP385" s="35"/>
      <c r="AQ385" s="35"/>
      <c r="AR385" s="35"/>
      <c r="AS385" s="35"/>
      <c r="AT385" s="35"/>
      <c r="AU385" s="35"/>
    </row>
    <row r="386" spans="2:47" ht="15.75" outlineLevel="1" thickBot="1" x14ac:dyDescent="0.3">
      <c r="B386" s="65">
        <v>21079302</v>
      </c>
      <c r="C386" s="65" t="s">
        <v>723</v>
      </c>
      <c r="D386" s="66"/>
      <c r="E386" s="66"/>
      <c r="F386" s="66"/>
      <c r="G386" s="66"/>
      <c r="H386" s="66"/>
      <c r="I386" s="67"/>
      <c r="J386" s="67"/>
      <c r="K386" s="67"/>
      <c r="L386" s="67"/>
      <c r="M386" s="68"/>
      <c r="N386" s="66"/>
      <c r="O386" s="66"/>
      <c r="P386" s="67"/>
      <c r="Q386" s="66"/>
      <c r="R386" s="81"/>
      <c r="S386" s="65"/>
      <c r="T386" s="65"/>
      <c r="U386" s="67">
        <v>4484013</v>
      </c>
      <c r="V386" s="67"/>
      <c r="W386" s="67"/>
      <c r="X386" s="67">
        <v>448401.3</v>
      </c>
      <c r="Y386" s="67">
        <v>448401.3</v>
      </c>
      <c r="Z386" s="67">
        <v>448401.3</v>
      </c>
      <c r="AA386" s="67">
        <v>448401.3</v>
      </c>
      <c r="AB386" s="67">
        <v>448401.3</v>
      </c>
      <c r="AC386" s="67">
        <v>448401.3</v>
      </c>
      <c r="AD386" s="67">
        <v>448401.3</v>
      </c>
      <c r="AE386" s="67">
        <v>448401.3</v>
      </c>
      <c r="AF386" s="67">
        <v>448401.3</v>
      </c>
      <c r="AG386" s="67">
        <v>448401.3</v>
      </c>
      <c r="AH386" s="67">
        <f t="shared" ref="AH386:AH399" si="370">SUM(X386:AG386)</f>
        <v>4484012.9999999991</v>
      </c>
      <c r="AI386" s="132"/>
      <c r="AJ386" s="67"/>
      <c r="AK386" s="67">
        <f>+'Ejecucion gastos Febrero 2019'!K386</f>
        <v>796024</v>
      </c>
      <c r="AL386" s="67">
        <f t="shared" si="357"/>
        <v>796024</v>
      </c>
      <c r="AN386" s="35" t="e">
        <f t="shared" si="358"/>
        <v>#DIV/0!</v>
      </c>
      <c r="AO386" s="35" t="e">
        <f t="shared" si="359"/>
        <v>#DIV/0!</v>
      </c>
      <c r="AP386" s="35"/>
      <c r="AQ386" s="35"/>
      <c r="AR386" s="35"/>
      <c r="AS386" s="35"/>
      <c r="AT386" s="35"/>
      <c r="AU386" s="35"/>
    </row>
    <row r="387" spans="2:47" ht="15.75" outlineLevel="1" thickBot="1" x14ac:dyDescent="0.3">
      <c r="B387" s="65">
        <v>21079303</v>
      </c>
      <c r="C387" s="65" t="s">
        <v>721</v>
      </c>
      <c r="D387" s="66"/>
      <c r="E387" s="66"/>
      <c r="F387" s="66"/>
      <c r="G387" s="66"/>
      <c r="H387" s="66"/>
      <c r="I387" s="67"/>
      <c r="J387" s="67"/>
      <c r="K387" s="67"/>
      <c r="L387" s="67"/>
      <c r="M387" s="68"/>
      <c r="N387" s="66"/>
      <c r="O387" s="66"/>
      <c r="P387" s="67"/>
      <c r="Q387" s="66"/>
      <c r="R387" s="81"/>
      <c r="S387" s="65"/>
      <c r="T387" s="65"/>
      <c r="U387" s="67">
        <v>1563168567.6500001</v>
      </c>
      <c r="V387" s="67"/>
      <c r="W387" s="67"/>
      <c r="X387" s="67">
        <v>156316856.76500002</v>
      </c>
      <c r="Y387" s="67">
        <v>156316856.76500002</v>
      </c>
      <c r="Z387" s="67">
        <v>156316856.76500002</v>
      </c>
      <c r="AA387" s="67">
        <v>156316856.76500002</v>
      </c>
      <c r="AB387" s="67">
        <v>156316856.76500002</v>
      </c>
      <c r="AC387" s="67">
        <v>156316856.76500002</v>
      </c>
      <c r="AD387" s="67">
        <v>156316856.76500002</v>
      </c>
      <c r="AE387" s="67">
        <v>156316856.76500002</v>
      </c>
      <c r="AF387" s="67">
        <v>156316856.76500002</v>
      </c>
      <c r="AG387" s="67">
        <v>156316856.76500002</v>
      </c>
      <c r="AH387" s="67">
        <f t="shared" si="370"/>
        <v>1563168567.6500003</v>
      </c>
      <c r="AI387" s="132"/>
      <c r="AJ387" s="67"/>
      <c r="AK387" s="67">
        <f>+'Ejecucion gastos Febrero 2019'!K387</f>
        <v>44425879</v>
      </c>
      <c r="AL387" s="67">
        <f t="shared" si="357"/>
        <v>44425879</v>
      </c>
      <c r="AN387" s="35" t="e">
        <f t="shared" si="358"/>
        <v>#DIV/0!</v>
      </c>
      <c r="AO387" s="35" t="e">
        <f t="shared" si="359"/>
        <v>#DIV/0!</v>
      </c>
      <c r="AP387" s="35"/>
      <c r="AQ387" s="35"/>
      <c r="AR387" s="35"/>
      <c r="AS387" s="35"/>
      <c r="AT387" s="35"/>
      <c r="AU387" s="35"/>
    </row>
    <row r="388" spans="2:47" ht="15.75" outlineLevel="1" thickBot="1" x14ac:dyDescent="0.3">
      <c r="B388" s="65">
        <v>21079304</v>
      </c>
      <c r="C388" s="65" t="s">
        <v>724</v>
      </c>
      <c r="D388" s="66"/>
      <c r="E388" s="66"/>
      <c r="F388" s="66"/>
      <c r="G388" s="66"/>
      <c r="H388" s="66"/>
      <c r="I388" s="67"/>
      <c r="J388" s="67"/>
      <c r="K388" s="67"/>
      <c r="L388" s="67"/>
      <c r="M388" s="68"/>
      <c r="N388" s="66"/>
      <c r="O388" s="66"/>
      <c r="P388" s="67"/>
      <c r="Q388" s="66"/>
      <c r="R388" s="81"/>
      <c r="S388" s="65"/>
      <c r="T388" s="65"/>
      <c r="U388" s="67">
        <v>390555260</v>
      </c>
      <c r="V388" s="67"/>
      <c r="W388" s="67"/>
      <c r="X388" s="67">
        <v>39055526</v>
      </c>
      <c r="Y388" s="67">
        <v>39055526</v>
      </c>
      <c r="Z388" s="67">
        <v>39055526</v>
      </c>
      <c r="AA388" s="67">
        <v>39055526</v>
      </c>
      <c r="AB388" s="67">
        <v>39055526</v>
      </c>
      <c r="AC388" s="67">
        <v>39055526</v>
      </c>
      <c r="AD388" s="67">
        <v>39055526</v>
      </c>
      <c r="AE388" s="67">
        <v>39055526</v>
      </c>
      <c r="AF388" s="67">
        <v>39055526</v>
      </c>
      <c r="AG388" s="67">
        <v>39055526</v>
      </c>
      <c r="AH388" s="67">
        <f t="shared" si="370"/>
        <v>390555260</v>
      </c>
      <c r="AI388" s="132"/>
      <c r="AJ388" s="67"/>
      <c r="AK388" s="67">
        <f>+'Ejecucion gastos Febrero 2019'!K388</f>
        <v>300000</v>
      </c>
      <c r="AL388" s="67">
        <f t="shared" si="357"/>
        <v>300000</v>
      </c>
      <c r="AN388" s="35" t="e">
        <f t="shared" si="358"/>
        <v>#DIV/0!</v>
      </c>
      <c r="AO388" s="35" t="e">
        <f t="shared" si="359"/>
        <v>#DIV/0!</v>
      </c>
      <c r="AP388" s="35"/>
      <c r="AQ388" s="35"/>
      <c r="AR388" s="35"/>
      <c r="AS388" s="35"/>
      <c r="AT388" s="35"/>
      <c r="AU388" s="35"/>
    </row>
    <row r="389" spans="2:47" ht="15.75" outlineLevel="1" thickBot="1" x14ac:dyDescent="0.3">
      <c r="B389" s="65">
        <v>21079305</v>
      </c>
      <c r="C389" s="65" t="s">
        <v>725</v>
      </c>
      <c r="D389" s="66"/>
      <c r="E389" s="66"/>
      <c r="F389" s="66"/>
      <c r="G389" s="66"/>
      <c r="H389" s="66"/>
      <c r="I389" s="67"/>
      <c r="J389" s="67"/>
      <c r="K389" s="67"/>
      <c r="L389" s="67"/>
      <c r="M389" s="68"/>
      <c r="N389" s="66"/>
      <c r="O389" s="66"/>
      <c r="P389" s="67"/>
      <c r="Q389" s="66"/>
      <c r="R389" s="81"/>
      <c r="S389" s="65"/>
      <c r="T389" s="65"/>
      <c r="U389" s="67">
        <v>514631792</v>
      </c>
      <c r="V389" s="67"/>
      <c r="W389" s="67"/>
      <c r="X389" s="67">
        <v>51463179.200000003</v>
      </c>
      <c r="Y389" s="67">
        <v>51463179.200000003</v>
      </c>
      <c r="Z389" s="67">
        <v>51463179.200000003</v>
      </c>
      <c r="AA389" s="67">
        <v>51463179.200000003</v>
      </c>
      <c r="AB389" s="67">
        <v>51463179.200000003</v>
      </c>
      <c r="AC389" s="67">
        <v>51463179.200000003</v>
      </c>
      <c r="AD389" s="67">
        <v>51463179.200000003</v>
      </c>
      <c r="AE389" s="67">
        <v>51463179.200000003</v>
      </c>
      <c r="AF389" s="67">
        <v>51463179.200000003</v>
      </c>
      <c r="AG389" s="67">
        <v>51463179.200000003</v>
      </c>
      <c r="AH389" s="67">
        <f t="shared" si="370"/>
        <v>514631791.99999994</v>
      </c>
      <c r="AI389" s="132"/>
      <c r="AJ389" s="67"/>
      <c r="AK389" s="67">
        <f>+'Ejecucion gastos Febrero 2019'!K389</f>
        <v>2500000</v>
      </c>
      <c r="AL389" s="67">
        <f t="shared" si="357"/>
        <v>2500000</v>
      </c>
      <c r="AN389" s="35" t="e">
        <f t="shared" si="358"/>
        <v>#DIV/0!</v>
      </c>
      <c r="AO389" s="35" t="e">
        <f t="shared" si="359"/>
        <v>#DIV/0!</v>
      </c>
      <c r="AP389" s="35"/>
      <c r="AQ389" s="35"/>
      <c r="AR389" s="35"/>
      <c r="AS389" s="35"/>
      <c r="AT389" s="35"/>
      <c r="AU389" s="35"/>
    </row>
    <row r="390" spans="2:47" ht="15.75" outlineLevel="1" thickBot="1" x14ac:dyDescent="0.3">
      <c r="B390" s="65">
        <v>21079306</v>
      </c>
      <c r="C390" s="65" t="s">
        <v>726</v>
      </c>
      <c r="D390" s="66"/>
      <c r="E390" s="66"/>
      <c r="F390" s="66"/>
      <c r="G390" s="66"/>
      <c r="H390" s="66"/>
      <c r="I390" s="67"/>
      <c r="J390" s="67"/>
      <c r="K390" s="67"/>
      <c r="L390" s="67"/>
      <c r="M390" s="68"/>
      <c r="N390" s="66"/>
      <c r="O390" s="66"/>
      <c r="P390" s="67"/>
      <c r="Q390" s="66"/>
      <c r="R390" s="81"/>
      <c r="S390" s="65"/>
      <c r="T390" s="65"/>
      <c r="U390" s="67">
        <v>120616526</v>
      </c>
      <c r="V390" s="67"/>
      <c r="W390" s="67"/>
      <c r="X390" s="67">
        <v>12061652.6</v>
      </c>
      <c r="Y390" s="67">
        <v>12061652.6</v>
      </c>
      <c r="Z390" s="67">
        <v>12061652.6</v>
      </c>
      <c r="AA390" s="67">
        <v>12061652.6</v>
      </c>
      <c r="AB390" s="67">
        <v>12061652.6</v>
      </c>
      <c r="AC390" s="67">
        <v>12061652.6</v>
      </c>
      <c r="AD390" s="67">
        <v>12061652.6</v>
      </c>
      <c r="AE390" s="67">
        <v>12061652.6</v>
      </c>
      <c r="AF390" s="67">
        <v>12061652.6</v>
      </c>
      <c r="AG390" s="67">
        <v>12061652.6</v>
      </c>
      <c r="AH390" s="67">
        <f t="shared" si="370"/>
        <v>120616525.99999997</v>
      </c>
      <c r="AI390" s="132"/>
      <c r="AJ390" s="67"/>
      <c r="AK390" s="67">
        <f>+'Ejecucion gastos Febrero 2019'!K390</f>
        <v>0</v>
      </c>
      <c r="AL390" s="67">
        <f t="shared" ref="AL390:AL412" si="371">+AK390+AJ390</f>
        <v>0</v>
      </c>
      <c r="AN390" s="35" t="e">
        <f t="shared" ref="AN390:AN412" si="372">(V390-AJ390)/V390</f>
        <v>#DIV/0!</v>
      </c>
      <c r="AO390" s="35" t="e">
        <f t="shared" ref="AO390:AO412" si="373">(W390-AK390)/W390</f>
        <v>#DIV/0!</v>
      </c>
      <c r="AP390" s="35"/>
      <c r="AQ390" s="35"/>
      <c r="AR390" s="35"/>
      <c r="AS390" s="35"/>
      <c r="AT390" s="35"/>
      <c r="AU390" s="35"/>
    </row>
    <row r="391" spans="2:47" ht="15.75" outlineLevel="1" thickBot="1" x14ac:dyDescent="0.3">
      <c r="B391" s="65">
        <v>21079307</v>
      </c>
      <c r="C391" s="65" t="s">
        <v>727</v>
      </c>
      <c r="D391" s="66"/>
      <c r="E391" s="66"/>
      <c r="F391" s="66"/>
      <c r="G391" s="66"/>
      <c r="H391" s="66"/>
      <c r="I391" s="67"/>
      <c r="J391" s="67"/>
      <c r="K391" s="67"/>
      <c r="L391" s="67"/>
      <c r="M391" s="68"/>
      <c r="N391" s="66"/>
      <c r="O391" s="66"/>
      <c r="P391" s="67"/>
      <c r="Q391" s="66"/>
      <c r="R391" s="81"/>
      <c r="S391" s="65"/>
      <c r="T391" s="65"/>
      <c r="U391" s="67">
        <v>101712363</v>
      </c>
      <c r="V391" s="67"/>
      <c r="W391" s="67"/>
      <c r="X391" s="67">
        <v>10171236.300000001</v>
      </c>
      <c r="Y391" s="67">
        <v>10171236.300000001</v>
      </c>
      <c r="Z391" s="67">
        <v>10171236.300000001</v>
      </c>
      <c r="AA391" s="67">
        <v>10171236.300000001</v>
      </c>
      <c r="AB391" s="67">
        <v>10171236.300000001</v>
      </c>
      <c r="AC391" s="67">
        <v>10171236.300000001</v>
      </c>
      <c r="AD391" s="67">
        <v>10171236.300000001</v>
      </c>
      <c r="AE391" s="67">
        <v>10171236.300000001</v>
      </c>
      <c r="AF391" s="67">
        <v>10171236.300000001</v>
      </c>
      <c r="AG391" s="67">
        <v>10171236.300000001</v>
      </c>
      <c r="AH391" s="67">
        <f t="shared" si="370"/>
        <v>101712362.99999999</v>
      </c>
      <c r="AI391" s="132"/>
      <c r="AJ391" s="67"/>
      <c r="AK391" s="67">
        <f>+'Ejecucion gastos Febrero 2019'!K391</f>
        <v>0</v>
      </c>
      <c r="AL391" s="67">
        <f t="shared" si="371"/>
        <v>0</v>
      </c>
      <c r="AN391" s="35" t="e">
        <f t="shared" si="372"/>
        <v>#DIV/0!</v>
      </c>
      <c r="AO391" s="35" t="e">
        <f t="shared" si="373"/>
        <v>#DIV/0!</v>
      </c>
      <c r="AP391" s="35"/>
      <c r="AQ391" s="35"/>
      <c r="AR391" s="35"/>
      <c r="AS391" s="35"/>
      <c r="AT391" s="35"/>
      <c r="AU391" s="35"/>
    </row>
    <row r="392" spans="2:47" ht="15.75" outlineLevel="1" thickBot="1" x14ac:dyDescent="0.3">
      <c r="B392" s="65">
        <v>21079308</v>
      </c>
      <c r="C392" s="65" t="s">
        <v>728</v>
      </c>
      <c r="D392" s="66"/>
      <c r="E392" s="66"/>
      <c r="F392" s="66"/>
      <c r="G392" s="66"/>
      <c r="H392" s="66"/>
      <c r="I392" s="67"/>
      <c r="J392" s="67"/>
      <c r="K392" s="67"/>
      <c r="L392" s="67"/>
      <c r="M392" s="68"/>
      <c r="N392" s="66"/>
      <c r="O392" s="66"/>
      <c r="P392" s="67"/>
      <c r="Q392" s="66"/>
      <c r="R392" s="81"/>
      <c r="S392" s="65"/>
      <c r="T392" s="65"/>
      <c r="U392" s="67">
        <v>829408464</v>
      </c>
      <c r="V392" s="67"/>
      <c r="W392" s="67"/>
      <c r="X392" s="67">
        <v>82940846.400000006</v>
      </c>
      <c r="Y392" s="67">
        <v>82940846.400000006</v>
      </c>
      <c r="Z392" s="67">
        <v>82940846.400000006</v>
      </c>
      <c r="AA392" s="67">
        <v>82940846.400000006</v>
      </c>
      <c r="AB392" s="67">
        <v>82940846.400000006</v>
      </c>
      <c r="AC392" s="67">
        <v>82940846.400000006</v>
      </c>
      <c r="AD392" s="67">
        <v>82940846.400000006</v>
      </c>
      <c r="AE392" s="67">
        <v>82940846.400000006</v>
      </c>
      <c r="AF392" s="67">
        <v>82940846.400000006</v>
      </c>
      <c r="AG392" s="67">
        <v>82940846.400000006</v>
      </c>
      <c r="AH392" s="67">
        <f t="shared" si="370"/>
        <v>829408463.99999988</v>
      </c>
      <c r="AI392" s="132"/>
      <c r="AJ392" s="67"/>
      <c r="AK392" s="67">
        <f>+'Ejecucion gastos Febrero 2019'!K392</f>
        <v>23709571</v>
      </c>
      <c r="AL392" s="67">
        <f t="shared" si="371"/>
        <v>23709571</v>
      </c>
      <c r="AN392" s="35" t="e">
        <f t="shared" si="372"/>
        <v>#DIV/0!</v>
      </c>
      <c r="AO392" s="35" t="e">
        <f t="shared" si="373"/>
        <v>#DIV/0!</v>
      </c>
      <c r="AP392" s="35"/>
      <c r="AQ392" s="35"/>
      <c r="AR392" s="35"/>
      <c r="AS392" s="35"/>
      <c r="AT392" s="35"/>
      <c r="AU392" s="35"/>
    </row>
    <row r="393" spans="2:47" ht="15.75" outlineLevel="1" thickBot="1" x14ac:dyDescent="0.3">
      <c r="B393" s="65">
        <v>21079309</v>
      </c>
      <c r="C393" s="65" t="s">
        <v>729</v>
      </c>
      <c r="D393" s="66"/>
      <c r="E393" s="66"/>
      <c r="F393" s="66"/>
      <c r="G393" s="66"/>
      <c r="H393" s="66"/>
      <c r="I393" s="67"/>
      <c r="J393" s="67"/>
      <c r="K393" s="67"/>
      <c r="L393" s="67"/>
      <c r="M393" s="68"/>
      <c r="N393" s="66"/>
      <c r="O393" s="66"/>
      <c r="P393" s="67"/>
      <c r="Q393" s="66"/>
      <c r="R393" s="81"/>
      <c r="S393" s="65"/>
      <c r="T393" s="65"/>
      <c r="U393" s="67">
        <v>1619650738.6099999</v>
      </c>
      <c r="V393" s="67"/>
      <c r="W393" s="67"/>
      <c r="X393" s="67">
        <v>161965073.861</v>
      </c>
      <c r="Y393" s="67">
        <v>161965073.861</v>
      </c>
      <c r="Z393" s="67">
        <v>161965073.861</v>
      </c>
      <c r="AA393" s="67">
        <v>161965073.861</v>
      </c>
      <c r="AB393" s="67">
        <v>161965073.861</v>
      </c>
      <c r="AC393" s="67">
        <v>161965073.861</v>
      </c>
      <c r="AD393" s="67">
        <v>161965073.861</v>
      </c>
      <c r="AE393" s="67">
        <v>161965073.861</v>
      </c>
      <c r="AF393" s="67">
        <v>161965073.861</v>
      </c>
      <c r="AG393" s="67">
        <v>161965073.861</v>
      </c>
      <c r="AH393" s="67">
        <f t="shared" si="370"/>
        <v>1619650738.6100004</v>
      </c>
      <c r="AJ393" s="67"/>
      <c r="AK393" s="67">
        <f>+'Ejecucion gastos Febrero 2019'!K393</f>
        <v>6672559</v>
      </c>
      <c r="AL393" s="67">
        <f t="shared" si="371"/>
        <v>6672559</v>
      </c>
      <c r="AN393" s="35" t="e">
        <f t="shared" si="372"/>
        <v>#DIV/0!</v>
      </c>
      <c r="AO393" s="35" t="e">
        <f t="shared" si="373"/>
        <v>#DIV/0!</v>
      </c>
      <c r="AP393" s="35"/>
      <c r="AQ393" s="35"/>
      <c r="AR393" s="35"/>
      <c r="AS393" s="35"/>
      <c r="AT393" s="35"/>
      <c r="AU393" s="35"/>
    </row>
    <row r="394" spans="2:47" ht="15.75" thickBot="1" x14ac:dyDescent="0.3">
      <c r="B394" s="65">
        <v>21079310</v>
      </c>
      <c r="C394" s="65" t="s">
        <v>730</v>
      </c>
      <c r="D394" s="66"/>
      <c r="E394" s="66"/>
      <c r="F394" s="66"/>
      <c r="G394" s="66"/>
      <c r="H394" s="66"/>
      <c r="I394" s="67"/>
      <c r="J394" s="67"/>
      <c r="K394" s="67"/>
      <c r="L394" s="67"/>
      <c r="M394" s="68"/>
      <c r="N394" s="66"/>
      <c r="O394" s="66"/>
      <c r="P394" s="67"/>
      <c r="Q394" s="66"/>
      <c r="R394" s="81"/>
      <c r="S394" s="65"/>
      <c r="T394" s="65"/>
      <c r="U394" s="67">
        <v>164609438</v>
      </c>
      <c r="V394" s="67"/>
      <c r="W394" s="67"/>
      <c r="X394" s="67">
        <v>16460943.800000001</v>
      </c>
      <c r="Y394" s="67">
        <v>16460943.800000001</v>
      </c>
      <c r="Z394" s="67">
        <v>16460943.800000001</v>
      </c>
      <c r="AA394" s="67">
        <v>16460943.800000001</v>
      </c>
      <c r="AB394" s="67">
        <v>16460943.800000001</v>
      </c>
      <c r="AC394" s="67">
        <v>16460943.800000001</v>
      </c>
      <c r="AD394" s="67">
        <v>16460943.800000001</v>
      </c>
      <c r="AE394" s="67">
        <v>16460943.800000001</v>
      </c>
      <c r="AF394" s="67">
        <v>16460943.800000001</v>
      </c>
      <c r="AG394" s="67">
        <v>16460943.800000001</v>
      </c>
      <c r="AH394" s="67">
        <f t="shared" si="370"/>
        <v>164609438</v>
      </c>
      <c r="AJ394" s="67"/>
      <c r="AK394" s="67">
        <f>+'Ejecucion gastos Febrero 2019'!K394</f>
        <v>0</v>
      </c>
      <c r="AL394" s="67">
        <f t="shared" si="371"/>
        <v>0</v>
      </c>
      <c r="AN394" s="35" t="e">
        <f t="shared" si="372"/>
        <v>#DIV/0!</v>
      </c>
      <c r="AO394" s="35" t="e">
        <f t="shared" si="373"/>
        <v>#DIV/0!</v>
      </c>
      <c r="AP394" s="35"/>
      <c r="AQ394" s="35"/>
      <c r="AR394" s="35"/>
      <c r="AS394" s="35"/>
      <c r="AT394" s="35"/>
      <c r="AU394" s="35"/>
    </row>
    <row r="395" spans="2:47" ht="15.75" thickBot="1" x14ac:dyDescent="0.3">
      <c r="B395" s="65">
        <v>21079311</v>
      </c>
      <c r="C395" s="65" t="s">
        <v>731</v>
      </c>
      <c r="D395" s="66"/>
      <c r="E395" s="66"/>
      <c r="F395" s="66"/>
      <c r="G395" s="66"/>
      <c r="H395" s="66"/>
      <c r="I395" s="67"/>
      <c r="J395" s="67"/>
      <c r="K395" s="67"/>
      <c r="L395" s="67"/>
      <c r="M395" s="68"/>
      <c r="N395" s="66"/>
      <c r="O395" s="66"/>
      <c r="P395" s="67"/>
      <c r="Q395" s="66"/>
      <c r="R395" s="81"/>
      <c r="S395" s="65"/>
      <c r="T395" s="65"/>
      <c r="U395" s="67">
        <v>39364621</v>
      </c>
      <c r="V395" s="67"/>
      <c r="W395" s="67"/>
      <c r="X395" s="67">
        <v>3936462.1</v>
      </c>
      <c r="Y395" s="67">
        <v>3936462.1</v>
      </c>
      <c r="Z395" s="67">
        <v>3936462.1</v>
      </c>
      <c r="AA395" s="67">
        <v>3936462.1</v>
      </c>
      <c r="AB395" s="67">
        <v>3936462.1</v>
      </c>
      <c r="AC395" s="67">
        <v>3936462.1</v>
      </c>
      <c r="AD395" s="67">
        <v>3936462.1</v>
      </c>
      <c r="AE395" s="67">
        <v>3936462.1</v>
      </c>
      <c r="AF395" s="67">
        <v>3936462.1</v>
      </c>
      <c r="AG395" s="67">
        <v>3936462.1</v>
      </c>
      <c r="AH395" s="67">
        <f t="shared" si="370"/>
        <v>39364621.000000007</v>
      </c>
      <c r="AJ395" s="67"/>
      <c r="AK395" s="67">
        <f>+'Ejecucion gastos Febrero 2019'!K395</f>
        <v>0</v>
      </c>
      <c r="AL395" s="67">
        <f t="shared" si="371"/>
        <v>0</v>
      </c>
      <c r="AN395" s="35" t="e">
        <f t="shared" si="372"/>
        <v>#DIV/0!</v>
      </c>
      <c r="AO395" s="35" t="e">
        <f t="shared" si="373"/>
        <v>#DIV/0!</v>
      </c>
      <c r="AP395" s="35"/>
      <c r="AQ395" s="35"/>
      <c r="AR395" s="35"/>
      <c r="AS395" s="35"/>
      <c r="AT395" s="35"/>
      <c r="AU395" s="35"/>
    </row>
    <row r="396" spans="2:47" ht="15.75" thickBot="1" x14ac:dyDescent="0.3">
      <c r="B396" s="65">
        <v>21079312</v>
      </c>
      <c r="C396" s="65" t="s">
        <v>732</v>
      </c>
      <c r="D396" s="66"/>
      <c r="E396" s="66"/>
      <c r="F396" s="66"/>
      <c r="G396" s="66"/>
      <c r="H396" s="66"/>
      <c r="I396" s="67"/>
      <c r="J396" s="67"/>
      <c r="K396" s="67"/>
      <c r="L396" s="67"/>
      <c r="M396" s="68"/>
      <c r="N396" s="66"/>
      <c r="O396" s="66"/>
      <c r="P396" s="67"/>
      <c r="Q396" s="66"/>
      <c r="R396" s="81"/>
      <c r="S396" s="65"/>
      <c r="T396" s="65"/>
      <c r="U396" s="67">
        <v>44867276</v>
      </c>
      <c r="V396" s="67"/>
      <c r="W396" s="67"/>
      <c r="X396" s="67">
        <v>4486727.5999999996</v>
      </c>
      <c r="Y396" s="67">
        <v>4486727.5999999996</v>
      </c>
      <c r="Z396" s="67">
        <v>4486727.5999999996</v>
      </c>
      <c r="AA396" s="67">
        <v>4486727.5999999996</v>
      </c>
      <c r="AB396" s="67">
        <v>4486727.5999999996</v>
      </c>
      <c r="AC396" s="67">
        <v>4486727.5999999996</v>
      </c>
      <c r="AD396" s="67">
        <v>4486727.5999999996</v>
      </c>
      <c r="AE396" s="67">
        <v>4486727.5999999996</v>
      </c>
      <c r="AF396" s="67">
        <v>4486727.5999999996</v>
      </c>
      <c r="AG396" s="67">
        <v>4486727.5999999996</v>
      </c>
      <c r="AH396" s="67">
        <f t="shared" si="370"/>
        <v>44867276.000000007</v>
      </c>
      <c r="AJ396" s="67"/>
      <c r="AK396" s="67">
        <f>+'Ejecucion gastos Febrero 2019'!K396</f>
        <v>0</v>
      </c>
      <c r="AL396" s="67">
        <f t="shared" si="371"/>
        <v>0</v>
      </c>
      <c r="AN396" s="35" t="e">
        <f t="shared" si="372"/>
        <v>#DIV/0!</v>
      </c>
      <c r="AO396" s="35" t="e">
        <f t="shared" si="373"/>
        <v>#DIV/0!</v>
      </c>
      <c r="AP396" s="35"/>
      <c r="AQ396" s="35"/>
      <c r="AR396" s="35"/>
      <c r="AS396" s="35"/>
      <c r="AT396" s="35"/>
      <c r="AU396" s="35"/>
    </row>
    <row r="397" spans="2:47" ht="15.75" thickBot="1" x14ac:dyDescent="0.3">
      <c r="B397" s="65">
        <v>21079313</v>
      </c>
      <c r="C397" s="65" t="s">
        <v>733</v>
      </c>
      <c r="D397" s="66"/>
      <c r="E397" s="66"/>
      <c r="F397" s="66"/>
      <c r="G397" s="66"/>
      <c r="H397" s="66"/>
      <c r="I397" s="67"/>
      <c r="J397" s="67"/>
      <c r="K397" s="67"/>
      <c r="L397" s="67"/>
      <c r="M397" s="68"/>
      <c r="N397" s="66"/>
      <c r="O397" s="66"/>
      <c r="P397" s="67"/>
      <c r="Q397" s="66"/>
      <c r="R397" s="81"/>
      <c r="S397" s="65"/>
      <c r="T397" s="65"/>
      <c r="U397" s="67">
        <v>170335499</v>
      </c>
      <c r="V397" s="67"/>
      <c r="W397" s="67"/>
      <c r="X397" s="67">
        <v>17033549.899999999</v>
      </c>
      <c r="Y397" s="67">
        <v>17033549.899999999</v>
      </c>
      <c r="Z397" s="67">
        <v>17033549.899999999</v>
      </c>
      <c r="AA397" s="67">
        <v>17033549.899999999</v>
      </c>
      <c r="AB397" s="67">
        <v>17033549.899999999</v>
      </c>
      <c r="AC397" s="67">
        <v>17033549.899999999</v>
      </c>
      <c r="AD397" s="67">
        <v>17033549.899999999</v>
      </c>
      <c r="AE397" s="67">
        <v>17033549.899999999</v>
      </c>
      <c r="AF397" s="67">
        <v>17033549.899999999</v>
      </c>
      <c r="AG397" s="67">
        <v>17033549.899999999</v>
      </c>
      <c r="AH397" s="67">
        <f t="shared" si="370"/>
        <v>170335499.00000003</v>
      </c>
      <c r="AJ397" s="67"/>
      <c r="AK397" s="67">
        <f>+'Ejecucion gastos Febrero 2019'!K397</f>
        <v>0</v>
      </c>
      <c r="AL397" s="67">
        <f t="shared" si="371"/>
        <v>0</v>
      </c>
      <c r="AN397" s="35" t="e">
        <f t="shared" si="372"/>
        <v>#DIV/0!</v>
      </c>
      <c r="AO397" s="35" t="e">
        <f t="shared" si="373"/>
        <v>#DIV/0!</v>
      </c>
      <c r="AP397" s="35"/>
      <c r="AQ397" s="35"/>
      <c r="AR397" s="35"/>
      <c r="AS397" s="35"/>
      <c r="AT397" s="35"/>
      <c r="AU397" s="35"/>
    </row>
    <row r="398" spans="2:47" ht="15.75" thickBot="1" x14ac:dyDescent="0.3">
      <c r="B398" s="65">
        <v>21079314</v>
      </c>
      <c r="C398" s="65" t="s">
        <v>734</v>
      </c>
      <c r="D398" s="66"/>
      <c r="E398" s="66"/>
      <c r="F398" s="66"/>
      <c r="G398" s="66"/>
      <c r="H398" s="66"/>
      <c r="I398" s="67"/>
      <c r="J398" s="67"/>
      <c r="K398" s="67"/>
      <c r="L398" s="67"/>
      <c r="M398" s="68"/>
      <c r="N398" s="66"/>
      <c r="O398" s="66"/>
      <c r="P398" s="67"/>
      <c r="Q398" s="66"/>
      <c r="R398" s="81"/>
      <c r="S398" s="65"/>
      <c r="T398" s="65"/>
      <c r="U398" s="67">
        <v>76401077</v>
      </c>
      <c r="V398" s="67"/>
      <c r="W398" s="67"/>
      <c r="X398" s="67">
        <v>7640107.7000000002</v>
      </c>
      <c r="Y398" s="67">
        <v>7640107.7000000002</v>
      </c>
      <c r="Z398" s="67">
        <v>7640107.7000000002</v>
      </c>
      <c r="AA398" s="67">
        <v>7640107.7000000002</v>
      </c>
      <c r="AB398" s="67">
        <v>7640107.7000000002</v>
      </c>
      <c r="AC398" s="67">
        <v>7640107.7000000002</v>
      </c>
      <c r="AD398" s="67">
        <v>7640107.7000000002</v>
      </c>
      <c r="AE398" s="67">
        <v>7640107.7000000002</v>
      </c>
      <c r="AF398" s="67">
        <v>7640107.7000000002</v>
      </c>
      <c r="AG398" s="67">
        <v>7640107.7000000002</v>
      </c>
      <c r="AH398" s="67">
        <f t="shared" si="370"/>
        <v>76401077.000000015</v>
      </c>
      <c r="AJ398" s="67"/>
      <c r="AK398" s="67">
        <f>+'Ejecucion gastos Febrero 2019'!K398</f>
        <v>0</v>
      </c>
      <c r="AL398" s="67">
        <f t="shared" si="371"/>
        <v>0</v>
      </c>
      <c r="AN398" s="35" t="e">
        <f t="shared" si="372"/>
        <v>#DIV/0!</v>
      </c>
      <c r="AO398" s="35" t="e">
        <f t="shared" si="373"/>
        <v>#DIV/0!</v>
      </c>
      <c r="AP398" s="35"/>
      <c r="AQ398" s="35"/>
      <c r="AR398" s="35"/>
      <c r="AS398" s="35"/>
      <c r="AT398" s="35"/>
      <c r="AU398" s="35"/>
    </row>
    <row r="399" spans="2:47" ht="15.75" thickBot="1" x14ac:dyDescent="0.3">
      <c r="B399" s="65">
        <v>21079315</v>
      </c>
      <c r="C399" s="65" t="s">
        <v>735</v>
      </c>
      <c r="D399" s="66"/>
      <c r="E399" s="66"/>
      <c r="F399" s="66"/>
      <c r="G399" s="66"/>
      <c r="H399" s="66"/>
      <c r="I399" s="67"/>
      <c r="J399" s="67"/>
      <c r="K399" s="67"/>
      <c r="L399" s="67"/>
      <c r="M399" s="68"/>
      <c r="N399" s="66"/>
      <c r="O399" s="66"/>
      <c r="P399" s="67"/>
      <c r="Q399" s="66"/>
      <c r="R399" s="81"/>
      <c r="S399" s="65"/>
      <c r="T399" s="65"/>
      <c r="U399" s="67">
        <v>4022167</v>
      </c>
      <c r="V399" s="67"/>
      <c r="W399" s="67"/>
      <c r="X399" s="67">
        <v>402216.7</v>
      </c>
      <c r="Y399" s="67">
        <v>402216.7</v>
      </c>
      <c r="Z399" s="67">
        <v>402216.7</v>
      </c>
      <c r="AA399" s="67">
        <v>402216.7</v>
      </c>
      <c r="AB399" s="67">
        <v>402216.7</v>
      </c>
      <c r="AC399" s="67">
        <v>402216.7</v>
      </c>
      <c r="AD399" s="67">
        <v>402216.7</v>
      </c>
      <c r="AE399" s="67">
        <v>402216.7</v>
      </c>
      <c r="AF399" s="67">
        <v>402216.7</v>
      </c>
      <c r="AG399" s="67">
        <v>402216.7</v>
      </c>
      <c r="AH399" s="67">
        <f t="shared" si="370"/>
        <v>4022167.0000000009</v>
      </c>
      <c r="AJ399" s="67"/>
      <c r="AK399" s="67">
        <f>+'Ejecucion gastos Febrero 2019'!K399</f>
        <v>0</v>
      </c>
      <c r="AL399" s="67">
        <f t="shared" si="371"/>
        <v>0</v>
      </c>
      <c r="AN399" s="35" t="e">
        <f t="shared" si="372"/>
        <v>#DIV/0!</v>
      </c>
      <c r="AO399" s="35" t="e">
        <f t="shared" si="373"/>
        <v>#DIV/0!</v>
      </c>
      <c r="AP399" s="35"/>
      <c r="AQ399" s="35"/>
      <c r="AR399" s="35"/>
      <c r="AS399" s="35"/>
      <c r="AT399" s="35"/>
      <c r="AU399" s="35"/>
    </row>
    <row r="400" spans="2:47" ht="15.75" thickBot="1" x14ac:dyDescent="0.3">
      <c r="B400" s="65">
        <v>2108</v>
      </c>
      <c r="C400" s="65" t="s">
        <v>736</v>
      </c>
      <c r="D400" s="66"/>
      <c r="E400" s="66"/>
      <c r="F400" s="66"/>
      <c r="G400" s="66"/>
      <c r="H400" s="66"/>
      <c r="I400" s="67"/>
      <c r="J400" s="67"/>
      <c r="K400" s="67"/>
      <c r="L400" s="67"/>
      <c r="M400" s="68"/>
      <c r="N400" s="66"/>
      <c r="O400" s="66"/>
      <c r="P400" s="67"/>
      <c r="Q400" s="66"/>
      <c r="R400" s="81"/>
      <c r="S400" s="65"/>
      <c r="T400" s="65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J400" s="67"/>
      <c r="AK400" s="67">
        <f>+'Ejecucion gastos Febrero 2019'!K400</f>
        <v>0</v>
      </c>
      <c r="AL400" s="67">
        <f t="shared" si="371"/>
        <v>0</v>
      </c>
      <c r="AN400" s="35" t="e">
        <f t="shared" si="372"/>
        <v>#DIV/0!</v>
      </c>
      <c r="AO400" s="35" t="e">
        <f t="shared" si="373"/>
        <v>#DIV/0!</v>
      </c>
      <c r="AP400" s="35"/>
      <c r="AQ400" s="35"/>
      <c r="AR400" s="35"/>
      <c r="AS400" s="35"/>
      <c r="AT400" s="35"/>
      <c r="AU400" s="35"/>
    </row>
    <row r="401" spans="2:47" ht="15.75" thickBot="1" x14ac:dyDescent="0.3">
      <c r="B401" s="65">
        <v>210801</v>
      </c>
      <c r="C401" s="65" t="s">
        <v>737</v>
      </c>
      <c r="D401" s="66"/>
      <c r="E401" s="66"/>
      <c r="F401" s="66"/>
      <c r="G401" s="66"/>
      <c r="H401" s="66"/>
      <c r="I401" s="67"/>
      <c r="J401" s="67"/>
      <c r="K401" s="67"/>
      <c r="L401" s="67"/>
      <c r="M401" s="68"/>
      <c r="N401" s="66"/>
      <c r="O401" s="66"/>
      <c r="P401" s="67"/>
      <c r="Q401" s="66"/>
      <c r="R401" s="81"/>
      <c r="S401" s="65"/>
      <c r="T401" s="65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J401" s="67"/>
      <c r="AK401" s="67">
        <f>+'Ejecucion gastos Febrero 2019'!K401</f>
        <v>0</v>
      </c>
      <c r="AL401" s="67">
        <f t="shared" si="371"/>
        <v>0</v>
      </c>
      <c r="AN401" s="35" t="e">
        <f t="shared" si="372"/>
        <v>#DIV/0!</v>
      </c>
      <c r="AO401" s="35" t="e">
        <f t="shared" si="373"/>
        <v>#DIV/0!</v>
      </c>
      <c r="AP401" s="35"/>
      <c r="AQ401" s="35"/>
      <c r="AR401" s="35"/>
      <c r="AS401" s="35"/>
      <c r="AT401" s="35"/>
      <c r="AU401" s="35"/>
    </row>
    <row r="402" spans="2:47" ht="15.75" thickBot="1" x14ac:dyDescent="0.3">
      <c r="B402" s="65">
        <v>210802</v>
      </c>
      <c r="C402" s="65" t="s">
        <v>738</v>
      </c>
      <c r="D402" s="66"/>
      <c r="E402" s="66"/>
      <c r="F402" s="66"/>
      <c r="G402" s="66"/>
      <c r="H402" s="66"/>
      <c r="I402" s="67"/>
      <c r="J402" s="67"/>
      <c r="K402" s="67"/>
      <c r="L402" s="67"/>
      <c r="M402" s="68"/>
      <c r="N402" s="66"/>
      <c r="O402" s="66"/>
      <c r="P402" s="67"/>
      <c r="Q402" s="66"/>
      <c r="R402" s="81"/>
      <c r="S402" s="65"/>
      <c r="T402" s="65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J402" s="67"/>
      <c r="AK402" s="67">
        <f>+'Ejecucion gastos Febrero 2019'!K402</f>
        <v>0</v>
      </c>
      <c r="AL402" s="67">
        <f t="shared" si="371"/>
        <v>0</v>
      </c>
      <c r="AN402" s="35" t="e">
        <f t="shared" si="372"/>
        <v>#DIV/0!</v>
      </c>
      <c r="AO402" s="35" t="e">
        <f t="shared" si="373"/>
        <v>#DIV/0!</v>
      </c>
      <c r="AP402" s="35"/>
      <c r="AQ402" s="35"/>
      <c r="AR402" s="35"/>
      <c r="AS402" s="35"/>
      <c r="AT402" s="35"/>
      <c r="AU402" s="35"/>
    </row>
    <row r="403" spans="2:47" ht="15.75" thickBot="1" x14ac:dyDescent="0.3">
      <c r="B403" s="62">
        <v>2110</v>
      </c>
      <c r="C403" s="62" t="s">
        <v>220</v>
      </c>
      <c r="D403" s="63">
        <f>+D404</f>
        <v>1000</v>
      </c>
      <c r="E403" s="63">
        <f t="shared" ref="E403:Q403" si="374">+E404</f>
        <v>0</v>
      </c>
      <c r="F403" s="63">
        <f t="shared" si="374"/>
        <v>0</v>
      </c>
      <c r="G403" s="63">
        <f t="shared" si="374"/>
        <v>0</v>
      </c>
      <c r="H403" s="63">
        <f t="shared" si="374"/>
        <v>0</v>
      </c>
      <c r="I403" s="63">
        <f t="shared" si="374"/>
        <v>0</v>
      </c>
      <c r="J403" s="63">
        <f t="shared" si="374"/>
        <v>1000</v>
      </c>
      <c r="K403" s="63">
        <f t="shared" si="374"/>
        <v>0</v>
      </c>
      <c r="L403" s="63">
        <f t="shared" si="374"/>
        <v>1000</v>
      </c>
      <c r="M403" s="63">
        <f t="shared" si="374"/>
        <v>0</v>
      </c>
      <c r="N403" s="63">
        <f t="shared" si="374"/>
        <v>0</v>
      </c>
      <c r="O403" s="63">
        <f t="shared" si="374"/>
        <v>0</v>
      </c>
      <c r="P403" s="63">
        <f t="shared" si="374"/>
        <v>1000</v>
      </c>
      <c r="Q403" s="63">
        <f t="shared" si="374"/>
        <v>0</v>
      </c>
      <c r="R403" s="81"/>
      <c r="S403" s="62">
        <v>2110</v>
      </c>
      <c r="T403" s="62" t="s">
        <v>220</v>
      </c>
      <c r="U403" s="63">
        <f t="shared" ref="U403:AG403" si="375">+U404+U405</f>
        <v>80000000</v>
      </c>
      <c r="V403" s="63">
        <f t="shared" si="375"/>
        <v>1000</v>
      </c>
      <c r="W403" s="63">
        <f t="shared" si="375"/>
        <v>0</v>
      </c>
      <c r="X403" s="63">
        <f t="shared" si="375"/>
        <v>8000000</v>
      </c>
      <c r="Y403" s="63">
        <f t="shared" si="375"/>
        <v>8000000</v>
      </c>
      <c r="Z403" s="63">
        <f t="shared" si="375"/>
        <v>8000000</v>
      </c>
      <c r="AA403" s="63">
        <f t="shared" si="375"/>
        <v>8000000</v>
      </c>
      <c r="AB403" s="63">
        <f t="shared" si="375"/>
        <v>8000000</v>
      </c>
      <c r="AC403" s="63">
        <f t="shared" si="375"/>
        <v>8000000</v>
      </c>
      <c r="AD403" s="63">
        <f t="shared" si="375"/>
        <v>8000000</v>
      </c>
      <c r="AE403" s="63">
        <f t="shared" si="375"/>
        <v>8000000</v>
      </c>
      <c r="AF403" s="63">
        <f t="shared" si="375"/>
        <v>8000000</v>
      </c>
      <c r="AG403" s="63">
        <f t="shared" si="375"/>
        <v>8000000</v>
      </c>
      <c r="AH403" s="63">
        <f>+AH404+AH405</f>
        <v>80001000</v>
      </c>
      <c r="AJ403" s="63"/>
      <c r="AK403" s="63">
        <f>+'Ejecucion gastos Febrero 2019'!K403</f>
        <v>0</v>
      </c>
      <c r="AL403" s="63">
        <f t="shared" si="371"/>
        <v>0</v>
      </c>
      <c r="AN403" s="31">
        <f t="shared" si="372"/>
        <v>1</v>
      </c>
      <c r="AO403" s="31" t="e">
        <f t="shared" si="373"/>
        <v>#DIV/0!</v>
      </c>
      <c r="AP403" s="31"/>
      <c r="AQ403" s="31"/>
      <c r="AR403" s="31"/>
      <c r="AS403" s="31"/>
      <c r="AT403" s="31"/>
      <c r="AU403" s="31"/>
    </row>
    <row r="404" spans="2:47" ht="15.75" thickBot="1" x14ac:dyDescent="0.3">
      <c r="B404" s="65">
        <v>211001</v>
      </c>
      <c r="C404" s="65" t="s">
        <v>283</v>
      </c>
      <c r="D404" s="66">
        <v>1000</v>
      </c>
      <c r="E404" s="66">
        <v>0</v>
      </c>
      <c r="F404" s="66">
        <v>0</v>
      </c>
      <c r="G404" s="66">
        <v>0</v>
      </c>
      <c r="H404" s="66">
        <v>0</v>
      </c>
      <c r="I404" s="67">
        <v>0</v>
      </c>
      <c r="J404" s="67">
        <f>+D404+E404-F404-G404-H404+I404</f>
        <v>1000</v>
      </c>
      <c r="K404" s="67">
        <v>0</v>
      </c>
      <c r="L404" s="67">
        <f t="shared" ref="L404" si="376">+J404-K404</f>
        <v>1000</v>
      </c>
      <c r="M404" s="68">
        <v>0</v>
      </c>
      <c r="N404" s="66">
        <v>0</v>
      </c>
      <c r="O404" s="66">
        <f t="shared" ref="O404" si="377">+N404-K404</f>
        <v>0</v>
      </c>
      <c r="P404" s="67">
        <f t="shared" ref="P404" si="378">+J404-N404</f>
        <v>1000</v>
      </c>
      <c r="Q404" s="66">
        <f t="shared" ref="Q404" si="379">+M404</f>
        <v>0</v>
      </c>
      <c r="S404" s="65">
        <v>211001</v>
      </c>
      <c r="T404" s="65" t="s">
        <v>283</v>
      </c>
      <c r="U404" s="67">
        <v>0</v>
      </c>
      <c r="V404" s="67">
        <v>1000</v>
      </c>
      <c r="W404" s="67">
        <v>0</v>
      </c>
      <c r="X404" s="67">
        <v>0</v>
      </c>
      <c r="Y404" s="67">
        <v>0</v>
      </c>
      <c r="Z404" s="67">
        <v>0</v>
      </c>
      <c r="AA404" s="67">
        <v>0</v>
      </c>
      <c r="AB404" s="67">
        <v>0</v>
      </c>
      <c r="AC404" s="67">
        <v>0</v>
      </c>
      <c r="AD404" s="67">
        <v>0</v>
      </c>
      <c r="AE404" s="67">
        <v>0</v>
      </c>
      <c r="AF404" s="67">
        <v>0</v>
      </c>
      <c r="AG404" s="67">
        <v>0</v>
      </c>
      <c r="AH404" s="67">
        <f>SUM(V404:AG404)</f>
        <v>1000</v>
      </c>
      <c r="AJ404" s="67"/>
      <c r="AK404" s="67">
        <f>+'Ejecucion gastos Febrero 2019'!K404</f>
        <v>0</v>
      </c>
      <c r="AL404" s="67">
        <f t="shared" si="371"/>
        <v>0</v>
      </c>
      <c r="AN404" s="35">
        <f t="shared" si="372"/>
        <v>1</v>
      </c>
      <c r="AO404" s="35" t="e">
        <f t="shared" si="373"/>
        <v>#DIV/0!</v>
      </c>
      <c r="AP404" s="35"/>
      <c r="AQ404" s="35"/>
      <c r="AR404" s="35"/>
      <c r="AS404" s="35"/>
      <c r="AT404" s="35"/>
      <c r="AU404" s="35"/>
    </row>
    <row r="405" spans="2:47" ht="15.75" thickBot="1" x14ac:dyDescent="0.3">
      <c r="B405" s="65">
        <v>21100101</v>
      </c>
      <c r="C405" s="65" t="s">
        <v>739</v>
      </c>
      <c r="D405" s="66"/>
      <c r="E405" s="66"/>
      <c r="F405" s="66"/>
      <c r="G405" s="66"/>
      <c r="H405" s="66"/>
      <c r="I405" s="67"/>
      <c r="J405" s="67"/>
      <c r="K405" s="67"/>
      <c r="L405" s="67"/>
      <c r="M405" s="68"/>
      <c r="N405" s="66"/>
      <c r="O405" s="66"/>
      <c r="P405" s="67"/>
      <c r="Q405" s="66"/>
      <c r="S405" s="65"/>
      <c r="T405" s="65"/>
      <c r="U405" s="67">
        <v>80000000</v>
      </c>
      <c r="V405" s="67"/>
      <c r="W405" s="67"/>
      <c r="X405" s="67">
        <v>8000000</v>
      </c>
      <c r="Y405" s="67">
        <v>8000000</v>
      </c>
      <c r="Z405" s="67">
        <v>8000000</v>
      </c>
      <c r="AA405" s="67">
        <v>8000000</v>
      </c>
      <c r="AB405" s="67">
        <v>8000000</v>
      </c>
      <c r="AC405" s="67">
        <v>8000000</v>
      </c>
      <c r="AD405" s="67">
        <v>8000000</v>
      </c>
      <c r="AE405" s="67">
        <v>8000000</v>
      </c>
      <c r="AF405" s="67">
        <v>8000000</v>
      </c>
      <c r="AG405" s="67">
        <v>8000000</v>
      </c>
      <c r="AH405" s="67">
        <f>SUM(X405:AG405)</f>
        <v>80000000</v>
      </c>
      <c r="AJ405" s="67"/>
      <c r="AK405" s="67">
        <f>+'Ejecucion gastos Febrero 2019'!K405</f>
        <v>0</v>
      </c>
      <c r="AL405" s="67">
        <f t="shared" si="371"/>
        <v>0</v>
      </c>
      <c r="AN405" s="35" t="e">
        <f t="shared" si="372"/>
        <v>#DIV/0!</v>
      </c>
      <c r="AO405" s="35" t="e">
        <f t="shared" si="373"/>
        <v>#DIV/0!</v>
      </c>
      <c r="AP405" s="35"/>
      <c r="AQ405" s="35"/>
      <c r="AR405" s="35"/>
      <c r="AS405" s="35"/>
      <c r="AT405" s="35"/>
      <c r="AU405" s="35"/>
    </row>
    <row r="406" spans="2:47" ht="15.75" thickBot="1" x14ac:dyDescent="0.3">
      <c r="B406" s="62">
        <v>2111</v>
      </c>
      <c r="C406" s="62" t="s">
        <v>658</v>
      </c>
      <c r="D406" s="63">
        <f>+D407</f>
        <v>11500000000</v>
      </c>
      <c r="E406" s="63">
        <f t="shared" ref="E406:Q406" si="380">+E407</f>
        <v>0</v>
      </c>
      <c r="F406" s="63">
        <f t="shared" si="380"/>
        <v>0</v>
      </c>
      <c r="G406" s="63">
        <f t="shared" si="380"/>
        <v>0</v>
      </c>
      <c r="H406" s="63">
        <f t="shared" si="380"/>
        <v>0</v>
      </c>
      <c r="I406" s="63">
        <f t="shared" si="380"/>
        <v>0</v>
      </c>
      <c r="J406" s="63">
        <f t="shared" si="380"/>
        <v>11500000000</v>
      </c>
      <c r="K406" s="63">
        <f t="shared" si="380"/>
        <v>4192972177</v>
      </c>
      <c r="L406" s="63">
        <f t="shared" si="380"/>
        <v>7307027823</v>
      </c>
      <c r="M406" s="63">
        <f t="shared" si="380"/>
        <v>2042025230</v>
      </c>
      <c r="N406" s="63">
        <f t="shared" si="380"/>
        <v>4192972177</v>
      </c>
      <c r="O406" s="63">
        <f t="shared" si="380"/>
        <v>0</v>
      </c>
      <c r="P406" s="63">
        <f t="shared" si="380"/>
        <v>7307027823</v>
      </c>
      <c r="Q406" s="63">
        <f t="shared" si="380"/>
        <v>2042025230</v>
      </c>
      <c r="S406" s="62">
        <v>2111</v>
      </c>
      <c r="T406" s="62" t="s">
        <v>658</v>
      </c>
      <c r="U406" s="63">
        <f t="shared" ref="U406" si="381">+U407</f>
        <v>0</v>
      </c>
      <c r="V406" s="63">
        <f t="shared" ref="V406:AH406" si="382">+V407</f>
        <v>4192972177</v>
      </c>
      <c r="W406" s="63">
        <f t="shared" si="382"/>
        <v>1280473447</v>
      </c>
      <c r="X406" s="63">
        <f t="shared" si="382"/>
        <v>2026554376</v>
      </c>
      <c r="Y406" s="63">
        <f t="shared" si="382"/>
        <v>2000000000</v>
      </c>
      <c r="Z406" s="63">
        <f t="shared" si="382"/>
        <v>2000000000</v>
      </c>
      <c r="AA406" s="63">
        <f t="shared" si="382"/>
        <v>0</v>
      </c>
      <c r="AB406" s="63">
        <f t="shared" si="382"/>
        <v>0</v>
      </c>
      <c r="AC406" s="63">
        <f t="shared" si="382"/>
        <v>0</v>
      </c>
      <c r="AD406" s="63">
        <f t="shared" si="382"/>
        <v>0</v>
      </c>
      <c r="AE406" s="63">
        <f t="shared" si="382"/>
        <v>0</v>
      </c>
      <c r="AF406" s="63">
        <f t="shared" si="382"/>
        <v>0</v>
      </c>
      <c r="AG406" s="63">
        <f t="shared" si="382"/>
        <v>0</v>
      </c>
      <c r="AH406" s="63">
        <f t="shared" si="382"/>
        <v>11500000000</v>
      </c>
      <c r="AJ406" s="63"/>
      <c r="AK406" s="63">
        <f>+'Ejecucion gastos Febrero 2019'!K406</f>
        <v>59550895</v>
      </c>
      <c r="AL406" s="63">
        <f t="shared" si="371"/>
        <v>59550895</v>
      </c>
      <c r="AN406" s="31">
        <f t="shared" si="372"/>
        <v>1</v>
      </c>
      <c r="AO406" s="31">
        <f t="shared" si="373"/>
        <v>0.95349306528806133</v>
      </c>
      <c r="AP406" s="31"/>
      <c r="AQ406" s="31"/>
      <c r="AR406" s="31"/>
      <c r="AS406" s="31"/>
      <c r="AT406" s="31"/>
      <c r="AU406" s="31"/>
    </row>
    <row r="407" spans="2:47" ht="15.75" thickBot="1" x14ac:dyDescent="0.3">
      <c r="B407" s="65">
        <v>211101</v>
      </c>
      <c r="C407" s="65" t="s">
        <v>659</v>
      </c>
      <c r="D407" s="66">
        <f>SUM(D408:D412)</f>
        <v>11500000000</v>
      </c>
      <c r="E407" s="66">
        <f t="shared" ref="E407:Q407" si="383">SUM(E408:E412)</f>
        <v>0</v>
      </c>
      <c r="F407" s="66">
        <f t="shared" si="383"/>
        <v>0</v>
      </c>
      <c r="G407" s="66">
        <f t="shared" si="383"/>
        <v>0</v>
      </c>
      <c r="H407" s="66">
        <f t="shared" si="383"/>
        <v>0</v>
      </c>
      <c r="I407" s="66">
        <f t="shared" si="383"/>
        <v>0</v>
      </c>
      <c r="J407" s="66">
        <f t="shared" si="383"/>
        <v>11500000000</v>
      </c>
      <c r="K407" s="66">
        <f t="shared" si="383"/>
        <v>4192972177</v>
      </c>
      <c r="L407" s="66">
        <f t="shared" si="383"/>
        <v>7307027823</v>
      </c>
      <c r="M407" s="66">
        <f t="shared" si="383"/>
        <v>2042025230</v>
      </c>
      <c r="N407" s="66">
        <f t="shared" si="383"/>
        <v>4192972177</v>
      </c>
      <c r="O407" s="66">
        <f t="shared" si="383"/>
        <v>0</v>
      </c>
      <c r="P407" s="66">
        <f t="shared" si="383"/>
        <v>7307027823</v>
      </c>
      <c r="Q407" s="66">
        <f t="shared" si="383"/>
        <v>2042025230</v>
      </c>
      <c r="S407" s="65">
        <v>211101</v>
      </c>
      <c r="T407" s="65" t="s">
        <v>659</v>
      </c>
      <c r="U407" s="66">
        <f t="shared" ref="U407" si="384">SUM(U408:U412)</f>
        <v>0</v>
      </c>
      <c r="V407" s="66">
        <f>SUM(V408:V412)</f>
        <v>4192972177</v>
      </c>
      <c r="W407" s="66">
        <f>SUM(W408:W412)</f>
        <v>1280473447</v>
      </c>
      <c r="X407" s="66">
        <f t="shared" ref="X407:AH407" si="385">SUM(X408:X412)</f>
        <v>2026554376</v>
      </c>
      <c r="Y407" s="66">
        <f t="shared" si="385"/>
        <v>2000000000</v>
      </c>
      <c r="Z407" s="66">
        <f t="shared" si="385"/>
        <v>2000000000</v>
      </c>
      <c r="AA407" s="66">
        <f t="shared" si="385"/>
        <v>0</v>
      </c>
      <c r="AB407" s="66">
        <f t="shared" si="385"/>
        <v>0</v>
      </c>
      <c r="AC407" s="66">
        <f t="shared" si="385"/>
        <v>0</v>
      </c>
      <c r="AD407" s="66">
        <f t="shared" si="385"/>
        <v>0</v>
      </c>
      <c r="AE407" s="66">
        <f t="shared" si="385"/>
        <v>0</v>
      </c>
      <c r="AF407" s="66">
        <f t="shared" si="385"/>
        <v>0</v>
      </c>
      <c r="AG407" s="66">
        <f t="shared" si="385"/>
        <v>0</v>
      </c>
      <c r="AH407" s="66">
        <f t="shared" si="385"/>
        <v>11500000000</v>
      </c>
      <c r="AJ407" s="66"/>
      <c r="AK407" s="66">
        <f>+'Ejecucion gastos Febrero 2019'!K407</f>
        <v>59550895</v>
      </c>
      <c r="AL407" s="66">
        <f t="shared" si="371"/>
        <v>59550895</v>
      </c>
      <c r="AN407" s="35">
        <f t="shared" si="372"/>
        <v>1</v>
      </c>
      <c r="AO407" s="35">
        <f t="shared" si="373"/>
        <v>0.95349306528806133</v>
      </c>
      <c r="AP407" s="35"/>
      <c r="AQ407" s="35"/>
      <c r="AR407" s="35"/>
      <c r="AS407" s="35"/>
      <c r="AT407" s="35"/>
      <c r="AU407" s="35"/>
    </row>
    <row r="408" spans="2:47" ht="15.75" thickBot="1" x14ac:dyDescent="0.3">
      <c r="B408" s="74">
        <v>21110101</v>
      </c>
      <c r="C408" s="74" t="s">
        <v>660</v>
      </c>
      <c r="D408" s="75">
        <v>8000000000</v>
      </c>
      <c r="E408" s="75">
        <v>0</v>
      </c>
      <c r="F408" s="75">
        <v>0</v>
      </c>
      <c r="G408" s="75">
        <v>0</v>
      </c>
      <c r="H408" s="75">
        <v>0</v>
      </c>
      <c r="I408" s="76">
        <v>0</v>
      </c>
      <c r="J408" s="76">
        <f>+D408+E408-F408-G408-H408+I408</f>
        <v>8000000000</v>
      </c>
      <c r="K408" s="76">
        <v>2000000000</v>
      </c>
      <c r="L408" s="76">
        <f t="shared" ref="L408:L412" si="386">+J408-K408</f>
        <v>6000000000</v>
      </c>
      <c r="M408" s="77">
        <v>2000000000</v>
      </c>
      <c r="N408" s="75">
        <v>2000000000</v>
      </c>
      <c r="O408" s="75">
        <f t="shared" ref="O408:O412" si="387">+N408-K408</f>
        <v>0</v>
      </c>
      <c r="P408" s="76">
        <f t="shared" ref="P408:P412" si="388">+J408-N408</f>
        <v>6000000000</v>
      </c>
      <c r="Q408" s="75">
        <f t="shared" ref="Q408:Q412" si="389">+M408</f>
        <v>2000000000</v>
      </c>
      <c r="S408" s="74">
        <v>21110101</v>
      </c>
      <c r="T408" s="74" t="s">
        <v>660</v>
      </c>
      <c r="U408" s="76">
        <v>0</v>
      </c>
      <c r="V408" s="76">
        <v>2000000000</v>
      </c>
      <c r="W408" s="76"/>
      <c r="X408" s="76">
        <v>2000000000</v>
      </c>
      <c r="Y408" s="76">
        <v>2000000000</v>
      </c>
      <c r="Z408" s="76">
        <v>2000000000</v>
      </c>
      <c r="AA408" s="76"/>
      <c r="AB408" s="76"/>
      <c r="AC408" s="76"/>
      <c r="AD408" s="76"/>
      <c r="AE408" s="76"/>
      <c r="AF408" s="76"/>
      <c r="AG408" s="76"/>
      <c r="AH408" s="76">
        <f>SUM(V408:AG408)</f>
        <v>8000000000</v>
      </c>
      <c r="AJ408" s="76"/>
      <c r="AK408" s="76">
        <f>+'Ejecucion gastos Febrero 2019'!K408</f>
        <v>0</v>
      </c>
      <c r="AL408" s="76">
        <f t="shared" si="371"/>
        <v>0</v>
      </c>
      <c r="AN408" s="139">
        <f t="shared" si="372"/>
        <v>1</v>
      </c>
      <c r="AO408" s="139" t="e">
        <f t="shared" si="373"/>
        <v>#DIV/0!</v>
      </c>
      <c r="AP408" s="139"/>
      <c r="AQ408" s="139"/>
      <c r="AR408" s="139"/>
      <c r="AS408" s="139"/>
      <c r="AT408" s="139"/>
      <c r="AU408" s="139"/>
    </row>
    <row r="409" spans="2:47" ht="15.75" thickBot="1" x14ac:dyDescent="0.3">
      <c r="B409" s="74">
        <v>21110102</v>
      </c>
      <c r="C409" s="74" t="s">
        <v>661</v>
      </c>
      <c r="D409" s="75">
        <v>142000000</v>
      </c>
      <c r="E409" s="75">
        <v>0</v>
      </c>
      <c r="F409" s="75">
        <v>0</v>
      </c>
      <c r="G409" s="75">
        <v>0</v>
      </c>
      <c r="H409" s="75">
        <v>0</v>
      </c>
      <c r="I409" s="76">
        <v>0</v>
      </c>
      <c r="J409" s="76">
        <v>101636879</v>
      </c>
      <c r="K409" s="76">
        <v>42025230</v>
      </c>
      <c r="L409" s="76">
        <f t="shared" si="386"/>
        <v>59611649</v>
      </c>
      <c r="M409" s="77">
        <v>42025230</v>
      </c>
      <c r="N409" s="75">
        <v>42025230</v>
      </c>
      <c r="O409" s="75">
        <f t="shared" si="387"/>
        <v>0</v>
      </c>
      <c r="P409" s="76">
        <f t="shared" si="388"/>
        <v>59611649</v>
      </c>
      <c r="Q409" s="75">
        <f t="shared" si="389"/>
        <v>42025230</v>
      </c>
      <c r="S409" s="74">
        <v>21110102</v>
      </c>
      <c r="T409" s="74" t="s">
        <v>661</v>
      </c>
      <c r="U409" s="76">
        <v>0</v>
      </c>
      <c r="V409" s="76">
        <v>42025230</v>
      </c>
      <c r="W409" s="76">
        <v>33057273</v>
      </c>
      <c r="X409" s="76">
        <f>+J409-V409-W409</f>
        <v>26554376</v>
      </c>
      <c r="Y409" s="76"/>
      <c r="Z409" s="76"/>
      <c r="AA409" s="76"/>
      <c r="AB409" s="76"/>
      <c r="AC409" s="76"/>
      <c r="AD409" s="76"/>
      <c r="AE409" s="76"/>
      <c r="AF409" s="76"/>
      <c r="AG409" s="76"/>
      <c r="AH409" s="76">
        <f t="shared" ref="AH409:AH412" si="390">SUM(V409:AG409)</f>
        <v>101636879</v>
      </c>
      <c r="AJ409" s="76"/>
      <c r="AK409" s="76">
        <f>+'Ejecucion gastos Febrero 2019'!K409</f>
        <v>33057273</v>
      </c>
      <c r="AL409" s="76">
        <f t="shared" si="371"/>
        <v>33057273</v>
      </c>
      <c r="AN409" s="139">
        <f t="shared" si="372"/>
        <v>1</v>
      </c>
      <c r="AO409" s="139">
        <f t="shared" si="373"/>
        <v>0</v>
      </c>
      <c r="AP409" s="139"/>
      <c r="AQ409" s="139"/>
      <c r="AR409" s="139"/>
      <c r="AS409" s="139"/>
      <c r="AT409" s="139"/>
      <c r="AU409" s="139"/>
    </row>
    <row r="410" spans="2:47" ht="15.75" thickBot="1" x14ac:dyDescent="0.3">
      <c r="B410" s="74">
        <v>21110103</v>
      </c>
      <c r="C410" s="74" t="s">
        <v>662</v>
      </c>
      <c r="D410" s="75">
        <v>947406253</v>
      </c>
      <c r="E410" s="75">
        <v>0</v>
      </c>
      <c r="F410" s="75">
        <v>0</v>
      </c>
      <c r="G410" s="75">
        <v>0</v>
      </c>
      <c r="H410" s="75">
        <v>0</v>
      </c>
      <c r="I410" s="76">
        <v>0</v>
      </c>
      <c r="J410" s="76">
        <v>987769374</v>
      </c>
      <c r="K410" s="76">
        <v>0</v>
      </c>
      <c r="L410" s="76">
        <f t="shared" si="386"/>
        <v>987769374</v>
      </c>
      <c r="M410" s="77">
        <v>0</v>
      </c>
      <c r="N410" s="75">
        <v>0</v>
      </c>
      <c r="O410" s="75">
        <f t="shared" si="387"/>
        <v>0</v>
      </c>
      <c r="P410" s="76">
        <f t="shared" si="388"/>
        <v>987769374</v>
      </c>
      <c r="Q410" s="75">
        <f t="shared" si="389"/>
        <v>0</v>
      </c>
      <c r="S410" s="74">
        <v>21110103</v>
      </c>
      <c r="T410" s="74" t="s">
        <v>662</v>
      </c>
      <c r="U410" s="76">
        <v>0</v>
      </c>
      <c r="V410" s="76"/>
      <c r="W410" s="76">
        <v>987769374</v>
      </c>
      <c r="X410" s="76"/>
      <c r="Y410" s="76"/>
      <c r="Z410" s="76"/>
      <c r="AA410" s="76"/>
      <c r="AB410" s="76"/>
      <c r="AC410" s="76"/>
      <c r="AD410" s="76"/>
      <c r="AE410" s="76"/>
      <c r="AF410" s="76"/>
      <c r="AG410" s="76"/>
      <c r="AH410" s="76">
        <f t="shared" si="390"/>
        <v>987769374</v>
      </c>
      <c r="AJ410" s="76"/>
      <c r="AK410" s="76">
        <f>+'Ejecucion gastos Febrero 2019'!K410</f>
        <v>0</v>
      </c>
      <c r="AL410" s="76">
        <f t="shared" si="371"/>
        <v>0</v>
      </c>
      <c r="AN410" s="139" t="e">
        <f t="shared" si="372"/>
        <v>#DIV/0!</v>
      </c>
      <c r="AO410" s="139">
        <f t="shared" si="373"/>
        <v>1</v>
      </c>
      <c r="AP410" s="139"/>
      <c r="AQ410" s="139"/>
      <c r="AR410" s="139"/>
      <c r="AS410" s="139"/>
      <c r="AT410" s="139"/>
      <c r="AU410" s="139"/>
    </row>
    <row r="411" spans="2:47" ht="15.75" thickBot="1" x14ac:dyDescent="0.3">
      <c r="B411" s="74">
        <v>21110104</v>
      </c>
      <c r="C411" s="74" t="s">
        <v>663</v>
      </c>
      <c r="D411" s="75">
        <v>2150946947</v>
      </c>
      <c r="E411" s="75">
        <v>0</v>
      </c>
      <c r="F411" s="75">
        <v>0</v>
      </c>
      <c r="G411" s="75">
        <v>0</v>
      </c>
      <c r="H411" s="75">
        <v>0</v>
      </c>
      <c r="I411" s="76">
        <v>0</v>
      </c>
      <c r="J411" s="76">
        <f>+D411+E411-F411-G411-H411+I411</f>
        <v>2150946947</v>
      </c>
      <c r="K411" s="76">
        <v>2150946947</v>
      </c>
      <c r="L411" s="76">
        <f t="shared" si="386"/>
        <v>0</v>
      </c>
      <c r="M411" s="77">
        <v>0</v>
      </c>
      <c r="N411" s="75">
        <v>2150946947</v>
      </c>
      <c r="O411" s="75">
        <f t="shared" si="387"/>
        <v>0</v>
      </c>
      <c r="P411" s="76">
        <f t="shared" si="388"/>
        <v>0</v>
      </c>
      <c r="Q411" s="75">
        <f t="shared" si="389"/>
        <v>0</v>
      </c>
      <c r="S411" s="74">
        <v>21110104</v>
      </c>
      <c r="T411" s="74" t="s">
        <v>663</v>
      </c>
      <c r="U411" s="76">
        <v>0</v>
      </c>
      <c r="V411" s="76">
        <v>2150946947</v>
      </c>
      <c r="W411" s="76"/>
      <c r="X411" s="76"/>
      <c r="Y411" s="76"/>
      <c r="Z411" s="76"/>
      <c r="AA411" s="76"/>
      <c r="AB411" s="76"/>
      <c r="AC411" s="76"/>
      <c r="AD411" s="76"/>
      <c r="AE411" s="76"/>
      <c r="AF411" s="76"/>
      <c r="AG411" s="76"/>
      <c r="AH411" s="76">
        <f t="shared" si="390"/>
        <v>2150946947</v>
      </c>
      <c r="AJ411" s="76"/>
      <c r="AK411" s="76">
        <f>+'Ejecucion gastos Febrero 2019'!K411</f>
        <v>0</v>
      </c>
      <c r="AL411" s="76">
        <f t="shared" si="371"/>
        <v>0</v>
      </c>
      <c r="AN411" s="139">
        <f t="shared" si="372"/>
        <v>1</v>
      </c>
      <c r="AO411" s="139" t="e">
        <f t="shared" si="373"/>
        <v>#DIV/0!</v>
      </c>
      <c r="AP411" s="139"/>
      <c r="AQ411" s="139"/>
      <c r="AR411" s="139"/>
      <c r="AS411" s="139"/>
      <c r="AT411" s="139"/>
      <c r="AU411" s="139"/>
    </row>
    <row r="412" spans="2:47" ht="15.75" thickBot="1" x14ac:dyDescent="0.3">
      <c r="B412" s="74">
        <v>21110105</v>
      </c>
      <c r="C412" s="74" t="s">
        <v>664</v>
      </c>
      <c r="D412" s="75">
        <v>259646800</v>
      </c>
      <c r="E412" s="75">
        <v>0</v>
      </c>
      <c r="F412" s="75">
        <v>0</v>
      </c>
      <c r="G412" s="75">
        <v>0</v>
      </c>
      <c r="H412" s="75">
        <v>0</v>
      </c>
      <c r="I412" s="76">
        <v>0</v>
      </c>
      <c r="J412" s="76">
        <f>+D412+E412-F412-G412-H412+I412</f>
        <v>259646800</v>
      </c>
      <c r="K412" s="76">
        <v>0</v>
      </c>
      <c r="L412" s="76">
        <f t="shared" si="386"/>
        <v>259646800</v>
      </c>
      <c r="M412" s="77">
        <v>0</v>
      </c>
      <c r="N412" s="75">
        <v>0</v>
      </c>
      <c r="O412" s="75">
        <f t="shared" si="387"/>
        <v>0</v>
      </c>
      <c r="P412" s="76">
        <f t="shared" si="388"/>
        <v>259646800</v>
      </c>
      <c r="Q412" s="75">
        <f t="shared" si="389"/>
        <v>0</v>
      </c>
      <c r="S412" s="74">
        <v>21110105</v>
      </c>
      <c r="T412" s="74" t="s">
        <v>664</v>
      </c>
      <c r="U412" s="76">
        <v>0</v>
      </c>
      <c r="V412" s="76">
        <v>0</v>
      </c>
      <c r="W412" s="76">
        <v>259646800</v>
      </c>
      <c r="X412" s="76"/>
      <c r="Y412" s="76"/>
      <c r="Z412" s="76"/>
      <c r="AA412" s="76"/>
      <c r="AB412" s="76"/>
      <c r="AC412" s="76"/>
      <c r="AD412" s="76"/>
      <c r="AE412" s="76"/>
      <c r="AF412" s="76"/>
      <c r="AG412" s="76"/>
      <c r="AH412" s="76">
        <f t="shared" si="390"/>
        <v>259646800</v>
      </c>
      <c r="AJ412" s="76"/>
      <c r="AK412" s="76">
        <f>+'Ejecucion gastos Febrero 2019'!K412</f>
        <v>26493622</v>
      </c>
      <c r="AL412" s="76">
        <f t="shared" si="371"/>
        <v>26493622</v>
      </c>
      <c r="AN412" s="139" t="e">
        <f t="shared" si="372"/>
        <v>#DIV/0!</v>
      </c>
      <c r="AO412" s="139">
        <f t="shared" si="373"/>
        <v>0.89796284028919282</v>
      </c>
      <c r="AP412" s="139"/>
      <c r="AQ412" s="139"/>
      <c r="AR412" s="139"/>
      <c r="AS412" s="139"/>
      <c r="AT412" s="139"/>
      <c r="AU412" s="139"/>
    </row>
    <row r="413" spans="2:47" x14ac:dyDescent="0.25">
      <c r="D413" s="83"/>
    </row>
    <row r="414" spans="2:47" x14ac:dyDescent="0.25">
      <c r="D414" s="83"/>
    </row>
    <row r="418" spans="10:23" x14ac:dyDescent="0.25">
      <c r="W418" s="141">
        <v>855788958</v>
      </c>
    </row>
    <row r="419" spans="10:23" x14ac:dyDescent="0.25">
      <c r="W419" s="142">
        <v>622087448</v>
      </c>
    </row>
    <row r="420" spans="10:23" x14ac:dyDescent="0.25">
      <c r="W420" s="143">
        <f>+W418-W419</f>
        <v>233701510</v>
      </c>
    </row>
    <row r="422" spans="10:23" x14ac:dyDescent="0.25">
      <c r="J422" s="84"/>
    </row>
  </sheetData>
  <mergeCells count="1">
    <mergeCell ref="D3:L3"/>
  </mergeCells>
  <pageMargins left="0.56000000000000005" right="0.17" top="0.42" bottom="0.47244094488188981" header="0.31496062992125984" footer="0.31496062992125984"/>
  <pageSetup paperSize="506" scale="85" orientation="landscape" r:id="rId1"/>
  <drawing r:id="rId2"/>
  <picture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H192"/>
  <sheetViews>
    <sheetView showGridLines="0" workbookViewId="0">
      <pane xSplit="15" ySplit="4" topLeftCell="AE136" activePane="bottomRight" state="frozen"/>
      <selection pane="topRight" activeCell="P1" sqref="P1"/>
      <selection pane="bottomLeft" activeCell="A5" sqref="A5"/>
      <selection pane="bottomRight" activeCell="AQ142" sqref="AQ142"/>
    </sheetView>
  </sheetViews>
  <sheetFormatPr baseColWidth="10" defaultRowHeight="15" outlineLevelRow="5" x14ac:dyDescent="0.25"/>
  <cols>
    <col min="1" max="1" width="3.42578125" style="1" customWidth="1"/>
    <col min="2" max="2" width="11" style="5" bestFit="1" customWidth="1"/>
    <col min="3" max="3" width="46.85546875" style="5" customWidth="1"/>
    <col min="4" max="4" width="20.7109375" style="5" hidden="1" customWidth="1"/>
    <col min="5" max="5" width="16.7109375" style="5" hidden="1" customWidth="1"/>
    <col min="6" max="6" width="13.5703125" style="5" hidden="1" customWidth="1"/>
    <col min="7" max="7" width="17.7109375" style="5" hidden="1" customWidth="1"/>
    <col min="8" max="8" width="19.5703125" style="5" hidden="1" customWidth="1"/>
    <col min="9" max="9" width="15.5703125" style="5" hidden="1" customWidth="1"/>
    <col min="10" max="10" width="16.7109375" style="5" hidden="1" customWidth="1"/>
    <col min="11" max="11" width="17.7109375" style="5" hidden="1" customWidth="1"/>
    <col min="12" max="12" width="10.5703125" style="5" hidden="1" customWidth="1"/>
    <col min="13" max="13" width="3" style="5" hidden="1" customWidth="1"/>
    <col min="14" max="14" width="13.28515625" style="5" hidden="1" customWidth="1"/>
    <col min="15" max="15" width="38.28515625" style="5" hidden="1" customWidth="1"/>
    <col min="16" max="16" width="16.7109375" style="5" bestFit="1" customWidth="1"/>
    <col min="17" max="17" width="15.5703125" style="5" bestFit="1" customWidth="1"/>
    <col min="18" max="24" width="16.7109375" style="5" bestFit="1" customWidth="1"/>
    <col min="25" max="26" width="15.5703125" style="5" bestFit="1" customWidth="1"/>
    <col min="27" max="27" width="16.7109375" style="5" bestFit="1" customWidth="1"/>
    <col min="28" max="28" width="18.28515625" style="5" bestFit="1" customWidth="1"/>
    <col min="29" max="29" width="17.7109375" style="5" bestFit="1" customWidth="1"/>
    <col min="30" max="30" width="3.5703125" style="5" customWidth="1"/>
    <col min="31" max="32" width="16.7109375" style="5" bestFit="1" customWidth="1"/>
    <col min="33" max="33" width="10.5703125" style="5" hidden="1" customWidth="1"/>
    <col min="34" max="34" width="9.28515625" style="5" hidden="1" customWidth="1"/>
    <col min="35" max="35" width="10" style="5" hidden="1" customWidth="1"/>
    <col min="36" max="36" width="9.7109375" style="5" hidden="1" customWidth="1"/>
    <col min="37" max="37" width="9.140625" style="5" hidden="1" customWidth="1"/>
    <col min="38" max="38" width="11.140625" style="5" hidden="1" customWidth="1"/>
    <col min="39" max="39" width="15.42578125" style="5" hidden="1" customWidth="1"/>
    <col min="40" max="40" width="12.140625" style="5" hidden="1" customWidth="1"/>
    <col min="41" max="41" width="15" style="5" hidden="1" customWidth="1"/>
    <col min="42" max="42" width="14.5703125" style="5" hidden="1" customWidth="1"/>
    <col min="43" max="43" width="16.7109375" style="5" bestFit="1" customWidth="1"/>
    <col min="44" max="44" width="5.140625" style="5" customWidth="1"/>
    <col min="45" max="45" width="20.7109375" style="118" customWidth="1"/>
    <col min="46" max="60" width="17.7109375" style="5" bestFit="1" customWidth="1"/>
    <col min="61" max="16384" width="11.42578125" style="5"/>
  </cols>
  <sheetData>
    <row r="2" spans="1:60" ht="46.5" customHeight="1" thickBot="1" x14ac:dyDescent="0.3"/>
    <row r="3" spans="1:60" s="118" customFormat="1" ht="16.5" thickBot="1" x14ac:dyDescent="0.3">
      <c r="A3" s="117"/>
      <c r="B3" s="119"/>
      <c r="C3" s="119"/>
      <c r="D3" s="147"/>
      <c r="E3" s="147"/>
      <c r="F3" s="147"/>
      <c r="G3" s="147"/>
      <c r="H3" s="147"/>
      <c r="I3" s="147"/>
      <c r="J3" s="147"/>
      <c r="K3" s="147"/>
      <c r="L3" s="147"/>
    </row>
    <row r="4" spans="1:60" s="118" customFormat="1" ht="43.5" customHeight="1" thickBot="1" x14ac:dyDescent="0.3">
      <c r="A4" s="117"/>
      <c r="B4" s="27" t="s">
        <v>0</v>
      </c>
      <c r="C4" s="27" t="s">
        <v>1</v>
      </c>
      <c r="D4" s="147" t="s">
        <v>665</v>
      </c>
      <c r="E4" s="147"/>
      <c r="F4" s="147"/>
      <c r="G4" s="147"/>
      <c r="H4" s="147"/>
      <c r="I4" s="147"/>
      <c r="J4" s="147"/>
      <c r="K4" s="147"/>
      <c r="L4" s="147"/>
      <c r="N4" s="85" t="s">
        <v>699</v>
      </c>
      <c r="O4" s="85"/>
      <c r="P4" s="85" t="s">
        <v>699</v>
      </c>
      <c r="Q4" s="120" t="s">
        <v>666</v>
      </c>
      <c r="R4" s="120" t="s">
        <v>667</v>
      </c>
      <c r="S4" s="120" t="s">
        <v>668</v>
      </c>
      <c r="T4" s="120" t="s">
        <v>669</v>
      </c>
      <c r="U4" s="120" t="s">
        <v>670</v>
      </c>
      <c r="V4" s="120" t="s">
        <v>671</v>
      </c>
      <c r="W4" s="120" t="s">
        <v>672</v>
      </c>
      <c r="X4" s="120" t="s">
        <v>673</v>
      </c>
      <c r="Y4" s="120" t="s">
        <v>674</v>
      </c>
      <c r="Z4" s="120" t="s">
        <v>675</v>
      </c>
      <c r="AA4" s="120" t="s">
        <v>676</v>
      </c>
      <c r="AB4" s="120" t="s">
        <v>677</v>
      </c>
      <c r="AC4" s="120" t="s">
        <v>678</v>
      </c>
      <c r="AE4" s="120" t="s">
        <v>704</v>
      </c>
      <c r="AF4" s="120" t="s">
        <v>667</v>
      </c>
      <c r="AG4" s="120" t="s">
        <v>668</v>
      </c>
      <c r="AH4" s="120" t="s">
        <v>669</v>
      </c>
      <c r="AI4" s="120" t="s">
        <v>670</v>
      </c>
      <c r="AJ4" s="120" t="s">
        <v>671</v>
      </c>
      <c r="AK4" s="120" t="s">
        <v>672</v>
      </c>
      <c r="AL4" s="120" t="s">
        <v>673</v>
      </c>
      <c r="AM4" s="120" t="s">
        <v>674</v>
      </c>
      <c r="AN4" s="120" t="s">
        <v>675</v>
      </c>
      <c r="AO4" s="120" t="s">
        <v>676</v>
      </c>
      <c r="AP4" s="120" t="s">
        <v>677</v>
      </c>
      <c r="AQ4" s="120" t="s">
        <v>678</v>
      </c>
      <c r="AS4" s="120" t="s">
        <v>700</v>
      </c>
      <c r="AT4" s="120" t="s">
        <v>751</v>
      </c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</row>
    <row r="5" spans="1:60" ht="15.75" thickBot="1" x14ac:dyDescent="0.3">
      <c r="B5" s="28">
        <v>1</v>
      </c>
      <c r="C5" s="29" t="s">
        <v>9</v>
      </c>
      <c r="D5" s="30">
        <f>+D6+D144</f>
        <v>115616060084.5</v>
      </c>
      <c r="E5" s="30">
        <f t="shared" ref="E5:K5" si="0">+E6+E144</f>
        <v>50672288134.07</v>
      </c>
      <c r="F5" s="30">
        <f t="shared" si="0"/>
        <v>0</v>
      </c>
      <c r="G5" s="30">
        <f t="shared" si="0"/>
        <v>166288348218.57001</v>
      </c>
      <c r="H5" s="30">
        <f t="shared" si="0"/>
        <v>5808378999.6300001</v>
      </c>
      <c r="I5" s="30">
        <f t="shared" si="0"/>
        <v>5808378999.6300001</v>
      </c>
      <c r="J5" s="30">
        <f t="shared" si="0"/>
        <v>56480667042.059998</v>
      </c>
      <c r="K5" s="30">
        <f t="shared" si="0"/>
        <v>108979566141.24001</v>
      </c>
      <c r="L5" s="31">
        <f t="shared" ref="L5:L7" si="1">+J5/G5</f>
        <v>0.33965498874173433</v>
      </c>
      <c r="N5" s="86">
        <v>1</v>
      </c>
      <c r="O5" s="87" t="s">
        <v>9</v>
      </c>
      <c r="P5" s="88">
        <f t="shared" ref="P5:P68" si="2">+E5</f>
        <v>50672288134.07</v>
      </c>
      <c r="Q5" s="30">
        <f t="shared" ref="Q5:AB5" si="3">+Q6+Q144</f>
        <v>9557424603.3996258</v>
      </c>
      <c r="R5" s="30">
        <f t="shared" si="3"/>
        <v>25768879997.207497</v>
      </c>
      <c r="S5" s="30">
        <f t="shared" si="3"/>
        <v>19836432948.957249</v>
      </c>
      <c r="T5" s="30">
        <f t="shared" si="3"/>
        <v>10993297069.105015</v>
      </c>
      <c r="U5" s="30">
        <f t="shared" si="3"/>
        <v>9056983105.5388889</v>
      </c>
      <c r="V5" s="30">
        <f t="shared" si="3"/>
        <v>15311618672.328766</v>
      </c>
      <c r="W5" s="30">
        <f t="shared" si="3"/>
        <v>20473004052.395515</v>
      </c>
      <c r="X5" s="30">
        <f t="shared" si="3"/>
        <v>13876054167.91964</v>
      </c>
      <c r="Y5" s="30">
        <f t="shared" si="3"/>
        <v>9894191329.5711403</v>
      </c>
      <c r="Z5" s="30">
        <f t="shared" si="3"/>
        <v>8888966394.3138885</v>
      </c>
      <c r="AA5" s="30">
        <f t="shared" si="3"/>
        <v>8947610660.4763889</v>
      </c>
      <c r="AB5" s="30">
        <f t="shared" si="3"/>
        <v>13763885218.138889</v>
      </c>
      <c r="AC5" s="30">
        <f>+AC6+AC144</f>
        <v>166368348219.35251</v>
      </c>
      <c r="AE5" s="30">
        <v>5808378999.6300001</v>
      </c>
      <c r="AF5" s="30">
        <f>+'Ejecucion ingresos febrero 2019'!I5</f>
        <v>16077505264.789999</v>
      </c>
      <c r="AG5" s="30">
        <f t="shared" ref="AG5" si="4">+AG6+AG144</f>
        <v>0</v>
      </c>
      <c r="AH5" s="30">
        <f t="shared" ref="AH5" si="5">+AH6+AH144</f>
        <v>0</v>
      </c>
      <c r="AI5" s="30">
        <f t="shared" ref="AI5" si="6">+AI6+AI144</f>
        <v>0</v>
      </c>
      <c r="AJ5" s="30">
        <f t="shared" ref="AJ5" si="7">+AJ6+AJ144</f>
        <v>0</v>
      </c>
      <c r="AK5" s="30">
        <f t="shared" ref="AK5" si="8">+AK6+AK144</f>
        <v>0</v>
      </c>
      <c r="AL5" s="30">
        <f t="shared" ref="AL5" si="9">+AL6+AL144</f>
        <v>0</v>
      </c>
      <c r="AM5" s="30">
        <f t="shared" ref="AM5" si="10">+AM6+AM144</f>
        <v>0</v>
      </c>
      <c r="AN5" s="30">
        <f t="shared" ref="AN5" si="11">+AN6+AN144</f>
        <v>0</v>
      </c>
      <c r="AO5" s="30">
        <f t="shared" ref="AO5" si="12">+AO6+AO144</f>
        <v>0</v>
      </c>
      <c r="AP5" s="30">
        <f t="shared" ref="AP5" si="13">+AP6+AP144</f>
        <v>0</v>
      </c>
      <c r="AQ5" s="30">
        <f>+AQ6+AQ144</f>
        <v>21885884264.419998</v>
      </c>
      <c r="AS5" s="31">
        <f>+(AE5-Q5)/Q5</f>
        <v>-0.39226525547855962</v>
      </c>
      <c r="AT5" s="31">
        <f>+(AF5-R5)/R5</f>
        <v>-0.37608831790391067</v>
      </c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</row>
    <row r="6" spans="1:60" ht="15.75" thickBot="1" x14ac:dyDescent="0.3">
      <c r="B6" s="28">
        <v>11</v>
      </c>
      <c r="C6" s="29" t="s">
        <v>10</v>
      </c>
      <c r="D6" s="30">
        <f>+D7+D136</f>
        <v>115184416453.5</v>
      </c>
      <c r="E6" s="30">
        <f t="shared" ref="E6:K6" si="14">+E7+E136</f>
        <v>0</v>
      </c>
      <c r="F6" s="30">
        <f t="shared" si="14"/>
        <v>0</v>
      </c>
      <c r="G6" s="30">
        <f t="shared" si="14"/>
        <v>115184416453.5</v>
      </c>
      <c r="H6" s="30">
        <f t="shared" si="14"/>
        <v>5195250423.46</v>
      </c>
      <c r="I6" s="30">
        <f t="shared" si="14"/>
        <v>5195250423.46</v>
      </c>
      <c r="J6" s="30">
        <f t="shared" si="14"/>
        <v>5195250423.46</v>
      </c>
      <c r="K6" s="30">
        <f t="shared" si="14"/>
        <v>109161050910.04001</v>
      </c>
      <c r="L6" s="31">
        <f t="shared" si="1"/>
        <v>4.5103761284907187E-2</v>
      </c>
      <c r="N6" s="86">
        <v>11</v>
      </c>
      <c r="O6" s="87" t="s">
        <v>10</v>
      </c>
      <c r="P6" s="88">
        <f t="shared" si="2"/>
        <v>0</v>
      </c>
      <c r="Q6" s="88">
        <f t="shared" ref="Q6:AB6" si="15">+Q7+Q136</f>
        <v>5298763622.9587917</v>
      </c>
      <c r="R6" s="88">
        <f t="shared" si="15"/>
        <v>21510219016.766663</v>
      </c>
      <c r="S6" s="88">
        <f t="shared" si="15"/>
        <v>15577771968.516417</v>
      </c>
      <c r="T6" s="88">
        <f t="shared" si="15"/>
        <v>6725747199.7752914</v>
      </c>
      <c r="U6" s="88">
        <f t="shared" si="15"/>
        <v>4789433236.2091665</v>
      </c>
      <c r="V6" s="88">
        <f t="shared" si="15"/>
        <v>11044068802.999044</v>
      </c>
      <c r="W6" s="88">
        <f t="shared" si="15"/>
        <v>16205454183.065794</v>
      </c>
      <c r="X6" s="88">
        <f t="shared" si="15"/>
        <v>9608504298.5899181</v>
      </c>
      <c r="Y6" s="88">
        <f t="shared" si="15"/>
        <v>5626641460.2414169</v>
      </c>
      <c r="Z6" s="88">
        <f t="shared" si="15"/>
        <v>4621416524.9841671</v>
      </c>
      <c r="AA6" s="88">
        <f t="shared" si="15"/>
        <v>4680060791.1466665</v>
      </c>
      <c r="AB6" s="88">
        <f t="shared" si="15"/>
        <v>9496335348.809166</v>
      </c>
      <c r="AC6" s="88">
        <f t="shared" ref="AC6:AC69" si="16">SUM(Q6:AB6)</f>
        <v>115184416454.0625</v>
      </c>
      <c r="AE6" s="88">
        <v>5195250423.46</v>
      </c>
      <c r="AF6" s="88">
        <f>+'Ejecucion ingresos febrero 2019'!I6</f>
        <v>15751241890.279999</v>
      </c>
      <c r="AG6" s="88">
        <f t="shared" ref="AG6:AP6" si="17">+AG7+AG136</f>
        <v>0</v>
      </c>
      <c r="AH6" s="88">
        <f t="shared" si="17"/>
        <v>0</v>
      </c>
      <c r="AI6" s="88">
        <f t="shared" si="17"/>
        <v>0</v>
      </c>
      <c r="AJ6" s="88">
        <f t="shared" si="17"/>
        <v>0</v>
      </c>
      <c r="AK6" s="88">
        <f t="shared" si="17"/>
        <v>0</v>
      </c>
      <c r="AL6" s="88">
        <f t="shared" si="17"/>
        <v>0</v>
      </c>
      <c r="AM6" s="88">
        <f t="shared" si="17"/>
        <v>0</v>
      </c>
      <c r="AN6" s="88">
        <f t="shared" si="17"/>
        <v>0</v>
      </c>
      <c r="AO6" s="88">
        <f t="shared" si="17"/>
        <v>0</v>
      </c>
      <c r="AP6" s="88">
        <f t="shared" si="17"/>
        <v>0</v>
      </c>
      <c r="AQ6" s="88">
        <f t="shared" ref="AQ6:AQ63" si="18">SUM(AE6:AP6)</f>
        <v>20946492313.739998</v>
      </c>
      <c r="AS6" s="121">
        <f t="shared" ref="AS6:AT69" si="19">+(AE6-Q6)/Q6</f>
        <v>-1.9535349538953518E-2</v>
      </c>
      <c r="AT6" s="121">
        <f t="shared" si="19"/>
        <v>-0.26773214731089856</v>
      </c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</row>
    <row r="7" spans="1:60" ht="15.75" outlineLevel="1" thickBot="1" x14ac:dyDescent="0.3">
      <c r="B7" s="32">
        <v>1101</v>
      </c>
      <c r="C7" s="33" t="s">
        <v>11</v>
      </c>
      <c r="D7" s="34">
        <f>+D8+D28+D70+D81</f>
        <v>47000559073</v>
      </c>
      <c r="E7" s="34">
        <f t="shared" ref="E7:K7" si="20">+E8+E28+E70+E81</f>
        <v>0</v>
      </c>
      <c r="F7" s="34">
        <f t="shared" si="20"/>
        <v>0</v>
      </c>
      <c r="G7" s="34">
        <f t="shared" si="20"/>
        <v>47000559073</v>
      </c>
      <c r="H7" s="34">
        <f t="shared" si="20"/>
        <v>1474189074.46</v>
      </c>
      <c r="I7" s="34">
        <f t="shared" si="20"/>
        <v>1474189074.46</v>
      </c>
      <c r="J7" s="34">
        <f t="shared" si="20"/>
        <v>1474189074.46</v>
      </c>
      <c r="K7" s="34">
        <f t="shared" si="20"/>
        <v>44698254878.540001</v>
      </c>
      <c r="L7" s="35">
        <f t="shared" si="1"/>
        <v>3.13653518923111E-2</v>
      </c>
      <c r="N7" s="89">
        <v>1101</v>
      </c>
      <c r="O7" s="90" t="s">
        <v>11</v>
      </c>
      <c r="P7" s="91">
        <f t="shared" si="2"/>
        <v>0</v>
      </c>
      <c r="Q7" s="91">
        <f t="shared" ref="Q7:AB7" si="21">+Q8+Q28+Q70+Q81</f>
        <v>1566134299.4587917</v>
      </c>
      <c r="R7" s="91">
        <f t="shared" si="21"/>
        <v>14044960369.766663</v>
      </c>
      <c r="S7" s="91">
        <f t="shared" si="21"/>
        <v>3587802932.0164165</v>
      </c>
      <c r="T7" s="91">
        <f t="shared" si="21"/>
        <v>911201823.62529159</v>
      </c>
      <c r="U7" s="91">
        <f t="shared" si="21"/>
        <v>1056803912.7091666</v>
      </c>
      <c r="V7" s="91">
        <f t="shared" si="21"/>
        <v>3578810155.9990449</v>
      </c>
      <c r="W7" s="91">
        <f t="shared" si="21"/>
        <v>12472824859.565794</v>
      </c>
      <c r="X7" s="91">
        <f t="shared" si="21"/>
        <v>4673871575.9899178</v>
      </c>
      <c r="Y7" s="91">
        <f t="shared" si="21"/>
        <v>1240853775.1164167</v>
      </c>
      <c r="Z7" s="91">
        <f t="shared" si="21"/>
        <v>888787201.48416662</v>
      </c>
      <c r="AA7" s="91">
        <f t="shared" si="21"/>
        <v>947431467.64666677</v>
      </c>
      <c r="AB7" s="91">
        <f t="shared" si="21"/>
        <v>2031076700.8091669</v>
      </c>
      <c r="AC7" s="91">
        <f t="shared" si="16"/>
        <v>47000559074.187508</v>
      </c>
      <c r="AE7" s="91">
        <v>1474189074.46</v>
      </c>
      <c r="AF7" s="91">
        <f>+'Ejecucion ingresos febrero 2019'!I7</f>
        <v>8309119192.2799997</v>
      </c>
      <c r="AG7" s="91">
        <f t="shared" ref="AG7:AP7" si="22">+AG8+AG28+AG70+AG81</f>
        <v>0</v>
      </c>
      <c r="AH7" s="91">
        <f t="shared" si="22"/>
        <v>0</v>
      </c>
      <c r="AI7" s="91">
        <f t="shared" si="22"/>
        <v>0</v>
      </c>
      <c r="AJ7" s="91">
        <f t="shared" si="22"/>
        <v>0</v>
      </c>
      <c r="AK7" s="91">
        <f t="shared" si="22"/>
        <v>0</v>
      </c>
      <c r="AL7" s="91">
        <f t="shared" si="22"/>
        <v>0</v>
      </c>
      <c r="AM7" s="91">
        <f t="shared" si="22"/>
        <v>0</v>
      </c>
      <c r="AN7" s="91">
        <f t="shared" si="22"/>
        <v>0</v>
      </c>
      <c r="AO7" s="91">
        <f t="shared" si="22"/>
        <v>0</v>
      </c>
      <c r="AP7" s="91">
        <f t="shared" si="22"/>
        <v>0</v>
      </c>
      <c r="AQ7" s="91">
        <f t="shared" si="18"/>
        <v>9783308266.7399998</v>
      </c>
      <c r="AS7" s="122">
        <f t="shared" si="19"/>
        <v>-5.8708391119819778E-2</v>
      </c>
      <c r="AT7" s="122">
        <f t="shared" si="19"/>
        <v>-0.40839141061826689</v>
      </c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</row>
    <row r="8" spans="1:60" ht="15.75" outlineLevel="2" thickBot="1" x14ac:dyDescent="0.3">
      <c r="B8" s="36">
        <v>110101</v>
      </c>
      <c r="C8" s="37" t="s">
        <v>308</v>
      </c>
      <c r="D8" s="38">
        <f>+D9+D19</f>
        <v>30965222164</v>
      </c>
      <c r="E8" s="38">
        <f t="shared" ref="E8:K8" si="23">+E9+E19</f>
        <v>0</v>
      </c>
      <c r="F8" s="38">
        <f t="shared" si="23"/>
        <v>0</v>
      </c>
      <c r="G8" s="38">
        <f t="shared" si="23"/>
        <v>30965222164</v>
      </c>
      <c r="H8" s="38">
        <f t="shared" si="23"/>
        <v>1094893891.9000001</v>
      </c>
      <c r="I8" s="38">
        <f t="shared" si="23"/>
        <v>1094893891.9000001</v>
      </c>
      <c r="J8" s="38">
        <f t="shared" si="23"/>
        <v>1094893891.9000001</v>
      </c>
      <c r="K8" s="38">
        <f t="shared" si="23"/>
        <v>29870328272.099998</v>
      </c>
      <c r="L8" s="39">
        <f>+J8/G8</f>
        <v>3.535882565612327E-2</v>
      </c>
      <c r="N8" s="92">
        <v>110101</v>
      </c>
      <c r="O8" s="93" t="s">
        <v>679</v>
      </c>
      <c r="P8" s="94">
        <f t="shared" si="2"/>
        <v>0</v>
      </c>
      <c r="Q8" s="94">
        <f>+Q9+Q19</f>
        <v>963831037.99962497</v>
      </c>
      <c r="R8" s="94">
        <f t="shared" ref="R8:AB8" si="24">+R9+R19</f>
        <v>9630787793.9151249</v>
      </c>
      <c r="S8" s="94">
        <f t="shared" si="24"/>
        <v>2346162973.6661248</v>
      </c>
      <c r="T8" s="94">
        <f t="shared" si="24"/>
        <v>383216420.76612496</v>
      </c>
      <c r="U8" s="94">
        <f t="shared" si="24"/>
        <v>580676245.1875</v>
      </c>
      <c r="V8" s="94">
        <f t="shared" si="24"/>
        <v>1296925472.766125</v>
      </c>
      <c r="W8" s="94">
        <f t="shared" si="24"/>
        <v>10643879477.906628</v>
      </c>
      <c r="X8" s="94">
        <f t="shared" si="24"/>
        <v>2445596676.677125</v>
      </c>
      <c r="Y8" s="94">
        <f t="shared" si="24"/>
        <v>545940700.76612496</v>
      </c>
      <c r="Z8" s="94">
        <f t="shared" si="24"/>
        <v>206262485.625</v>
      </c>
      <c r="AA8" s="94">
        <f t="shared" si="24"/>
        <v>452322485.1875</v>
      </c>
      <c r="AB8" s="94">
        <f t="shared" si="24"/>
        <v>1469620393.3500001</v>
      </c>
      <c r="AC8" s="94">
        <f t="shared" si="16"/>
        <v>30965222163.813</v>
      </c>
      <c r="AE8" s="94">
        <v>1094893891.9000001</v>
      </c>
      <c r="AF8" s="94">
        <f>+'Ejecucion ingresos febrero 2019'!I8</f>
        <v>6017194948</v>
      </c>
      <c r="AG8" s="94">
        <f t="shared" ref="AG8" si="25">+AG9+AG19</f>
        <v>0</v>
      </c>
      <c r="AH8" s="94">
        <f t="shared" ref="AH8" si="26">+AH9+AH19</f>
        <v>0</v>
      </c>
      <c r="AI8" s="94">
        <f t="shared" ref="AI8" si="27">+AI9+AI19</f>
        <v>0</v>
      </c>
      <c r="AJ8" s="94">
        <f t="shared" ref="AJ8" si="28">+AJ9+AJ19</f>
        <v>0</v>
      </c>
      <c r="AK8" s="94">
        <f t="shared" ref="AK8" si="29">+AK9+AK19</f>
        <v>0</v>
      </c>
      <c r="AL8" s="94">
        <f t="shared" ref="AL8" si="30">+AL9+AL19</f>
        <v>0</v>
      </c>
      <c r="AM8" s="94">
        <f t="shared" ref="AM8" si="31">+AM9+AM19</f>
        <v>0</v>
      </c>
      <c r="AN8" s="94">
        <f t="shared" ref="AN8" si="32">+AN9+AN19</f>
        <v>0</v>
      </c>
      <c r="AO8" s="94">
        <f t="shared" ref="AO8" si="33">+AO9+AO19</f>
        <v>0</v>
      </c>
      <c r="AP8" s="94">
        <f t="shared" ref="AP8" si="34">+AP9+AP19</f>
        <v>0</v>
      </c>
      <c r="AQ8" s="94">
        <f t="shared" si="18"/>
        <v>7112088839.8999996</v>
      </c>
      <c r="AS8" s="123">
        <f t="shared" si="19"/>
        <v>0.13598115098304825</v>
      </c>
      <c r="AT8" s="123">
        <f t="shared" si="19"/>
        <v>-0.37521259145573188</v>
      </c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</row>
    <row r="9" spans="1:60" ht="15.75" outlineLevel="3" thickBot="1" x14ac:dyDescent="0.3">
      <c r="B9" s="40">
        <v>11010101</v>
      </c>
      <c r="C9" s="41" t="s">
        <v>12</v>
      </c>
      <c r="D9" s="42">
        <f>SUM(D10:D18)</f>
        <v>13151212664</v>
      </c>
      <c r="E9" s="42">
        <f t="shared" ref="E9:K9" si="35">SUM(E10:E18)</f>
        <v>0</v>
      </c>
      <c r="F9" s="42">
        <f t="shared" si="35"/>
        <v>0</v>
      </c>
      <c r="G9" s="42">
        <f t="shared" si="35"/>
        <v>13151212664</v>
      </c>
      <c r="H9" s="42">
        <f t="shared" si="35"/>
        <v>387395239</v>
      </c>
      <c r="I9" s="42">
        <f t="shared" si="35"/>
        <v>387395239</v>
      </c>
      <c r="J9" s="42">
        <f t="shared" si="35"/>
        <v>387395239</v>
      </c>
      <c r="K9" s="42">
        <f t="shared" si="35"/>
        <v>12763817425</v>
      </c>
      <c r="L9" s="43">
        <f t="shared" ref="L9:L78" si="36">+J9/G9</f>
        <v>2.9456997533045141E-2</v>
      </c>
      <c r="N9" s="95">
        <v>11010101</v>
      </c>
      <c r="O9" s="96" t="s">
        <v>12</v>
      </c>
      <c r="P9" s="97">
        <f t="shared" si="2"/>
        <v>0</v>
      </c>
      <c r="Q9" s="97">
        <f>SUM(Q10:Q18)</f>
        <v>963831037.99962497</v>
      </c>
      <c r="R9" s="97">
        <f t="shared" ref="R9:AB9" si="37">SUM(R10:R18)</f>
        <v>3089084993.9151249</v>
      </c>
      <c r="S9" s="97">
        <f t="shared" si="37"/>
        <v>966813573.66612494</v>
      </c>
      <c r="T9" s="97">
        <f t="shared" si="37"/>
        <v>153174220.76612499</v>
      </c>
      <c r="U9" s="97">
        <f t="shared" si="37"/>
        <v>315471245.1875</v>
      </c>
      <c r="V9" s="97">
        <f t="shared" si="37"/>
        <v>861244172.76612496</v>
      </c>
      <c r="W9" s="97">
        <f t="shared" si="37"/>
        <v>4152553477.9066277</v>
      </c>
      <c r="X9" s="97">
        <f t="shared" si="37"/>
        <v>838353076.67712498</v>
      </c>
      <c r="Y9" s="97">
        <f t="shared" si="37"/>
        <v>100859900.76612499</v>
      </c>
      <c r="Z9" s="97">
        <f t="shared" si="37"/>
        <v>68307885.625</v>
      </c>
      <c r="AA9" s="97">
        <f t="shared" si="37"/>
        <v>269997885.1875</v>
      </c>
      <c r="AB9" s="97">
        <f t="shared" si="37"/>
        <v>1371521193.3500001</v>
      </c>
      <c r="AC9" s="97">
        <f t="shared" si="16"/>
        <v>13151212663.813002</v>
      </c>
      <c r="AE9" s="97">
        <v>387395239</v>
      </c>
      <c r="AF9" s="97">
        <f>+'Ejecucion ingresos febrero 2019'!I9</f>
        <v>1231090055</v>
      </c>
      <c r="AG9" s="97">
        <f t="shared" ref="AG9" si="38">SUM(AG10:AG18)</f>
        <v>0</v>
      </c>
      <c r="AH9" s="97">
        <f t="shared" ref="AH9" si="39">SUM(AH10:AH18)</f>
        <v>0</v>
      </c>
      <c r="AI9" s="97">
        <f t="shared" ref="AI9" si="40">SUM(AI10:AI18)</f>
        <v>0</v>
      </c>
      <c r="AJ9" s="97">
        <f t="shared" ref="AJ9" si="41">SUM(AJ10:AJ18)</f>
        <v>0</v>
      </c>
      <c r="AK9" s="97">
        <f t="shared" ref="AK9" si="42">SUM(AK10:AK18)</f>
        <v>0</v>
      </c>
      <c r="AL9" s="97">
        <f t="shared" ref="AL9" si="43">SUM(AL10:AL18)</f>
        <v>0</v>
      </c>
      <c r="AM9" s="97">
        <f t="shared" ref="AM9" si="44">SUM(AM10:AM18)</f>
        <v>0</v>
      </c>
      <c r="AN9" s="97">
        <f t="shared" ref="AN9" si="45">SUM(AN10:AN18)</f>
        <v>0</v>
      </c>
      <c r="AO9" s="97">
        <f t="shared" ref="AO9" si="46">SUM(AO10:AO18)</f>
        <v>0</v>
      </c>
      <c r="AP9" s="97">
        <f t="shared" ref="AP9" si="47">SUM(AP10:AP18)</f>
        <v>0</v>
      </c>
      <c r="AQ9" s="97">
        <f t="shared" si="18"/>
        <v>1618485294</v>
      </c>
      <c r="AS9" s="124">
        <f t="shared" si="19"/>
        <v>-0.59806727141303084</v>
      </c>
      <c r="AT9" s="124">
        <f t="shared" si="19"/>
        <v>-0.60147096715532289</v>
      </c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</row>
    <row r="10" spans="1:60" ht="15.75" outlineLevel="4" thickBot="1" x14ac:dyDescent="0.3">
      <c r="B10" s="44" t="s">
        <v>13</v>
      </c>
      <c r="C10" s="44" t="s">
        <v>14</v>
      </c>
      <c r="D10" s="45">
        <v>625669820</v>
      </c>
      <c r="E10" s="45"/>
      <c r="F10" s="45"/>
      <c r="G10" s="45">
        <f t="shared" ref="G10:G69" si="48">+D10+E10</f>
        <v>625669820</v>
      </c>
      <c r="H10" s="45">
        <v>1169287</v>
      </c>
      <c r="I10" s="45">
        <v>1169287</v>
      </c>
      <c r="J10" s="45">
        <v>1169287</v>
      </c>
      <c r="K10" s="45">
        <f t="shared" ref="K10:K73" si="49">SUM(G10-J10)</f>
        <v>624500533</v>
      </c>
      <c r="L10" s="46">
        <f t="shared" si="36"/>
        <v>1.8688563242510244E-3</v>
      </c>
      <c r="N10" s="98" t="s">
        <v>13</v>
      </c>
      <c r="O10" s="99" t="s">
        <v>14</v>
      </c>
      <c r="P10" s="100">
        <f t="shared" si="2"/>
        <v>0</v>
      </c>
      <c r="Q10" s="100">
        <v>16321088</v>
      </c>
      <c r="R10" s="100">
        <v>173988205.87524998</v>
      </c>
      <c r="S10" s="100">
        <v>6258407</v>
      </c>
      <c r="T10" s="100">
        <v>60457470</v>
      </c>
      <c r="U10" s="100">
        <v>39751470</v>
      </c>
      <c r="V10" s="100">
        <v>16321088</v>
      </c>
      <c r="W10" s="100">
        <v>156049084.87524998</v>
      </c>
      <c r="X10" s="100">
        <v>9299430</v>
      </c>
      <c r="Y10" s="100">
        <v>0</v>
      </c>
      <c r="Z10" s="100">
        <v>44101470</v>
      </c>
      <c r="AA10" s="100">
        <v>33139470</v>
      </c>
      <c r="AB10" s="100">
        <v>69982636</v>
      </c>
      <c r="AC10" s="100">
        <f t="shared" si="16"/>
        <v>625669819.75049996</v>
      </c>
      <c r="AE10" s="100">
        <v>1169287</v>
      </c>
      <c r="AF10" s="100">
        <f>+'Ejecucion ingresos febrero 2019'!I10</f>
        <v>0</v>
      </c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>
        <f t="shared" si="18"/>
        <v>1169287</v>
      </c>
      <c r="AS10" s="125">
        <f t="shared" si="19"/>
        <v>-0.92835728843567289</v>
      </c>
      <c r="AT10" s="125">
        <f t="shared" si="19"/>
        <v>-1</v>
      </c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</row>
    <row r="11" spans="1:60" ht="15.75" outlineLevel="4" thickBot="1" x14ac:dyDescent="0.3">
      <c r="B11" s="44" t="s">
        <v>15</v>
      </c>
      <c r="C11" s="44" t="s">
        <v>16</v>
      </c>
      <c r="D11" s="45">
        <v>11337350037</v>
      </c>
      <c r="E11" s="45"/>
      <c r="F11" s="45"/>
      <c r="G11" s="45">
        <f t="shared" si="48"/>
        <v>11337350037</v>
      </c>
      <c r="H11" s="45">
        <v>363086952</v>
      </c>
      <c r="I11" s="45">
        <v>363086952</v>
      </c>
      <c r="J11" s="45">
        <v>363086952</v>
      </c>
      <c r="K11" s="45">
        <f t="shared" si="49"/>
        <v>10974263085</v>
      </c>
      <c r="L11" s="46">
        <f t="shared" si="36"/>
        <v>3.2025733598684686E-2</v>
      </c>
      <c r="N11" s="98" t="s">
        <v>15</v>
      </c>
      <c r="O11" s="99" t="s">
        <v>16</v>
      </c>
      <c r="P11" s="100">
        <f t="shared" si="2"/>
        <v>0</v>
      </c>
      <c r="Q11" s="100">
        <v>715395394</v>
      </c>
      <c r="R11" s="100">
        <v>2832235402.4612498</v>
      </c>
      <c r="S11" s="100">
        <v>870327931.89999998</v>
      </c>
      <c r="T11" s="100">
        <v>0</v>
      </c>
      <c r="U11" s="100">
        <v>240380000</v>
      </c>
      <c r="V11" s="100">
        <v>755650000</v>
      </c>
      <c r="W11" s="100">
        <v>3859163228.1512504</v>
      </c>
      <c r="X11" s="100">
        <v>572922371.49000001</v>
      </c>
      <c r="Y11" s="100">
        <v>0</v>
      </c>
      <c r="Z11" s="100">
        <v>0</v>
      </c>
      <c r="AA11" s="100">
        <v>209440000</v>
      </c>
      <c r="AB11" s="100">
        <v>1281835709.3500001</v>
      </c>
      <c r="AC11" s="100">
        <f t="shared" si="16"/>
        <v>11337350037.352501</v>
      </c>
      <c r="AE11" s="100">
        <v>363086952</v>
      </c>
      <c r="AF11" s="100">
        <f>+'Ejecucion ingresos febrero 2019'!I11</f>
        <v>1112733828</v>
      </c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>
        <f t="shared" si="18"/>
        <v>1475820780</v>
      </c>
      <c r="AS11" s="125">
        <f t="shared" si="19"/>
        <v>-0.49246674629834142</v>
      </c>
      <c r="AT11" s="125">
        <f t="shared" si="19"/>
        <v>-0.60711816996813905</v>
      </c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</row>
    <row r="12" spans="1:60" ht="15.75" outlineLevel="4" thickBot="1" x14ac:dyDescent="0.3">
      <c r="B12" s="44" t="s">
        <v>17</v>
      </c>
      <c r="C12" s="44" t="s">
        <v>18</v>
      </c>
      <c r="D12" s="45">
        <v>331156661</v>
      </c>
      <c r="E12" s="45"/>
      <c r="F12" s="45"/>
      <c r="G12" s="45">
        <f t="shared" si="48"/>
        <v>331156661</v>
      </c>
      <c r="H12" s="45">
        <v>200000</v>
      </c>
      <c r="I12" s="45">
        <v>200000</v>
      </c>
      <c r="J12" s="45">
        <v>200000</v>
      </c>
      <c r="K12" s="45">
        <f t="shared" si="49"/>
        <v>330956661</v>
      </c>
      <c r="L12" s="46">
        <f t="shared" si="36"/>
        <v>6.0394376303969319E-4</v>
      </c>
      <c r="N12" s="98" t="s">
        <v>17</v>
      </c>
      <c r="O12" s="99" t="s">
        <v>18</v>
      </c>
      <c r="P12" s="100">
        <f t="shared" si="2"/>
        <v>0</v>
      </c>
      <c r="Q12" s="100">
        <v>165578330.421</v>
      </c>
      <c r="R12" s="100">
        <v>0</v>
      </c>
      <c r="S12" s="100">
        <v>0</v>
      </c>
      <c r="T12" s="100">
        <v>0</v>
      </c>
      <c r="U12" s="100">
        <v>0</v>
      </c>
      <c r="V12" s="100">
        <v>0</v>
      </c>
      <c r="W12" s="100">
        <v>0</v>
      </c>
      <c r="X12" s="100">
        <v>165578330.421</v>
      </c>
      <c r="Y12" s="100">
        <v>0</v>
      </c>
      <c r="Z12" s="100">
        <v>0</v>
      </c>
      <c r="AA12" s="100">
        <v>0</v>
      </c>
      <c r="AB12" s="100">
        <v>0</v>
      </c>
      <c r="AC12" s="100">
        <f t="shared" si="16"/>
        <v>331156660.84200001</v>
      </c>
      <c r="AE12" s="100">
        <v>200000</v>
      </c>
      <c r="AF12" s="100">
        <f>+'Ejecucion ingresos febrero 2019'!I12</f>
        <v>6648580</v>
      </c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>
        <f t="shared" si="18"/>
        <v>6848580</v>
      </c>
      <c r="AS12" s="125">
        <f t="shared" si="19"/>
        <v>-0.99879211247334432</v>
      </c>
      <c r="AT12" s="125" t="e">
        <f t="shared" si="19"/>
        <v>#DIV/0!</v>
      </c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</row>
    <row r="13" spans="1:60" ht="15.75" outlineLevel="4" thickBot="1" x14ac:dyDescent="0.3">
      <c r="B13" s="44" t="s">
        <v>19</v>
      </c>
      <c r="C13" s="44" t="s">
        <v>20</v>
      </c>
      <c r="D13" s="45">
        <v>599602724</v>
      </c>
      <c r="E13" s="45"/>
      <c r="F13" s="45"/>
      <c r="G13" s="45">
        <f t="shared" si="48"/>
        <v>599602724</v>
      </c>
      <c r="H13" s="45">
        <v>12924000</v>
      </c>
      <c r="I13" s="45">
        <v>12924000</v>
      </c>
      <c r="J13" s="45">
        <v>12924000</v>
      </c>
      <c r="K13" s="45">
        <f t="shared" si="49"/>
        <v>586678724</v>
      </c>
      <c r="L13" s="46">
        <f t="shared" si="36"/>
        <v>2.1554271658045368E-2</v>
      </c>
      <c r="N13" s="98" t="s">
        <v>19</v>
      </c>
      <c r="O13" s="99" t="s">
        <v>20</v>
      </c>
      <c r="P13" s="100">
        <f t="shared" si="2"/>
        <v>0</v>
      </c>
      <c r="Q13" s="100">
        <v>63139625.578624994</v>
      </c>
      <c r="R13" s="100">
        <v>55213169.578624994</v>
      </c>
      <c r="S13" s="100">
        <v>66020819.578624994</v>
      </c>
      <c r="T13" s="100">
        <v>68510335.578624994</v>
      </c>
      <c r="U13" s="100">
        <v>11133360</v>
      </c>
      <c r="V13" s="100">
        <v>65066669.578624994</v>
      </c>
      <c r="W13" s="100">
        <v>106861080.88012722</v>
      </c>
      <c r="X13" s="100">
        <v>66346529.578624994</v>
      </c>
      <c r="Y13" s="100">
        <v>76653485.578624994</v>
      </c>
      <c r="Z13" s="100">
        <v>0</v>
      </c>
      <c r="AA13" s="100">
        <v>3212000</v>
      </c>
      <c r="AB13" s="100">
        <v>17445648</v>
      </c>
      <c r="AC13" s="100">
        <f t="shared" si="16"/>
        <v>599602723.93050206</v>
      </c>
      <c r="AE13" s="100">
        <v>12924000</v>
      </c>
      <c r="AF13" s="100">
        <f>+'Ejecucion ingresos febrero 2019'!I13</f>
        <v>67512184</v>
      </c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>
        <f t="shared" si="18"/>
        <v>80436184</v>
      </c>
      <c r="AS13" s="125">
        <f t="shared" si="19"/>
        <v>-0.79531079125728565</v>
      </c>
      <c r="AT13" s="125">
        <f t="shared" si="19"/>
        <v>0.2227550875133312</v>
      </c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</row>
    <row r="14" spans="1:60" ht="15.75" outlineLevel="4" thickBot="1" x14ac:dyDescent="0.3">
      <c r="B14" s="44" t="s">
        <v>21</v>
      </c>
      <c r="C14" s="44" t="s">
        <v>22</v>
      </c>
      <c r="D14" s="45">
        <v>63782100</v>
      </c>
      <c r="E14" s="45"/>
      <c r="F14" s="45"/>
      <c r="G14" s="45">
        <f t="shared" si="48"/>
        <v>63782100</v>
      </c>
      <c r="H14" s="45">
        <v>28000</v>
      </c>
      <c r="I14" s="45">
        <v>28000</v>
      </c>
      <c r="J14" s="45">
        <v>28000</v>
      </c>
      <c r="K14" s="45">
        <f t="shared" si="49"/>
        <v>63754100</v>
      </c>
      <c r="L14" s="46">
        <f t="shared" si="36"/>
        <v>4.3899463956188333E-4</v>
      </c>
      <c r="N14" s="98" t="s">
        <v>21</v>
      </c>
      <c r="O14" s="99" t="s">
        <v>22</v>
      </c>
      <c r="P14" s="100">
        <f t="shared" si="2"/>
        <v>0</v>
      </c>
      <c r="Q14" s="100">
        <v>3396600</v>
      </c>
      <c r="R14" s="100">
        <v>27648216</v>
      </c>
      <c r="S14" s="100">
        <v>0</v>
      </c>
      <c r="T14" s="100">
        <v>0</v>
      </c>
      <c r="U14" s="100">
        <v>0</v>
      </c>
      <c r="V14" s="100">
        <v>0</v>
      </c>
      <c r="W14" s="100">
        <v>30480084</v>
      </c>
      <c r="X14" s="100">
        <v>0</v>
      </c>
      <c r="Y14" s="100">
        <v>0</v>
      </c>
      <c r="Z14" s="100">
        <v>0</v>
      </c>
      <c r="AA14" s="100">
        <v>0</v>
      </c>
      <c r="AB14" s="100">
        <v>2257200</v>
      </c>
      <c r="AC14" s="100">
        <f t="shared" si="16"/>
        <v>63782100</v>
      </c>
      <c r="AE14" s="100">
        <v>28000</v>
      </c>
      <c r="AF14" s="100">
        <f>+'Ejecucion ingresos febrero 2019'!I14</f>
        <v>394250</v>
      </c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>
        <f t="shared" si="18"/>
        <v>422250</v>
      </c>
      <c r="AS14" s="125">
        <f t="shared" si="19"/>
        <v>-0.99175646234469761</v>
      </c>
      <c r="AT14" s="125">
        <f t="shared" si="19"/>
        <v>-0.98574049045334422</v>
      </c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</row>
    <row r="15" spans="1:60" ht="15.75" outlineLevel="4" thickBot="1" x14ac:dyDescent="0.3">
      <c r="B15" s="44" t="s">
        <v>23</v>
      </c>
      <c r="C15" s="44" t="s">
        <v>24</v>
      </c>
      <c r="D15" s="45">
        <v>133376754</v>
      </c>
      <c r="E15" s="45"/>
      <c r="F15" s="45"/>
      <c r="G15" s="45">
        <f t="shared" si="48"/>
        <v>133376754</v>
      </c>
      <c r="H15" s="45">
        <v>113800</v>
      </c>
      <c r="I15" s="45">
        <v>113800</v>
      </c>
      <c r="J15" s="45">
        <v>113800</v>
      </c>
      <c r="K15" s="45">
        <f t="shared" si="49"/>
        <v>133262954</v>
      </c>
      <c r="L15" s="46">
        <f t="shared" si="36"/>
        <v>8.5322214394271435E-4</v>
      </c>
      <c r="N15" s="98" t="s">
        <v>23</v>
      </c>
      <c r="O15" s="99" t="s">
        <v>24</v>
      </c>
      <c r="P15" s="100">
        <f t="shared" si="2"/>
        <v>0</v>
      </c>
      <c r="Q15" s="100">
        <v>0</v>
      </c>
      <c r="R15" s="100">
        <v>0</v>
      </c>
      <c r="S15" s="100">
        <v>16672094.25</v>
      </c>
      <c r="T15" s="100">
        <v>16672094.25</v>
      </c>
      <c r="U15" s="100">
        <v>16672094.25</v>
      </c>
      <c r="V15" s="100">
        <v>16672094.25</v>
      </c>
      <c r="W15" s="100">
        <v>0</v>
      </c>
      <c r="X15" s="100">
        <v>16672094.25</v>
      </c>
      <c r="Y15" s="100">
        <v>16672094.25</v>
      </c>
      <c r="Z15" s="100">
        <v>16672094.25</v>
      </c>
      <c r="AA15" s="100">
        <v>16672094.25</v>
      </c>
      <c r="AB15" s="100">
        <v>0</v>
      </c>
      <c r="AC15" s="100">
        <f t="shared" si="16"/>
        <v>133376754</v>
      </c>
      <c r="AE15" s="100">
        <v>113800</v>
      </c>
      <c r="AF15" s="100">
        <f>+'Ejecucion ingresos febrero 2019'!I15</f>
        <v>25138113</v>
      </c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>
        <f t="shared" si="18"/>
        <v>25251913</v>
      </c>
      <c r="AS15" s="145" t="e">
        <f>+(AE15-Q15)/Q15</f>
        <v>#DIV/0!</v>
      </c>
      <c r="AT15" s="145" t="e">
        <f>+(AF15-R15)/R15</f>
        <v>#DIV/0!</v>
      </c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</row>
    <row r="16" spans="1:60" ht="15.75" outlineLevel="4" thickBot="1" x14ac:dyDescent="0.3">
      <c r="B16" s="44" t="s">
        <v>25</v>
      </c>
      <c r="C16" s="44" t="s">
        <v>26</v>
      </c>
      <c r="D16" s="45">
        <v>3610373</v>
      </c>
      <c r="E16" s="45"/>
      <c r="F16" s="45"/>
      <c r="G16" s="45">
        <f t="shared" si="48"/>
        <v>3610373</v>
      </c>
      <c r="H16" s="45">
        <v>9707200</v>
      </c>
      <c r="I16" s="45">
        <v>9707200</v>
      </c>
      <c r="J16" s="45">
        <v>9707200</v>
      </c>
      <c r="K16" s="45">
        <f t="shared" si="49"/>
        <v>-6096827</v>
      </c>
      <c r="L16" s="46">
        <f t="shared" si="36"/>
        <v>2.6886972620280507</v>
      </c>
      <c r="N16" s="98" t="s">
        <v>25</v>
      </c>
      <c r="O16" s="99" t="s">
        <v>26</v>
      </c>
      <c r="P16" s="100">
        <f t="shared" si="2"/>
        <v>0</v>
      </c>
      <c r="Q16" s="100">
        <v>0</v>
      </c>
      <c r="R16" s="100">
        <v>0</v>
      </c>
      <c r="S16" s="100">
        <v>451296.5625</v>
      </c>
      <c r="T16" s="100">
        <v>451296.5625</v>
      </c>
      <c r="U16" s="100">
        <v>451296.5625</v>
      </c>
      <c r="V16" s="100">
        <v>451296.5625</v>
      </c>
      <c r="W16" s="100">
        <v>0</v>
      </c>
      <c r="X16" s="100">
        <v>451296.5625</v>
      </c>
      <c r="Y16" s="100">
        <v>451296.5625</v>
      </c>
      <c r="Z16" s="100">
        <v>451297</v>
      </c>
      <c r="AA16" s="100">
        <v>451296.5625</v>
      </c>
      <c r="AB16" s="100">
        <v>0</v>
      </c>
      <c r="AC16" s="100">
        <f t="shared" si="16"/>
        <v>3610372.9375</v>
      </c>
      <c r="AE16" s="100">
        <v>9707200</v>
      </c>
      <c r="AF16" s="100">
        <f>+'Ejecucion ingresos febrero 2019'!I16</f>
        <v>884300</v>
      </c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>
        <f t="shared" si="18"/>
        <v>10591500</v>
      </c>
      <c r="AS16" s="125" t="e">
        <f t="shared" si="19"/>
        <v>#DIV/0!</v>
      </c>
      <c r="AT16" s="125" t="e">
        <f t="shared" si="19"/>
        <v>#DIV/0!</v>
      </c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</row>
    <row r="17" spans="2:60" ht="15.75" outlineLevel="4" thickBot="1" x14ac:dyDescent="0.3">
      <c r="B17" s="44" t="s">
        <v>27</v>
      </c>
      <c r="C17" s="44" t="s">
        <v>28</v>
      </c>
      <c r="D17" s="45">
        <v>53486895</v>
      </c>
      <c r="E17" s="45"/>
      <c r="F17" s="45"/>
      <c r="G17" s="45">
        <f t="shared" si="48"/>
        <v>53486895</v>
      </c>
      <c r="H17" s="45">
        <v>166000</v>
      </c>
      <c r="I17" s="45">
        <v>166000</v>
      </c>
      <c r="J17" s="45">
        <v>166000</v>
      </c>
      <c r="K17" s="45">
        <f t="shared" si="49"/>
        <v>53320895</v>
      </c>
      <c r="L17" s="46">
        <f t="shared" si="36"/>
        <v>3.103563966463187E-3</v>
      </c>
      <c r="N17" s="98" t="s">
        <v>27</v>
      </c>
      <c r="O17" s="99" t="s">
        <v>28</v>
      </c>
      <c r="P17" s="100">
        <f t="shared" si="2"/>
        <v>0</v>
      </c>
      <c r="Q17" s="100">
        <v>0</v>
      </c>
      <c r="R17" s="100">
        <v>0</v>
      </c>
      <c r="S17" s="100">
        <v>6685861.875</v>
      </c>
      <c r="T17" s="100">
        <v>6685861.875</v>
      </c>
      <c r="U17" s="100">
        <v>6685861.875</v>
      </c>
      <c r="V17" s="100">
        <v>6685861.875</v>
      </c>
      <c r="W17" s="100">
        <v>0</v>
      </c>
      <c r="X17" s="100">
        <v>6685861.875</v>
      </c>
      <c r="Y17" s="100">
        <v>6685861.875</v>
      </c>
      <c r="Z17" s="100">
        <v>6685861.875</v>
      </c>
      <c r="AA17" s="100">
        <v>6685861.875</v>
      </c>
      <c r="AB17" s="100">
        <v>0</v>
      </c>
      <c r="AC17" s="100">
        <f t="shared" si="16"/>
        <v>53486895</v>
      </c>
      <c r="AE17" s="100">
        <v>166000</v>
      </c>
      <c r="AF17" s="100">
        <f>+'Ejecucion ingresos febrero 2019'!I17</f>
        <v>16971000</v>
      </c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>
        <f t="shared" si="18"/>
        <v>17137000</v>
      </c>
      <c r="AS17" s="125" t="e">
        <f t="shared" si="19"/>
        <v>#DIV/0!</v>
      </c>
      <c r="AT17" s="125" t="e">
        <f t="shared" si="19"/>
        <v>#DIV/0!</v>
      </c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</row>
    <row r="18" spans="2:60" ht="15.75" outlineLevel="4" thickBot="1" x14ac:dyDescent="0.3">
      <c r="B18" s="44" t="s">
        <v>29</v>
      </c>
      <c r="C18" s="44" t="s">
        <v>30</v>
      </c>
      <c r="D18" s="45">
        <v>3177300</v>
      </c>
      <c r="E18" s="45"/>
      <c r="F18" s="45"/>
      <c r="G18" s="45">
        <f t="shared" si="48"/>
        <v>3177300</v>
      </c>
      <c r="H18" s="45"/>
      <c r="I18" s="45"/>
      <c r="J18" s="45"/>
      <c r="K18" s="45">
        <f t="shared" si="49"/>
        <v>3177300</v>
      </c>
      <c r="L18" s="46">
        <f t="shared" si="36"/>
        <v>0</v>
      </c>
      <c r="N18" s="98" t="s">
        <v>29</v>
      </c>
      <c r="O18" s="99" t="s">
        <v>30</v>
      </c>
      <c r="P18" s="100">
        <f t="shared" si="2"/>
        <v>0</v>
      </c>
      <c r="Q18" s="100">
        <v>0</v>
      </c>
      <c r="R18" s="100">
        <v>0</v>
      </c>
      <c r="S18" s="100">
        <v>397162.5</v>
      </c>
      <c r="T18" s="100">
        <v>397162.5</v>
      </c>
      <c r="U18" s="100">
        <v>397162.5</v>
      </c>
      <c r="V18" s="100">
        <v>397162.5</v>
      </c>
      <c r="W18" s="100">
        <v>0</v>
      </c>
      <c r="X18" s="100">
        <v>397162.5</v>
      </c>
      <c r="Y18" s="100">
        <v>397162.5</v>
      </c>
      <c r="Z18" s="100">
        <v>397162.5</v>
      </c>
      <c r="AA18" s="100">
        <v>397162.5</v>
      </c>
      <c r="AB18" s="100">
        <v>0</v>
      </c>
      <c r="AC18" s="100">
        <f t="shared" si="16"/>
        <v>3177300</v>
      </c>
      <c r="AE18" s="100">
        <v>0</v>
      </c>
      <c r="AF18" s="100">
        <f>+'Ejecucion ingresos febrero 2019'!I18</f>
        <v>807800</v>
      </c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>
        <f t="shared" si="18"/>
        <v>807800</v>
      </c>
      <c r="AS18" s="125" t="e">
        <f t="shared" si="19"/>
        <v>#DIV/0!</v>
      </c>
      <c r="AT18" s="125" t="e">
        <f t="shared" si="19"/>
        <v>#DIV/0!</v>
      </c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</row>
    <row r="19" spans="2:60" ht="15.75" outlineLevel="3" thickBot="1" x14ac:dyDescent="0.3">
      <c r="B19" s="40">
        <v>11010102</v>
      </c>
      <c r="C19" s="47" t="s">
        <v>31</v>
      </c>
      <c r="D19" s="42">
        <f>SUM(D20:D27)</f>
        <v>17814009500</v>
      </c>
      <c r="E19" s="42">
        <f t="shared" ref="E19:K19" si="50">SUM(E20:E27)</f>
        <v>0</v>
      </c>
      <c r="F19" s="42">
        <f t="shared" si="50"/>
        <v>0</v>
      </c>
      <c r="G19" s="42">
        <f t="shared" si="50"/>
        <v>17814009500</v>
      </c>
      <c r="H19" s="42">
        <f t="shared" si="50"/>
        <v>707498652.89999998</v>
      </c>
      <c r="I19" s="42">
        <f t="shared" si="50"/>
        <v>707498652.89999998</v>
      </c>
      <c r="J19" s="42">
        <f t="shared" si="50"/>
        <v>707498652.89999998</v>
      </c>
      <c r="K19" s="42">
        <f t="shared" si="50"/>
        <v>17106510847.1</v>
      </c>
      <c r="L19" s="43">
        <f t="shared" si="36"/>
        <v>3.9715856943940663E-2</v>
      </c>
      <c r="N19" s="95">
        <v>11010102</v>
      </c>
      <c r="O19" s="101" t="s">
        <v>31</v>
      </c>
      <c r="P19" s="97">
        <f t="shared" si="2"/>
        <v>0</v>
      </c>
      <c r="Q19" s="97">
        <f>SUM(Q20:Q27)</f>
        <v>0</v>
      </c>
      <c r="R19" s="97">
        <f t="shared" ref="R19:AB19" si="51">SUM(R20:R27)</f>
        <v>6541702800</v>
      </c>
      <c r="S19" s="97">
        <f t="shared" si="51"/>
        <v>1379349400</v>
      </c>
      <c r="T19" s="97">
        <f t="shared" si="51"/>
        <v>230042200</v>
      </c>
      <c r="U19" s="97">
        <f t="shared" si="51"/>
        <v>265205000</v>
      </c>
      <c r="V19" s="97">
        <f t="shared" si="51"/>
        <v>435681300</v>
      </c>
      <c r="W19" s="97">
        <f t="shared" si="51"/>
        <v>6491326000</v>
      </c>
      <c r="X19" s="97">
        <f t="shared" si="51"/>
        <v>1607243600</v>
      </c>
      <c r="Y19" s="97">
        <f t="shared" si="51"/>
        <v>445080800</v>
      </c>
      <c r="Z19" s="97">
        <f t="shared" si="51"/>
        <v>137954600</v>
      </c>
      <c r="AA19" s="97">
        <f t="shared" si="51"/>
        <v>182324600</v>
      </c>
      <c r="AB19" s="97">
        <f t="shared" si="51"/>
        <v>98099200</v>
      </c>
      <c r="AC19" s="97">
        <f t="shared" si="16"/>
        <v>17814009500</v>
      </c>
      <c r="AE19" s="97">
        <v>707498652.89999998</v>
      </c>
      <c r="AF19" s="97">
        <f>+'Ejecucion ingresos febrero 2019'!I19</f>
        <v>4786104893</v>
      </c>
      <c r="AG19" s="97">
        <f t="shared" ref="AG19" si="52">SUM(AG20:AG27)</f>
        <v>0</v>
      </c>
      <c r="AH19" s="97">
        <f t="shared" ref="AH19" si="53">SUM(AH20:AH27)</f>
        <v>0</v>
      </c>
      <c r="AI19" s="97">
        <f t="shared" ref="AI19" si="54">SUM(AI20:AI27)</f>
        <v>0</v>
      </c>
      <c r="AJ19" s="97">
        <f t="shared" ref="AJ19" si="55">SUM(AJ20:AJ27)</f>
        <v>0</v>
      </c>
      <c r="AK19" s="97">
        <f t="shared" ref="AK19" si="56">SUM(AK20:AK27)</f>
        <v>0</v>
      </c>
      <c r="AL19" s="97">
        <f t="shared" ref="AL19" si="57">SUM(AL20:AL27)</f>
        <v>0</v>
      </c>
      <c r="AM19" s="97">
        <f t="shared" ref="AM19" si="58">SUM(AM20:AM27)</f>
        <v>0</v>
      </c>
      <c r="AN19" s="97">
        <f t="shared" ref="AN19" si="59">SUM(AN20:AN27)</f>
        <v>0</v>
      </c>
      <c r="AO19" s="97">
        <f t="shared" ref="AO19" si="60">SUM(AO20:AO27)</f>
        <v>0</v>
      </c>
      <c r="AP19" s="97">
        <f t="shared" ref="AP19" si="61">SUM(AP20:AP27)</f>
        <v>0</v>
      </c>
      <c r="AQ19" s="97">
        <f t="shared" si="18"/>
        <v>5493603545.8999996</v>
      </c>
      <c r="AS19" s="124" t="e">
        <f t="shared" si="19"/>
        <v>#DIV/0!</v>
      </c>
      <c r="AT19" s="124">
        <f t="shared" si="19"/>
        <v>-0.26837017221265386</v>
      </c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</row>
    <row r="20" spans="2:60" ht="15.75" outlineLevel="4" thickBot="1" x14ac:dyDescent="0.3">
      <c r="B20" s="44" t="s">
        <v>32</v>
      </c>
      <c r="C20" s="44" t="s">
        <v>14</v>
      </c>
      <c r="D20" s="45">
        <v>576114000</v>
      </c>
      <c r="E20" s="45"/>
      <c r="F20" s="45"/>
      <c r="G20" s="45">
        <f t="shared" si="48"/>
        <v>576114000</v>
      </c>
      <c r="H20" s="45">
        <v>1107000</v>
      </c>
      <c r="I20" s="45">
        <v>1107000</v>
      </c>
      <c r="J20" s="45">
        <v>1107000</v>
      </c>
      <c r="K20" s="45">
        <f t="shared" si="49"/>
        <v>575007000</v>
      </c>
      <c r="L20" s="46">
        <f t="shared" si="36"/>
        <v>1.9214947041731325E-3</v>
      </c>
      <c r="N20" s="98" t="s">
        <v>32</v>
      </c>
      <c r="O20" s="99" t="s">
        <v>14</v>
      </c>
      <c r="P20" s="100">
        <f t="shared" si="2"/>
        <v>0</v>
      </c>
      <c r="Q20" s="100">
        <v>0</v>
      </c>
      <c r="R20" s="100">
        <v>0</v>
      </c>
      <c r="S20" s="100">
        <v>0</v>
      </c>
      <c r="T20" s="100">
        <v>35200200</v>
      </c>
      <c r="U20" s="100">
        <v>128377200</v>
      </c>
      <c r="V20" s="100">
        <v>149570400</v>
      </c>
      <c r="W20" s="100">
        <v>0</v>
      </c>
      <c r="X20" s="100">
        <v>0</v>
      </c>
      <c r="Y20" s="100">
        <v>0</v>
      </c>
      <c r="Z20" s="100">
        <v>108645600</v>
      </c>
      <c r="AA20" s="100">
        <v>139704600</v>
      </c>
      <c r="AB20" s="100">
        <v>14616000</v>
      </c>
      <c r="AC20" s="100">
        <f t="shared" si="16"/>
        <v>576114000</v>
      </c>
      <c r="AE20" s="100">
        <v>1107000</v>
      </c>
      <c r="AF20" s="100">
        <f>+'Ejecucion ingresos febrero 2019'!I20</f>
        <v>5437235</v>
      </c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>
        <f t="shared" si="18"/>
        <v>6544235</v>
      </c>
      <c r="AS20" s="125" t="e">
        <f t="shared" si="19"/>
        <v>#DIV/0!</v>
      </c>
      <c r="AT20" s="125" t="e">
        <f t="shared" si="19"/>
        <v>#DIV/0!</v>
      </c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</row>
    <row r="21" spans="2:60" ht="15.75" outlineLevel="4" thickBot="1" x14ac:dyDescent="0.3">
      <c r="B21" s="44" t="s">
        <v>33</v>
      </c>
      <c r="C21" s="44" t="s">
        <v>16</v>
      </c>
      <c r="D21" s="45">
        <v>15476244600</v>
      </c>
      <c r="E21" s="45"/>
      <c r="F21" s="45"/>
      <c r="G21" s="45">
        <f t="shared" si="48"/>
        <v>15476244600</v>
      </c>
      <c r="H21" s="45">
        <v>491414119</v>
      </c>
      <c r="I21" s="45">
        <v>491414119</v>
      </c>
      <c r="J21" s="45">
        <v>491414119</v>
      </c>
      <c r="K21" s="45">
        <f t="shared" si="49"/>
        <v>14984830481</v>
      </c>
      <c r="L21" s="46">
        <f t="shared" si="36"/>
        <v>3.1752801257741818E-2</v>
      </c>
      <c r="N21" s="98" t="s">
        <v>33</v>
      </c>
      <c r="O21" s="99" t="s">
        <v>16</v>
      </c>
      <c r="P21" s="100">
        <f t="shared" si="2"/>
        <v>0</v>
      </c>
      <c r="Q21" s="100">
        <v>0</v>
      </c>
      <c r="R21" s="100">
        <v>6185477400</v>
      </c>
      <c r="S21" s="100">
        <v>1379144400</v>
      </c>
      <c r="T21" s="100">
        <v>0</v>
      </c>
      <c r="U21" s="100">
        <v>0</v>
      </c>
      <c r="V21" s="100">
        <v>0</v>
      </c>
      <c r="W21" s="100">
        <v>6254877600</v>
      </c>
      <c r="X21" s="100">
        <v>1438208400</v>
      </c>
      <c r="Y21" s="100">
        <v>218536800</v>
      </c>
      <c r="Z21" s="100">
        <v>0</v>
      </c>
      <c r="AA21" s="100">
        <v>0</v>
      </c>
      <c r="AB21" s="100">
        <v>0</v>
      </c>
      <c r="AC21" s="100">
        <f t="shared" si="16"/>
        <v>15476244600</v>
      </c>
      <c r="AE21" s="100">
        <v>491414119</v>
      </c>
      <c r="AF21" s="100">
        <f>+'Ejecucion ingresos febrero 2019'!I21</f>
        <v>4323954298</v>
      </c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>
        <f t="shared" si="18"/>
        <v>4815368417</v>
      </c>
      <c r="AS21" s="125" t="e">
        <f t="shared" si="19"/>
        <v>#DIV/0!</v>
      </c>
      <c r="AT21" s="125">
        <f t="shared" si="19"/>
        <v>-0.30095059469459867</v>
      </c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</row>
    <row r="22" spans="2:60" ht="15.75" outlineLevel="4" thickBot="1" x14ac:dyDescent="0.3">
      <c r="B22" s="44" t="s">
        <v>34</v>
      </c>
      <c r="C22" s="44" t="s">
        <v>18</v>
      </c>
      <c r="D22" s="45">
        <v>8200000</v>
      </c>
      <c r="E22" s="45"/>
      <c r="F22" s="45"/>
      <c r="G22" s="45">
        <f t="shared" si="48"/>
        <v>8200000</v>
      </c>
      <c r="H22" s="45"/>
      <c r="I22" s="45"/>
      <c r="J22" s="45"/>
      <c r="K22" s="45">
        <f t="shared" si="49"/>
        <v>8200000</v>
      </c>
      <c r="L22" s="46">
        <f t="shared" si="36"/>
        <v>0</v>
      </c>
      <c r="N22" s="98" t="s">
        <v>34</v>
      </c>
      <c r="O22" s="99" t="s">
        <v>18</v>
      </c>
      <c r="P22" s="100">
        <f t="shared" si="2"/>
        <v>0</v>
      </c>
      <c r="Q22" s="100">
        <v>0</v>
      </c>
      <c r="R22" s="100">
        <v>3895000</v>
      </c>
      <c r="S22" s="100">
        <v>205000</v>
      </c>
      <c r="T22" s="100">
        <v>410000</v>
      </c>
      <c r="U22" s="100">
        <v>0</v>
      </c>
      <c r="V22" s="100">
        <v>3280000</v>
      </c>
      <c r="W22" s="100">
        <v>205000</v>
      </c>
      <c r="X22" s="100">
        <v>0</v>
      </c>
      <c r="Y22" s="100">
        <v>0</v>
      </c>
      <c r="Z22" s="100">
        <v>205000</v>
      </c>
      <c r="AA22" s="100">
        <v>0</v>
      </c>
      <c r="AB22" s="100">
        <v>0</v>
      </c>
      <c r="AC22" s="100">
        <f t="shared" si="16"/>
        <v>8200000</v>
      </c>
      <c r="AE22" s="100">
        <v>0</v>
      </c>
      <c r="AF22" s="100">
        <f>+'Ejecucion ingresos febrero 2019'!I22</f>
        <v>0</v>
      </c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>
        <f t="shared" si="18"/>
        <v>0</v>
      </c>
      <c r="AS22" s="125" t="e">
        <f t="shared" si="19"/>
        <v>#DIV/0!</v>
      </c>
      <c r="AT22" s="125">
        <f t="shared" si="19"/>
        <v>-1</v>
      </c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</row>
    <row r="23" spans="2:60" ht="15.75" outlineLevel="4" thickBot="1" x14ac:dyDescent="0.3">
      <c r="B23" s="44" t="s">
        <v>35</v>
      </c>
      <c r="C23" s="44" t="s">
        <v>36</v>
      </c>
      <c r="D23" s="45">
        <v>714396000</v>
      </c>
      <c r="E23" s="45"/>
      <c r="F23" s="45"/>
      <c r="G23" s="45">
        <f t="shared" si="48"/>
        <v>714396000</v>
      </c>
      <c r="H23" s="45">
        <v>45525107</v>
      </c>
      <c r="I23" s="45">
        <v>45525107</v>
      </c>
      <c r="J23" s="45">
        <v>45525107</v>
      </c>
      <c r="K23" s="45">
        <f t="shared" si="49"/>
        <v>668870893</v>
      </c>
      <c r="L23" s="46">
        <f t="shared" si="36"/>
        <v>6.3725310612041494E-2</v>
      </c>
      <c r="N23" s="98" t="s">
        <v>35</v>
      </c>
      <c r="O23" s="99" t="s">
        <v>36</v>
      </c>
      <c r="P23" s="100">
        <f t="shared" si="2"/>
        <v>0</v>
      </c>
      <c r="Q23" s="100">
        <v>0</v>
      </c>
      <c r="R23" s="100">
        <v>0</v>
      </c>
      <c r="S23" s="100">
        <v>0</v>
      </c>
      <c r="T23" s="100">
        <v>193584000</v>
      </c>
      <c r="U23" s="100">
        <v>0</v>
      </c>
      <c r="V23" s="100">
        <v>154512000</v>
      </c>
      <c r="W23" s="100">
        <v>0</v>
      </c>
      <c r="X23" s="100">
        <v>46176000</v>
      </c>
      <c r="Y23" s="100">
        <v>222444000</v>
      </c>
      <c r="Z23" s="100">
        <v>24864000</v>
      </c>
      <c r="AA23" s="100">
        <v>14208000</v>
      </c>
      <c r="AB23" s="100">
        <v>58608000</v>
      </c>
      <c r="AC23" s="100">
        <f t="shared" si="16"/>
        <v>714396000</v>
      </c>
      <c r="AE23" s="100">
        <v>45525107</v>
      </c>
      <c r="AF23" s="100">
        <f>+'Ejecucion ingresos febrero 2019'!I23</f>
        <v>376466627</v>
      </c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>
        <f t="shared" si="18"/>
        <v>421991734</v>
      </c>
      <c r="AS23" s="125" t="e">
        <f t="shared" si="19"/>
        <v>#DIV/0!</v>
      </c>
      <c r="AT23" s="125" t="e">
        <f t="shared" si="19"/>
        <v>#DIV/0!</v>
      </c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</row>
    <row r="24" spans="2:60" ht="15.75" outlineLevel="4" thickBot="1" x14ac:dyDescent="0.3">
      <c r="B24" s="44" t="s">
        <v>37</v>
      </c>
      <c r="C24" s="44" t="s">
        <v>38</v>
      </c>
      <c r="D24" s="45">
        <v>912993900</v>
      </c>
      <c r="E24" s="45"/>
      <c r="F24" s="45"/>
      <c r="G24" s="45">
        <f t="shared" si="48"/>
        <v>912993900</v>
      </c>
      <c r="H24" s="45">
        <v>160723020.90000001</v>
      </c>
      <c r="I24" s="45">
        <v>160723020.90000001</v>
      </c>
      <c r="J24" s="45">
        <v>160723020.90000001</v>
      </c>
      <c r="K24" s="45">
        <f t="shared" si="49"/>
        <v>752270879.10000002</v>
      </c>
      <c r="L24" s="46">
        <f t="shared" si="36"/>
        <v>0.17603953421813662</v>
      </c>
      <c r="N24" s="98" t="s">
        <v>37</v>
      </c>
      <c r="O24" s="99" t="s">
        <v>38</v>
      </c>
      <c r="P24" s="100">
        <f t="shared" si="2"/>
        <v>0</v>
      </c>
      <c r="Q24" s="100">
        <v>0</v>
      </c>
      <c r="R24" s="100">
        <v>326479400</v>
      </c>
      <c r="S24" s="100">
        <v>0</v>
      </c>
      <c r="T24" s="100">
        <v>0</v>
      </c>
      <c r="U24" s="100">
        <v>111560800</v>
      </c>
      <c r="V24" s="100">
        <v>109099900</v>
      </c>
      <c r="W24" s="100">
        <v>228043400</v>
      </c>
      <c r="X24" s="100">
        <v>118123200</v>
      </c>
      <c r="Y24" s="100">
        <v>0</v>
      </c>
      <c r="Z24" s="100">
        <v>0</v>
      </c>
      <c r="AA24" s="100">
        <v>0</v>
      </c>
      <c r="AB24" s="100">
        <v>19687200</v>
      </c>
      <c r="AC24" s="100">
        <f t="shared" si="16"/>
        <v>912993900</v>
      </c>
      <c r="AE24" s="100">
        <v>160723020.90000001</v>
      </c>
      <c r="AF24" s="100">
        <f>+'Ejecucion ingresos febrero 2019'!I24</f>
        <v>78240194</v>
      </c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>
        <f t="shared" si="18"/>
        <v>238963214.90000001</v>
      </c>
      <c r="AS24" s="125" t="e">
        <f t="shared" si="19"/>
        <v>#DIV/0!</v>
      </c>
      <c r="AT24" s="125">
        <f t="shared" si="19"/>
        <v>-0.7603518200535776</v>
      </c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</row>
    <row r="25" spans="2:60" ht="15.75" outlineLevel="4" thickBot="1" x14ac:dyDescent="0.3">
      <c r="B25" s="44" t="s">
        <v>39</v>
      </c>
      <c r="C25" s="44" t="s">
        <v>40</v>
      </c>
      <c r="D25" s="45">
        <v>83025000</v>
      </c>
      <c r="E25" s="45"/>
      <c r="F25" s="45"/>
      <c r="G25" s="45">
        <f t="shared" si="48"/>
        <v>83025000</v>
      </c>
      <c r="H25" s="45">
        <v>8527406</v>
      </c>
      <c r="I25" s="45">
        <v>8527406</v>
      </c>
      <c r="J25" s="45">
        <v>8527406</v>
      </c>
      <c r="K25" s="45">
        <f t="shared" si="49"/>
        <v>74497594</v>
      </c>
      <c r="L25" s="46">
        <f t="shared" si="36"/>
        <v>0.10270889491117133</v>
      </c>
      <c r="N25" s="98" t="s">
        <v>39</v>
      </c>
      <c r="O25" s="99" t="s">
        <v>40</v>
      </c>
      <c r="P25" s="100">
        <f t="shared" si="2"/>
        <v>0</v>
      </c>
      <c r="Q25" s="100">
        <v>0</v>
      </c>
      <c r="R25" s="100">
        <v>25215000</v>
      </c>
      <c r="S25" s="100">
        <v>0</v>
      </c>
      <c r="T25" s="100">
        <v>0</v>
      </c>
      <c r="U25" s="100">
        <v>11275000</v>
      </c>
      <c r="V25" s="100">
        <v>14555000</v>
      </c>
      <c r="W25" s="100">
        <v>8200000</v>
      </c>
      <c r="X25" s="100">
        <v>4100000</v>
      </c>
      <c r="Y25" s="100">
        <v>4100000</v>
      </c>
      <c r="Z25" s="100">
        <v>0</v>
      </c>
      <c r="AA25" s="100">
        <v>12300000</v>
      </c>
      <c r="AB25" s="100">
        <v>3280000</v>
      </c>
      <c r="AC25" s="100">
        <f t="shared" si="16"/>
        <v>83025000</v>
      </c>
      <c r="AE25" s="100">
        <v>8527406</v>
      </c>
      <c r="AF25" s="100">
        <f>+'Ejecucion ingresos febrero 2019'!I25</f>
        <v>2006539</v>
      </c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>
        <f t="shared" si="18"/>
        <v>10533945</v>
      </c>
      <c r="AS25" s="125" t="e">
        <f t="shared" si="19"/>
        <v>#DIV/0!</v>
      </c>
      <c r="AT25" s="125">
        <f t="shared" si="19"/>
        <v>-0.92042280388657549</v>
      </c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</row>
    <row r="26" spans="2:60" ht="15.75" outlineLevel="4" thickBot="1" x14ac:dyDescent="0.3">
      <c r="B26" s="44" t="s">
        <v>41</v>
      </c>
      <c r="C26" s="44" t="s">
        <v>42</v>
      </c>
      <c r="D26" s="45">
        <v>43036000</v>
      </c>
      <c r="E26" s="45"/>
      <c r="F26" s="45"/>
      <c r="G26" s="45">
        <f t="shared" si="48"/>
        <v>43036000</v>
      </c>
      <c r="H26" s="45">
        <v>202000</v>
      </c>
      <c r="I26" s="45">
        <v>202000</v>
      </c>
      <c r="J26" s="45">
        <v>202000</v>
      </c>
      <c r="K26" s="45">
        <f t="shared" si="49"/>
        <v>42834000</v>
      </c>
      <c r="L26" s="46">
        <f t="shared" si="36"/>
        <v>4.6937447718189427E-3</v>
      </c>
      <c r="N26" s="98" t="s">
        <v>41</v>
      </c>
      <c r="O26" s="99" t="s">
        <v>42</v>
      </c>
      <c r="P26" s="100">
        <f t="shared" si="2"/>
        <v>0</v>
      </c>
      <c r="Q26" s="100">
        <v>0</v>
      </c>
      <c r="R26" s="100">
        <v>636000</v>
      </c>
      <c r="S26" s="100">
        <v>0</v>
      </c>
      <c r="T26" s="100">
        <v>848000</v>
      </c>
      <c r="U26" s="100">
        <v>13992000</v>
      </c>
      <c r="V26" s="100">
        <v>4664000</v>
      </c>
      <c r="W26" s="100">
        <v>0</v>
      </c>
      <c r="X26" s="100">
        <v>636000</v>
      </c>
      <c r="Y26" s="100">
        <v>0</v>
      </c>
      <c r="Z26" s="100">
        <v>4240000</v>
      </c>
      <c r="AA26" s="100">
        <v>16112000</v>
      </c>
      <c r="AB26" s="100">
        <v>1908000</v>
      </c>
      <c r="AC26" s="100">
        <f t="shared" si="16"/>
        <v>43036000</v>
      </c>
      <c r="AE26" s="100">
        <v>202000</v>
      </c>
      <c r="AF26" s="100">
        <f>+'Ejecucion ingresos febrero 2019'!I26</f>
        <v>0</v>
      </c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>
        <f t="shared" si="18"/>
        <v>202000</v>
      </c>
      <c r="AS26" s="125" t="e">
        <f t="shared" si="19"/>
        <v>#DIV/0!</v>
      </c>
      <c r="AT26" s="125">
        <f t="shared" si="19"/>
        <v>-1</v>
      </c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</row>
    <row r="27" spans="2:60" ht="15.75" outlineLevel="4" thickBot="1" x14ac:dyDescent="0.3">
      <c r="B27" s="44" t="s">
        <v>43</v>
      </c>
      <c r="C27" s="44" t="s">
        <v>44</v>
      </c>
      <c r="D27" s="45"/>
      <c r="E27" s="45"/>
      <c r="F27" s="45"/>
      <c r="G27" s="45">
        <f t="shared" si="48"/>
        <v>0</v>
      </c>
      <c r="H27" s="45"/>
      <c r="I27" s="45"/>
      <c r="J27" s="45"/>
      <c r="K27" s="45">
        <f t="shared" si="49"/>
        <v>0</v>
      </c>
      <c r="L27" s="46" t="e">
        <f t="shared" si="36"/>
        <v>#DIV/0!</v>
      </c>
      <c r="N27" s="98" t="s">
        <v>43</v>
      </c>
      <c r="O27" s="99" t="s">
        <v>44</v>
      </c>
      <c r="P27" s="100">
        <f t="shared" si="2"/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0">
        <v>0</v>
      </c>
      <c r="Z27" s="100">
        <v>0</v>
      </c>
      <c r="AA27" s="100">
        <v>0</v>
      </c>
      <c r="AB27" s="100">
        <v>0</v>
      </c>
      <c r="AC27" s="100">
        <f t="shared" si="16"/>
        <v>0</v>
      </c>
      <c r="AE27" s="100">
        <v>0</v>
      </c>
      <c r="AF27" s="100">
        <f>+'Ejecucion ingresos febrero 2019'!I27</f>
        <v>0</v>
      </c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>
        <f t="shared" si="18"/>
        <v>0</v>
      </c>
      <c r="AS27" s="125" t="e">
        <f t="shared" si="19"/>
        <v>#DIV/0!</v>
      </c>
      <c r="AT27" s="125" t="e">
        <f t="shared" si="19"/>
        <v>#DIV/0!</v>
      </c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</row>
    <row r="28" spans="2:60" ht="15.75" outlineLevel="2" thickBot="1" x14ac:dyDescent="0.3">
      <c r="B28" s="36">
        <v>110102</v>
      </c>
      <c r="C28" s="48" t="s">
        <v>45</v>
      </c>
      <c r="D28" s="38">
        <f>SUM(D29+D33+D39+D44+D50+D54+D56+D59+D37+D64)</f>
        <v>8755923027</v>
      </c>
      <c r="E28" s="38">
        <f t="shared" ref="E28:F28" si="62">SUM(E29+E33+E39+E44+E50+E54+E56+E59+E37)</f>
        <v>0</v>
      </c>
      <c r="F28" s="38">
        <f t="shared" si="62"/>
        <v>0</v>
      </c>
      <c r="G28" s="38">
        <f t="shared" si="48"/>
        <v>8755923027</v>
      </c>
      <c r="H28" s="38">
        <f t="shared" ref="H28:K28" si="63">SUM(H29+H33+H39+H44+H50+H54+H56+H59+H37+H64)</f>
        <v>152425369</v>
      </c>
      <c r="I28" s="38">
        <f t="shared" si="63"/>
        <v>152425369</v>
      </c>
      <c r="J28" s="38">
        <f t="shared" si="63"/>
        <v>152425369</v>
      </c>
      <c r="K28" s="38">
        <f t="shared" si="63"/>
        <v>8603497658</v>
      </c>
      <c r="L28" s="39">
        <f t="shared" si="36"/>
        <v>1.7408258219033794E-2</v>
      </c>
      <c r="N28" s="92">
        <v>110102</v>
      </c>
      <c r="O28" s="102" t="s">
        <v>45</v>
      </c>
      <c r="P28" s="94">
        <f t="shared" si="2"/>
        <v>0</v>
      </c>
      <c r="Q28" s="94">
        <f t="shared" ref="Q28:AB28" si="64">+Q29+Q33+Q37+Q39+Q44+Q50+Q54+Q56+Q59+Q64</f>
        <v>375011589</v>
      </c>
      <c r="R28" s="94">
        <f t="shared" si="64"/>
        <v>3395885712.804872</v>
      </c>
      <c r="S28" s="94">
        <f t="shared" si="64"/>
        <v>451907315.95362502</v>
      </c>
      <c r="T28" s="94">
        <f t="shared" si="64"/>
        <v>86827800</v>
      </c>
      <c r="U28" s="94">
        <f t="shared" si="64"/>
        <v>4973100</v>
      </c>
      <c r="V28" s="94">
        <f t="shared" si="64"/>
        <v>1842980540.2487531</v>
      </c>
      <c r="W28" s="94">
        <f t="shared" si="64"/>
        <v>881678677.20000005</v>
      </c>
      <c r="X28" s="94">
        <f t="shared" si="64"/>
        <v>1491600808.6536252</v>
      </c>
      <c r="Y28" s="94">
        <f t="shared" si="64"/>
        <v>100365055.95362501</v>
      </c>
      <c r="Z28" s="94">
        <f t="shared" si="64"/>
        <v>70838400</v>
      </c>
      <c r="AA28" s="94">
        <f t="shared" si="64"/>
        <v>53854028</v>
      </c>
      <c r="AB28" s="94">
        <f t="shared" si="64"/>
        <v>0</v>
      </c>
      <c r="AC28" s="94">
        <f t="shared" si="16"/>
        <v>8755923027.8145008</v>
      </c>
      <c r="AE28" s="94">
        <v>152425369</v>
      </c>
      <c r="AF28" s="94">
        <f>+'Ejecucion ingresos febrero 2019'!I28</f>
        <v>1523834177</v>
      </c>
      <c r="AG28" s="94">
        <f t="shared" ref="AG28:AP28" si="65">+AG29+AG33+AG37+AG39+AG44+AG50+AG54+AG56+AG59+AG64</f>
        <v>0</v>
      </c>
      <c r="AH28" s="94">
        <f t="shared" si="65"/>
        <v>0</v>
      </c>
      <c r="AI28" s="94">
        <f t="shared" si="65"/>
        <v>0</v>
      </c>
      <c r="AJ28" s="94">
        <f t="shared" si="65"/>
        <v>0</v>
      </c>
      <c r="AK28" s="94">
        <f t="shared" si="65"/>
        <v>0</v>
      </c>
      <c r="AL28" s="94">
        <f t="shared" si="65"/>
        <v>0</v>
      </c>
      <c r="AM28" s="94">
        <f t="shared" si="65"/>
        <v>0</v>
      </c>
      <c r="AN28" s="94">
        <f t="shared" si="65"/>
        <v>0</v>
      </c>
      <c r="AO28" s="94">
        <f t="shared" si="65"/>
        <v>0</v>
      </c>
      <c r="AP28" s="94">
        <f t="shared" si="65"/>
        <v>0</v>
      </c>
      <c r="AQ28" s="94">
        <f t="shared" si="18"/>
        <v>1676259546</v>
      </c>
      <c r="AS28" s="123">
        <f t="shared" si="19"/>
        <v>-0.59354491042142166</v>
      </c>
      <c r="AT28" s="123">
        <f t="shared" si="19"/>
        <v>-0.55127047672597584</v>
      </c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</row>
    <row r="29" spans="2:60" ht="15.75" outlineLevel="3" thickBot="1" x14ac:dyDescent="0.3">
      <c r="B29" s="40">
        <v>11010201</v>
      </c>
      <c r="C29" s="47" t="s">
        <v>46</v>
      </c>
      <c r="D29" s="42">
        <f>SUM(D30:D32)</f>
        <v>661115500</v>
      </c>
      <c r="E29" s="42"/>
      <c r="F29" s="42"/>
      <c r="G29" s="42">
        <f t="shared" si="48"/>
        <v>661115500</v>
      </c>
      <c r="H29" s="42">
        <f t="shared" ref="H29:J29" si="66">SUM(H30:H32)</f>
        <v>0</v>
      </c>
      <c r="I29" s="42">
        <f t="shared" si="66"/>
        <v>0</v>
      </c>
      <c r="J29" s="42">
        <f t="shared" si="66"/>
        <v>0</v>
      </c>
      <c r="K29" s="42">
        <f t="shared" si="49"/>
        <v>661115500</v>
      </c>
      <c r="L29" s="43">
        <f t="shared" si="36"/>
        <v>0</v>
      </c>
      <c r="N29" s="95">
        <v>11010201</v>
      </c>
      <c r="O29" s="101" t="s">
        <v>46</v>
      </c>
      <c r="P29" s="97">
        <f t="shared" si="2"/>
        <v>0</v>
      </c>
      <c r="Q29" s="97">
        <f>SUM(Q30:Q32)</f>
        <v>0</v>
      </c>
      <c r="R29" s="97">
        <f t="shared" ref="R29:AB29" si="67">SUM(R30:R32)</f>
        <v>172406714</v>
      </c>
      <c r="S29" s="97">
        <f t="shared" si="67"/>
        <v>257044941</v>
      </c>
      <c r="T29" s="97">
        <f t="shared" si="67"/>
        <v>0</v>
      </c>
      <c r="U29" s="97">
        <f t="shared" si="67"/>
        <v>0</v>
      </c>
      <c r="V29" s="97">
        <f t="shared" si="67"/>
        <v>0</v>
      </c>
      <c r="W29" s="97">
        <f t="shared" si="67"/>
        <v>0</v>
      </c>
      <c r="X29" s="97">
        <f t="shared" si="67"/>
        <v>231663845</v>
      </c>
      <c r="Y29" s="97">
        <f t="shared" si="67"/>
        <v>0</v>
      </c>
      <c r="Z29" s="97">
        <f t="shared" si="67"/>
        <v>0</v>
      </c>
      <c r="AA29" s="97">
        <f t="shared" si="67"/>
        <v>0</v>
      </c>
      <c r="AB29" s="97">
        <f t="shared" si="67"/>
        <v>0</v>
      </c>
      <c r="AC29" s="97">
        <f t="shared" si="16"/>
        <v>661115500</v>
      </c>
      <c r="AE29" s="97">
        <v>0</v>
      </c>
      <c r="AF29" s="97">
        <f>+'Ejecucion ingresos febrero 2019'!I29</f>
        <v>89765209</v>
      </c>
      <c r="AG29" s="97">
        <f t="shared" ref="AG29" si="68">SUM(AG30:AG32)</f>
        <v>0</v>
      </c>
      <c r="AH29" s="97">
        <f t="shared" ref="AH29" si="69">SUM(AH30:AH32)</f>
        <v>0</v>
      </c>
      <c r="AI29" s="97">
        <f t="shared" ref="AI29" si="70">SUM(AI30:AI32)</f>
        <v>0</v>
      </c>
      <c r="AJ29" s="97">
        <f t="shared" ref="AJ29" si="71">SUM(AJ30:AJ32)</f>
        <v>0</v>
      </c>
      <c r="AK29" s="97">
        <f t="shared" ref="AK29" si="72">SUM(AK30:AK32)</f>
        <v>0</v>
      </c>
      <c r="AL29" s="97">
        <f t="shared" ref="AL29" si="73">SUM(AL30:AL32)</f>
        <v>0</v>
      </c>
      <c r="AM29" s="97">
        <f t="shared" ref="AM29" si="74">SUM(AM30:AM32)</f>
        <v>0</v>
      </c>
      <c r="AN29" s="97">
        <f t="shared" ref="AN29" si="75">SUM(AN30:AN32)</f>
        <v>0</v>
      </c>
      <c r="AO29" s="97">
        <f t="shared" ref="AO29" si="76">SUM(AO30:AO32)</f>
        <v>0</v>
      </c>
      <c r="AP29" s="97">
        <f t="shared" ref="AP29" si="77">SUM(AP30:AP32)</f>
        <v>0</v>
      </c>
      <c r="AQ29" s="97">
        <f t="shared" si="18"/>
        <v>89765209</v>
      </c>
      <c r="AS29" s="124" t="e">
        <f t="shared" si="19"/>
        <v>#DIV/0!</v>
      </c>
      <c r="AT29" s="124">
        <f t="shared" si="19"/>
        <v>-0.47934041014203194</v>
      </c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</row>
    <row r="30" spans="2:60" ht="15.75" outlineLevel="4" thickBot="1" x14ac:dyDescent="0.3">
      <c r="B30" s="44" t="s">
        <v>47</v>
      </c>
      <c r="C30" s="44" t="s">
        <v>48</v>
      </c>
      <c r="D30" s="45">
        <v>108850082</v>
      </c>
      <c r="E30" s="45"/>
      <c r="F30" s="45"/>
      <c r="G30" s="45">
        <f t="shared" si="48"/>
        <v>108850082</v>
      </c>
      <c r="H30" s="45"/>
      <c r="I30" s="45"/>
      <c r="J30" s="45"/>
      <c r="K30" s="45">
        <f t="shared" si="49"/>
        <v>108850082</v>
      </c>
      <c r="L30" s="46">
        <f t="shared" si="36"/>
        <v>0</v>
      </c>
      <c r="N30" s="98" t="s">
        <v>47</v>
      </c>
      <c r="O30" s="99" t="s">
        <v>48</v>
      </c>
      <c r="P30" s="100">
        <f t="shared" si="2"/>
        <v>0</v>
      </c>
      <c r="Q30" s="100">
        <v>0</v>
      </c>
      <c r="R30" s="100">
        <v>39581848</v>
      </c>
      <c r="S30" s="100">
        <v>39581848</v>
      </c>
      <c r="T30" s="100">
        <v>0</v>
      </c>
      <c r="U30" s="100">
        <v>0</v>
      </c>
      <c r="V30" s="100">
        <v>0</v>
      </c>
      <c r="W30" s="100">
        <v>0</v>
      </c>
      <c r="X30" s="100">
        <v>29686386</v>
      </c>
      <c r="Y30" s="100">
        <v>0</v>
      </c>
      <c r="Z30" s="100">
        <v>0</v>
      </c>
      <c r="AA30" s="100">
        <v>0</v>
      </c>
      <c r="AB30" s="100">
        <v>0</v>
      </c>
      <c r="AC30" s="97">
        <f t="shared" si="16"/>
        <v>108850082</v>
      </c>
      <c r="AE30" s="100">
        <v>0</v>
      </c>
      <c r="AF30" s="100">
        <f>+'Ejecucion ingresos febrero 2019'!I30</f>
        <v>12372054</v>
      </c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97">
        <f t="shared" si="18"/>
        <v>12372054</v>
      </c>
      <c r="AS30" s="124" t="e">
        <f t="shared" si="19"/>
        <v>#DIV/0!</v>
      </c>
      <c r="AT30" s="124">
        <f t="shared" si="19"/>
        <v>-0.68743111741523544</v>
      </c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</row>
    <row r="31" spans="2:60" ht="15.75" outlineLevel="4" thickBot="1" x14ac:dyDescent="0.3">
      <c r="B31" s="44" t="s">
        <v>49</v>
      </c>
      <c r="C31" s="44" t="s">
        <v>50</v>
      </c>
      <c r="D31" s="45">
        <v>120612152</v>
      </c>
      <c r="E31" s="45"/>
      <c r="F31" s="45"/>
      <c r="G31" s="45">
        <f t="shared" si="48"/>
        <v>120612152</v>
      </c>
      <c r="H31" s="45"/>
      <c r="I31" s="45"/>
      <c r="J31" s="45"/>
      <c r="K31" s="45">
        <f t="shared" si="49"/>
        <v>120612152</v>
      </c>
      <c r="L31" s="46">
        <f t="shared" si="36"/>
        <v>0</v>
      </c>
      <c r="N31" s="98" t="s">
        <v>49</v>
      </c>
      <c r="O31" s="99" t="s">
        <v>50</v>
      </c>
      <c r="P31" s="100">
        <f t="shared" si="2"/>
        <v>0</v>
      </c>
      <c r="Q31" s="100">
        <v>0</v>
      </c>
      <c r="R31" s="100">
        <v>41262052</v>
      </c>
      <c r="S31" s="100">
        <v>53958068</v>
      </c>
      <c r="T31" s="100">
        <v>0</v>
      </c>
      <c r="U31" s="100">
        <v>0</v>
      </c>
      <c r="V31" s="100">
        <v>0</v>
      </c>
      <c r="W31" s="100">
        <v>0</v>
      </c>
      <c r="X31" s="100">
        <v>25392032</v>
      </c>
      <c r="Y31" s="100">
        <v>0</v>
      </c>
      <c r="Z31" s="100">
        <v>0</v>
      </c>
      <c r="AA31" s="100">
        <v>0</v>
      </c>
      <c r="AB31" s="100">
        <v>0</v>
      </c>
      <c r="AC31" s="97">
        <f t="shared" si="16"/>
        <v>120612152</v>
      </c>
      <c r="AE31" s="100">
        <v>0</v>
      </c>
      <c r="AF31" s="100">
        <f>+'Ejecucion ingresos febrero 2019'!I31</f>
        <v>0</v>
      </c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97">
        <f t="shared" si="18"/>
        <v>0</v>
      </c>
      <c r="AS31" s="124" t="e">
        <f t="shared" si="19"/>
        <v>#DIV/0!</v>
      </c>
      <c r="AT31" s="124">
        <f t="shared" si="19"/>
        <v>-1</v>
      </c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</row>
    <row r="32" spans="2:60" ht="15.75" outlineLevel="4" thickBot="1" x14ac:dyDescent="0.3">
      <c r="B32" s="44" t="s">
        <v>51</v>
      </c>
      <c r="C32" s="44" t="s">
        <v>52</v>
      </c>
      <c r="D32" s="45">
        <v>431653266</v>
      </c>
      <c r="E32" s="45"/>
      <c r="F32" s="45"/>
      <c r="G32" s="45">
        <f t="shared" si="48"/>
        <v>431653266</v>
      </c>
      <c r="H32" s="45"/>
      <c r="I32" s="45"/>
      <c r="J32" s="45"/>
      <c r="K32" s="45">
        <f t="shared" si="49"/>
        <v>431653266</v>
      </c>
      <c r="L32" s="46">
        <f t="shared" si="36"/>
        <v>0</v>
      </c>
      <c r="N32" s="98" t="s">
        <v>51</v>
      </c>
      <c r="O32" s="99" t="s">
        <v>52</v>
      </c>
      <c r="P32" s="100">
        <f t="shared" si="2"/>
        <v>0</v>
      </c>
      <c r="Q32" s="100">
        <v>0</v>
      </c>
      <c r="R32" s="100">
        <v>91562814</v>
      </c>
      <c r="S32" s="100">
        <v>163505025</v>
      </c>
      <c r="T32" s="100">
        <v>0</v>
      </c>
      <c r="U32" s="100">
        <v>0</v>
      </c>
      <c r="V32" s="100">
        <v>0</v>
      </c>
      <c r="W32" s="100">
        <v>0</v>
      </c>
      <c r="X32" s="100">
        <v>176585427</v>
      </c>
      <c r="Y32" s="100">
        <v>0</v>
      </c>
      <c r="Z32" s="100">
        <v>0</v>
      </c>
      <c r="AA32" s="100">
        <v>0</v>
      </c>
      <c r="AB32" s="100">
        <v>0</v>
      </c>
      <c r="AC32" s="97">
        <f t="shared" si="16"/>
        <v>431653266</v>
      </c>
      <c r="AE32" s="100">
        <v>0</v>
      </c>
      <c r="AF32" s="100">
        <f>+'Ejecucion ingresos febrero 2019'!I32</f>
        <v>77393155</v>
      </c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97">
        <f t="shared" si="18"/>
        <v>77393155</v>
      </c>
      <c r="AS32" s="124" t="e">
        <f t="shared" si="19"/>
        <v>#DIV/0!</v>
      </c>
      <c r="AT32" s="124">
        <f t="shared" si="19"/>
        <v>-0.15475342424491234</v>
      </c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</row>
    <row r="33" spans="2:60" ht="15.75" outlineLevel="3" thickBot="1" x14ac:dyDescent="0.3">
      <c r="B33" s="40">
        <v>11010202</v>
      </c>
      <c r="C33" s="47" t="s">
        <v>53</v>
      </c>
      <c r="D33" s="42">
        <f>SUM(D34:D36)</f>
        <v>283463552</v>
      </c>
      <c r="E33" s="42">
        <f t="shared" ref="E33:K33" si="78">SUM(E34:E36)</f>
        <v>0</v>
      </c>
      <c r="F33" s="42">
        <f t="shared" si="78"/>
        <v>0</v>
      </c>
      <c r="G33" s="42">
        <f t="shared" si="48"/>
        <v>283463552</v>
      </c>
      <c r="H33" s="42">
        <f t="shared" ref="H33:J33" si="79">SUM(H34:H36)</f>
        <v>21946259</v>
      </c>
      <c r="I33" s="42">
        <f t="shared" si="79"/>
        <v>21946259</v>
      </c>
      <c r="J33" s="42">
        <f t="shared" si="79"/>
        <v>21946259</v>
      </c>
      <c r="K33" s="42">
        <f t="shared" si="78"/>
        <v>261517293</v>
      </c>
      <c r="L33" s="43">
        <f t="shared" si="36"/>
        <v>7.7421802010016444E-2</v>
      </c>
      <c r="N33" s="95">
        <v>11010202</v>
      </c>
      <c r="O33" s="101" t="s">
        <v>53</v>
      </c>
      <c r="P33" s="97">
        <f t="shared" si="2"/>
        <v>0</v>
      </c>
      <c r="Q33" s="97">
        <f>SUM(Q34:Q36)</f>
        <v>0</v>
      </c>
      <c r="R33" s="97">
        <f t="shared" ref="R33:AB33" si="80">SUM(R34:R36)</f>
        <v>66954831.953625008</v>
      </c>
      <c r="S33" s="97">
        <f t="shared" si="80"/>
        <v>66954831.953625008</v>
      </c>
      <c r="T33" s="97">
        <f t="shared" si="80"/>
        <v>0</v>
      </c>
      <c r="U33" s="97">
        <f t="shared" si="80"/>
        <v>0</v>
      </c>
      <c r="V33" s="97">
        <f t="shared" si="80"/>
        <v>0</v>
      </c>
      <c r="W33" s="97">
        <f t="shared" si="80"/>
        <v>0</v>
      </c>
      <c r="X33" s="97">
        <f t="shared" si="80"/>
        <v>66954831.953625008</v>
      </c>
      <c r="Y33" s="97">
        <f t="shared" si="80"/>
        <v>82599055.953625008</v>
      </c>
      <c r="Z33" s="97">
        <f t="shared" si="80"/>
        <v>0</v>
      </c>
      <c r="AA33" s="97">
        <f t="shared" si="80"/>
        <v>0</v>
      </c>
      <c r="AB33" s="97">
        <f t="shared" si="80"/>
        <v>0</v>
      </c>
      <c r="AC33" s="97">
        <f t="shared" si="16"/>
        <v>283463551.81450003</v>
      </c>
      <c r="AE33" s="97">
        <v>21946259</v>
      </c>
      <c r="AF33" s="97">
        <f>+'Ejecucion ingresos febrero 2019'!I33</f>
        <v>116893370</v>
      </c>
      <c r="AG33" s="97">
        <f t="shared" ref="AG33" si="81">SUM(AG34:AG36)</f>
        <v>0</v>
      </c>
      <c r="AH33" s="97">
        <f t="shared" ref="AH33" si="82">SUM(AH34:AH36)</f>
        <v>0</v>
      </c>
      <c r="AI33" s="97">
        <f t="shared" ref="AI33" si="83">SUM(AI34:AI36)</f>
        <v>0</v>
      </c>
      <c r="AJ33" s="97">
        <f t="shared" ref="AJ33" si="84">SUM(AJ34:AJ36)</f>
        <v>0</v>
      </c>
      <c r="AK33" s="97">
        <f t="shared" ref="AK33" si="85">SUM(AK34:AK36)</f>
        <v>0</v>
      </c>
      <c r="AL33" s="97">
        <f t="shared" ref="AL33" si="86">SUM(AL34:AL36)</f>
        <v>0</v>
      </c>
      <c r="AM33" s="97">
        <f t="shared" ref="AM33" si="87">SUM(AM34:AM36)</f>
        <v>0</v>
      </c>
      <c r="AN33" s="97">
        <f t="shared" ref="AN33" si="88">SUM(AN34:AN36)</f>
        <v>0</v>
      </c>
      <c r="AO33" s="97">
        <f t="shared" ref="AO33" si="89">SUM(AO34:AO36)</f>
        <v>0</v>
      </c>
      <c r="AP33" s="97">
        <f t="shared" ref="AP33" si="90">SUM(AP34:AP36)</f>
        <v>0</v>
      </c>
      <c r="AQ33" s="97">
        <f t="shared" si="18"/>
        <v>138839629</v>
      </c>
      <c r="AS33" s="124" t="e">
        <f t="shared" si="19"/>
        <v>#DIV/0!</v>
      </c>
      <c r="AT33" s="124">
        <f t="shared" si="19"/>
        <v>0.74585413164749592</v>
      </c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</row>
    <row r="34" spans="2:60" ht="15.75" outlineLevel="4" thickBot="1" x14ac:dyDescent="0.3">
      <c r="B34" s="44" t="s">
        <v>54</v>
      </c>
      <c r="C34" s="44" t="s">
        <v>55</v>
      </c>
      <c r="D34" s="45">
        <v>102866134</v>
      </c>
      <c r="E34" s="45"/>
      <c r="F34" s="45"/>
      <c r="G34" s="45">
        <f t="shared" si="48"/>
        <v>102866134</v>
      </c>
      <c r="H34" s="45">
        <v>7509044</v>
      </c>
      <c r="I34" s="45">
        <v>7509044</v>
      </c>
      <c r="J34" s="45">
        <v>7509044</v>
      </c>
      <c r="K34" s="45">
        <f t="shared" si="49"/>
        <v>95357090</v>
      </c>
      <c r="L34" s="46">
        <f t="shared" si="36"/>
        <v>7.2998213386730376E-2</v>
      </c>
      <c r="N34" s="98">
        <v>1101020201</v>
      </c>
      <c r="O34" s="99" t="s">
        <v>680</v>
      </c>
      <c r="P34" s="100">
        <f t="shared" si="2"/>
        <v>0</v>
      </c>
      <c r="Q34" s="100"/>
      <c r="R34" s="100">
        <v>24798085.908750001</v>
      </c>
      <c r="S34" s="100">
        <v>24798085.908750001</v>
      </c>
      <c r="T34" s="100"/>
      <c r="U34" s="100"/>
      <c r="V34" s="100"/>
      <c r="W34" s="100"/>
      <c r="X34" s="100">
        <v>24798085.908750001</v>
      </c>
      <c r="Y34" s="100">
        <f>24798085.90875+3673790</f>
        <v>28471875.908750001</v>
      </c>
      <c r="Z34" s="100"/>
      <c r="AA34" s="100"/>
      <c r="AB34" s="100"/>
      <c r="AC34" s="97">
        <f t="shared" si="16"/>
        <v>102866133.63500001</v>
      </c>
      <c r="AE34" s="100">
        <v>7509044</v>
      </c>
      <c r="AF34" s="100">
        <f>+'Ejecucion ingresos febrero 2019'!I34</f>
        <v>22746897</v>
      </c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97">
        <f t="shared" si="18"/>
        <v>30255941</v>
      </c>
      <c r="AS34" s="124" t="e">
        <f t="shared" si="19"/>
        <v>#DIV/0!</v>
      </c>
      <c r="AT34" s="124">
        <f t="shared" si="19"/>
        <v>-8.2715614273529053E-2</v>
      </c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</row>
    <row r="35" spans="2:60" ht="15.75" outlineLevel="4" thickBot="1" x14ac:dyDescent="0.3">
      <c r="B35" s="44" t="s">
        <v>56</v>
      </c>
      <c r="C35" s="44" t="s">
        <v>57</v>
      </c>
      <c r="D35" s="45">
        <v>53300577</v>
      </c>
      <c r="E35" s="45"/>
      <c r="F35" s="45"/>
      <c r="G35" s="45">
        <f t="shared" si="48"/>
        <v>53300577</v>
      </c>
      <c r="H35" s="45">
        <v>14437215</v>
      </c>
      <c r="I35" s="45">
        <v>14437215</v>
      </c>
      <c r="J35" s="45">
        <v>14437215</v>
      </c>
      <c r="K35" s="45">
        <f t="shared" si="49"/>
        <v>38863362</v>
      </c>
      <c r="L35" s="46">
        <f t="shared" si="36"/>
        <v>0.27086414092665451</v>
      </c>
      <c r="N35" s="98">
        <v>1101020202</v>
      </c>
      <c r="O35" s="99" t="s">
        <v>681</v>
      </c>
      <c r="P35" s="100">
        <f t="shared" si="2"/>
        <v>0</v>
      </c>
      <c r="Q35" s="100"/>
      <c r="R35" s="100">
        <v>11572440.090750001</v>
      </c>
      <c r="S35" s="100">
        <v>11572440.090750001</v>
      </c>
      <c r="T35" s="100"/>
      <c r="U35" s="100"/>
      <c r="V35" s="100"/>
      <c r="W35" s="100"/>
      <c r="X35" s="100">
        <v>11572440.090750001</v>
      </c>
      <c r="Y35" s="100">
        <f>11572440.09075+7010817</f>
        <v>18583257.090750001</v>
      </c>
      <c r="Z35" s="100"/>
      <c r="AA35" s="100"/>
      <c r="AB35" s="100"/>
      <c r="AC35" s="97">
        <f t="shared" si="16"/>
        <v>53300577.363000005</v>
      </c>
      <c r="AE35" s="100">
        <v>14437215</v>
      </c>
      <c r="AF35" s="100">
        <f>+'Ejecucion ingresos febrero 2019'!I35</f>
        <v>42231197</v>
      </c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97">
        <f t="shared" si="18"/>
        <v>56668412</v>
      </c>
      <c r="AS35" s="124" t="e">
        <f t="shared" si="19"/>
        <v>#DIV/0!</v>
      </c>
      <c r="AT35" s="124">
        <f t="shared" si="19"/>
        <v>2.6492906136326368</v>
      </c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</row>
    <row r="36" spans="2:60" ht="15.75" outlineLevel="4" thickBot="1" x14ac:dyDescent="0.3">
      <c r="B36" s="44" t="s">
        <v>58</v>
      </c>
      <c r="C36" s="44" t="s">
        <v>59</v>
      </c>
      <c r="D36" s="45">
        <v>127296841</v>
      </c>
      <c r="E36" s="45"/>
      <c r="F36" s="45"/>
      <c r="G36" s="45">
        <f t="shared" si="48"/>
        <v>127296841</v>
      </c>
      <c r="H36" s="45"/>
      <c r="I36" s="45"/>
      <c r="J36" s="45"/>
      <c r="K36" s="45">
        <f t="shared" si="49"/>
        <v>127296841</v>
      </c>
      <c r="L36" s="46">
        <f t="shared" si="36"/>
        <v>0</v>
      </c>
      <c r="N36" s="98">
        <v>1101020203</v>
      </c>
      <c r="O36" s="99" t="s">
        <v>682</v>
      </c>
      <c r="P36" s="100">
        <f t="shared" si="2"/>
        <v>0</v>
      </c>
      <c r="Q36" s="100"/>
      <c r="R36" s="100">
        <v>30584305.954124998</v>
      </c>
      <c r="S36" s="100">
        <v>30584305.954124998</v>
      </c>
      <c r="T36" s="100"/>
      <c r="U36" s="100"/>
      <c r="V36" s="100"/>
      <c r="W36" s="100"/>
      <c r="X36" s="100">
        <v>30584305.954124998</v>
      </c>
      <c r="Y36" s="100">
        <f>30584305.954125+4959617</f>
        <v>35543922.954125002</v>
      </c>
      <c r="Z36" s="100"/>
      <c r="AA36" s="100"/>
      <c r="AB36" s="100"/>
      <c r="AC36" s="97">
        <f t="shared" si="16"/>
        <v>127296840.81649999</v>
      </c>
      <c r="AE36" s="100">
        <v>0</v>
      </c>
      <c r="AF36" s="100">
        <f>+'Ejecucion ingresos febrero 2019'!I36</f>
        <v>51915276</v>
      </c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97">
        <f t="shared" si="18"/>
        <v>51915276</v>
      </c>
      <c r="AS36" s="124" t="e">
        <f t="shared" si="19"/>
        <v>#DIV/0!</v>
      </c>
      <c r="AT36" s="124">
        <f t="shared" si="19"/>
        <v>0.69744822975124698</v>
      </c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</row>
    <row r="37" spans="2:60" ht="15.75" outlineLevel="3" thickBot="1" x14ac:dyDescent="0.3">
      <c r="B37" s="40">
        <v>11010203</v>
      </c>
      <c r="C37" s="47" t="s">
        <v>60</v>
      </c>
      <c r="D37" s="42">
        <f>SUM(D38)</f>
        <v>102424101</v>
      </c>
      <c r="E37" s="42">
        <f t="shared" ref="E37:K37" si="91">SUM(E38)</f>
        <v>0</v>
      </c>
      <c r="F37" s="42">
        <f t="shared" si="91"/>
        <v>0</v>
      </c>
      <c r="G37" s="42">
        <f t="shared" si="48"/>
        <v>102424101</v>
      </c>
      <c r="H37" s="42">
        <f t="shared" si="91"/>
        <v>0</v>
      </c>
      <c r="I37" s="42">
        <f t="shared" si="91"/>
        <v>0</v>
      </c>
      <c r="J37" s="42">
        <f t="shared" si="91"/>
        <v>0</v>
      </c>
      <c r="K37" s="42">
        <f t="shared" si="91"/>
        <v>102424101</v>
      </c>
      <c r="L37" s="43">
        <f t="shared" si="36"/>
        <v>0</v>
      </c>
      <c r="N37" s="95">
        <v>11010203</v>
      </c>
      <c r="O37" s="101" t="s">
        <v>60</v>
      </c>
      <c r="P37" s="97">
        <f t="shared" si="2"/>
        <v>0</v>
      </c>
      <c r="Q37" s="97">
        <f>+Q38</f>
        <v>0</v>
      </c>
      <c r="R37" s="97">
        <f t="shared" ref="R37:AB37" si="92">+R38</f>
        <v>51212050.5</v>
      </c>
      <c r="S37" s="97">
        <f t="shared" si="92"/>
        <v>0</v>
      </c>
      <c r="T37" s="97">
        <f t="shared" si="92"/>
        <v>0</v>
      </c>
      <c r="U37" s="97">
        <f t="shared" si="92"/>
        <v>0</v>
      </c>
      <c r="V37" s="97">
        <f t="shared" si="92"/>
        <v>0</v>
      </c>
      <c r="W37" s="97">
        <f t="shared" si="92"/>
        <v>20484820.200000003</v>
      </c>
      <c r="X37" s="97">
        <f t="shared" si="92"/>
        <v>30727230.299999997</v>
      </c>
      <c r="Y37" s="97">
        <f t="shared" si="92"/>
        <v>0</v>
      </c>
      <c r="Z37" s="97">
        <f t="shared" si="92"/>
        <v>0</v>
      </c>
      <c r="AA37" s="97">
        <f t="shared" si="92"/>
        <v>0</v>
      </c>
      <c r="AB37" s="97">
        <f t="shared" si="92"/>
        <v>0</v>
      </c>
      <c r="AC37" s="97">
        <f t="shared" si="16"/>
        <v>102424101</v>
      </c>
      <c r="AE37" s="97">
        <v>0</v>
      </c>
      <c r="AF37" s="97">
        <f>+'Ejecucion ingresos febrero 2019'!I37</f>
        <v>8162898</v>
      </c>
      <c r="AG37" s="97">
        <f t="shared" ref="AG37" si="93">+AG38</f>
        <v>0</v>
      </c>
      <c r="AH37" s="97">
        <f t="shared" ref="AH37" si="94">+AH38</f>
        <v>0</v>
      </c>
      <c r="AI37" s="97">
        <f t="shared" ref="AI37" si="95">+AI38</f>
        <v>0</v>
      </c>
      <c r="AJ37" s="97">
        <f t="shared" ref="AJ37" si="96">+AJ38</f>
        <v>0</v>
      </c>
      <c r="AK37" s="97">
        <f t="shared" ref="AK37" si="97">+AK38</f>
        <v>0</v>
      </c>
      <c r="AL37" s="97">
        <f t="shared" ref="AL37" si="98">+AL38</f>
        <v>0</v>
      </c>
      <c r="AM37" s="97">
        <f t="shared" ref="AM37" si="99">+AM38</f>
        <v>0</v>
      </c>
      <c r="AN37" s="97">
        <f t="shared" ref="AN37" si="100">+AN38</f>
        <v>0</v>
      </c>
      <c r="AO37" s="97">
        <f t="shared" ref="AO37" si="101">+AO38</f>
        <v>0</v>
      </c>
      <c r="AP37" s="97">
        <f t="shared" ref="AP37" si="102">+AP38</f>
        <v>0</v>
      </c>
      <c r="AQ37" s="97">
        <f t="shared" si="18"/>
        <v>8162898</v>
      </c>
      <c r="AS37" s="124" t="e">
        <f t="shared" si="19"/>
        <v>#DIV/0!</v>
      </c>
      <c r="AT37" s="124">
        <f t="shared" si="19"/>
        <v>-0.84060591364136061</v>
      </c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</row>
    <row r="38" spans="2:60" ht="15.75" outlineLevel="4" thickBot="1" x14ac:dyDescent="0.3">
      <c r="B38" s="44" t="s">
        <v>61</v>
      </c>
      <c r="C38" s="44" t="s">
        <v>62</v>
      </c>
      <c r="D38" s="45">
        <v>102424101</v>
      </c>
      <c r="E38" s="45"/>
      <c r="F38" s="45"/>
      <c r="G38" s="45">
        <f t="shared" si="48"/>
        <v>102424101</v>
      </c>
      <c r="H38" s="45"/>
      <c r="I38" s="45"/>
      <c r="J38" s="45"/>
      <c r="K38" s="45">
        <f t="shared" si="49"/>
        <v>102424101</v>
      </c>
      <c r="L38" s="46">
        <f t="shared" si="36"/>
        <v>0</v>
      </c>
      <c r="N38" s="98" t="s">
        <v>61</v>
      </c>
      <c r="O38" s="99" t="s">
        <v>62</v>
      </c>
      <c r="P38" s="100">
        <f t="shared" si="2"/>
        <v>0</v>
      </c>
      <c r="Q38" s="100">
        <v>0</v>
      </c>
      <c r="R38" s="100">
        <v>51212050.5</v>
      </c>
      <c r="S38" s="100">
        <v>0</v>
      </c>
      <c r="T38" s="100">
        <v>0</v>
      </c>
      <c r="U38" s="100">
        <v>0</v>
      </c>
      <c r="V38" s="100">
        <v>0</v>
      </c>
      <c r="W38" s="100">
        <v>20484820.200000003</v>
      </c>
      <c r="X38" s="100">
        <v>30727230.299999997</v>
      </c>
      <c r="Y38" s="100">
        <v>0</v>
      </c>
      <c r="Z38" s="100">
        <v>0</v>
      </c>
      <c r="AA38" s="100">
        <v>0</v>
      </c>
      <c r="AB38" s="100">
        <v>0</v>
      </c>
      <c r="AC38" s="97">
        <f t="shared" si="16"/>
        <v>102424101</v>
      </c>
      <c r="AE38" s="100">
        <v>0</v>
      </c>
      <c r="AF38" s="100">
        <f>+'Ejecucion ingresos febrero 2019'!I38</f>
        <v>8162898</v>
      </c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97">
        <f t="shared" si="18"/>
        <v>8162898</v>
      </c>
      <c r="AS38" s="124" t="e">
        <f t="shared" si="19"/>
        <v>#DIV/0!</v>
      </c>
      <c r="AT38" s="124">
        <f t="shared" si="19"/>
        <v>-0.84060591364136061</v>
      </c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</row>
    <row r="39" spans="2:60" ht="15.75" outlineLevel="3" thickBot="1" x14ac:dyDescent="0.3">
      <c r="B39" s="40">
        <v>11010204</v>
      </c>
      <c r="C39" s="47" t="s">
        <v>63</v>
      </c>
      <c r="D39" s="42">
        <f>SUM(D40:D43)</f>
        <v>1200000000</v>
      </c>
      <c r="E39" s="42">
        <f t="shared" ref="E39:K39" si="103">SUM(E40:E43)</f>
        <v>0</v>
      </c>
      <c r="F39" s="42">
        <f t="shared" si="103"/>
        <v>0</v>
      </c>
      <c r="G39" s="42">
        <f t="shared" si="48"/>
        <v>1200000000</v>
      </c>
      <c r="H39" s="42">
        <f t="shared" ref="H39:J39" si="104">SUM(H40:H43)</f>
        <v>69740892</v>
      </c>
      <c r="I39" s="42">
        <f t="shared" si="104"/>
        <v>69740892</v>
      </c>
      <c r="J39" s="42">
        <f t="shared" si="104"/>
        <v>69740892</v>
      </c>
      <c r="K39" s="42">
        <f t="shared" si="103"/>
        <v>1130259108</v>
      </c>
      <c r="L39" s="43">
        <f t="shared" si="36"/>
        <v>5.8117410000000001E-2</v>
      </c>
      <c r="N39" s="95">
        <v>11010204</v>
      </c>
      <c r="O39" s="101" t="s">
        <v>63</v>
      </c>
      <c r="P39" s="97">
        <f t="shared" si="2"/>
        <v>0</v>
      </c>
      <c r="Q39" s="97">
        <f>SUM(Q40:Q43)</f>
        <v>2160000</v>
      </c>
      <c r="R39" s="97">
        <f t="shared" ref="R39:AB39" si="105">SUM(R40:R43)</f>
        <v>612646592.5</v>
      </c>
      <c r="S39" s="97">
        <f t="shared" si="105"/>
        <v>42346294</v>
      </c>
      <c r="T39" s="97">
        <f t="shared" si="105"/>
        <v>0</v>
      </c>
      <c r="U39" s="97">
        <f t="shared" si="105"/>
        <v>0</v>
      </c>
      <c r="V39" s="97">
        <f t="shared" si="105"/>
        <v>0</v>
      </c>
      <c r="W39" s="97">
        <f t="shared" si="105"/>
        <v>2520000</v>
      </c>
      <c r="X39" s="97">
        <f t="shared" si="105"/>
        <v>490470435.67500001</v>
      </c>
      <c r="Y39" s="97">
        <f t="shared" si="105"/>
        <v>0</v>
      </c>
      <c r="Z39" s="97">
        <f t="shared" si="105"/>
        <v>0</v>
      </c>
      <c r="AA39" s="97">
        <f t="shared" si="105"/>
        <v>49856678</v>
      </c>
      <c r="AB39" s="97">
        <f t="shared" si="105"/>
        <v>0</v>
      </c>
      <c r="AC39" s="97">
        <f t="shared" si="16"/>
        <v>1200000000.175</v>
      </c>
      <c r="AE39" s="97">
        <v>69740892</v>
      </c>
      <c r="AF39" s="97">
        <f>+'Ejecucion ingresos febrero 2019'!I39</f>
        <v>431472899</v>
      </c>
      <c r="AG39" s="97">
        <f t="shared" ref="AG39" si="106">SUM(AG40:AG43)</f>
        <v>0</v>
      </c>
      <c r="AH39" s="97">
        <f t="shared" ref="AH39" si="107">SUM(AH40:AH43)</f>
        <v>0</v>
      </c>
      <c r="AI39" s="97">
        <f t="shared" ref="AI39" si="108">SUM(AI40:AI43)</f>
        <v>0</v>
      </c>
      <c r="AJ39" s="97">
        <f t="shared" ref="AJ39" si="109">SUM(AJ40:AJ43)</f>
        <v>0</v>
      </c>
      <c r="AK39" s="97">
        <f t="shared" ref="AK39" si="110">SUM(AK40:AK43)</f>
        <v>0</v>
      </c>
      <c r="AL39" s="97">
        <f t="shared" ref="AL39" si="111">SUM(AL40:AL43)</f>
        <v>0</v>
      </c>
      <c r="AM39" s="97">
        <f t="shared" ref="AM39" si="112">SUM(AM40:AM43)</f>
        <v>0</v>
      </c>
      <c r="AN39" s="97">
        <f t="shared" ref="AN39" si="113">SUM(AN40:AN43)</f>
        <v>0</v>
      </c>
      <c r="AO39" s="97">
        <f t="shared" ref="AO39" si="114">SUM(AO40:AO43)</f>
        <v>0</v>
      </c>
      <c r="AP39" s="97">
        <f t="shared" ref="AP39" si="115">SUM(AP40:AP43)</f>
        <v>0</v>
      </c>
      <c r="AQ39" s="97">
        <f t="shared" si="18"/>
        <v>501213791</v>
      </c>
      <c r="AS39" s="124">
        <f t="shared" si="19"/>
        <v>31.28745</v>
      </c>
      <c r="AT39" s="124">
        <f t="shared" si="19"/>
        <v>-0.29572300853040329</v>
      </c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</row>
    <row r="40" spans="2:60" ht="15.75" outlineLevel="4" thickBot="1" x14ac:dyDescent="0.3">
      <c r="B40" s="44" t="s">
        <v>64</v>
      </c>
      <c r="C40" s="44" t="s">
        <v>65</v>
      </c>
      <c r="D40" s="45">
        <v>305492745</v>
      </c>
      <c r="E40" s="45"/>
      <c r="F40" s="45"/>
      <c r="G40" s="45">
        <f t="shared" si="48"/>
        <v>305492745</v>
      </c>
      <c r="H40" s="45">
        <v>5251500</v>
      </c>
      <c r="I40" s="45">
        <v>5251500</v>
      </c>
      <c r="J40" s="45">
        <v>5251500</v>
      </c>
      <c r="K40" s="45">
        <f t="shared" si="49"/>
        <v>300241245</v>
      </c>
      <c r="L40" s="46">
        <f t="shared" si="36"/>
        <v>1.7190260934019888E-2</v>
      </c>
      <c r="N40" s="98" t="s">
        <v>64</v>
      </c>
      <c r="O40" s="99" t="s">
        <v>65</v>
      </c>
      <c r="P40" s="100">
        <f t="shared" si="2"/>
        <v>0</v>
      </c>
      <c r="Q40" s="100">
        <v>1260000</v>
      </c>
      <c r="R40" s="100">
        <v>160831607.875</v>
      </c>
      <c r="S40" s="100">
        <v>0</v>
      </c>
      <c r="T40" s="100">
        <v>0</v>
      </c>
      <c r="U40" s="100">
        <v>0</v>
      </c>
      <c r="V40" s="100">
        <v>0</v>
      </c>
      <c r="W40" s="100">
        <v>1260000</v>
      </c>
      <c r="X40" s="100">
        <v>142141136.80000001</v>
      </c>
      <c r="Y40" s="100">
        <v>0</v>
      </c>
      <c r="Z40" s="100">
        <v>0</v>
      </c>
      <c r="AA40" s="100">
        <v>0</v>
      </c>
      <c r="AB40" s="100">
        <v>0</v>
      </c>
      <c r="AC40" s="97">
        <f t="shared" si="16"/>
        <v>305492744.67500001</v>
      </c>
      <c r="AE40" s="100">
        <v>5251500</v>
      </c>
      <c r="AF40" s="100">
        <f>+'Ejecucion ingresos febrero 2019'!I40</f>
        <v>250132184</v>
      </c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97">
        <f t="shared" si="18"/>
        <v>255383684</v>
      </c>
      <c r="AS40" s="124">
        <f t="shared" si="19"/>
        <v>3.1678571428571427</v>
      </c>
      <c r="AT40" s="124">
        <f t="shared" si="19"/>
        <v>0.55524269952213212</v>
      </c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</row>
    <row r="41" spans="2:60" ht="15.75" outlineLevel="4" thickBot="1" x14ac:dyDescent="0.3">
      <c r="B41" s="44" t="s">
        <v>66</v>
      </c>
      <c r="C41" s="44" t="s">
        <v>67</v>
      </c>
      <c r="D41" s="45">
        <v>239883870</v>
      </c>
      <c r="E41" s="45"/>
      <c r="F41" s="45"/>
      <c r="G41" s="45">
        <f t="shared" si="48"/>
        <v>239883870</v>
      </c>
      <c r="H41" s="45">
        <v>1228300</v>
      </c>
      <c r="I41" s="45">
        <v>1228300</v>
      </c>
      <c r="J41" s="45">
        <v>1228300</v>
      </c>
      <c r="K41" s="45">
        <f t="shared" si="49"/>
        <v>238655570</v>
      </c>
      <c r="L41" s="46">
        <f t="shared" si="36"/>
        <v>5.120394297457349E-3</v>
      </c>
      <c r="N41" s="98" t="s">
        <v>66</v>
      </c>
      <c r="O41" s="99" t="s">
        <v>67</v>
      </c>
      <c r="P41" s="100">
        <f t="shared" si="2"/>
        <v>0</v>
      </c>
      <c r="Q41" s="100">
        <v>900000</v>
      </c>
      <c r="R41" s="100">
        <v>120941229.87500001</v>
      </c>
      <c r="S41" s="100">
        <v>0</v>
      </c>
      <c r="T41" s="100">
        <v>0</v>
      </c>
      <c r="U41" s="100">
        <v>0</v>
      </c>
      <c r="V41" s="100">
        <v>0</v>
      </c>
      <c r="W41" s="100">
        <v>1260000</v>
      </c>
      <c r="X41" s="100">
        <v>116782640</v>
      </c>
      <c r="Y41" s="100">
        <v>0</v>
      </c>
      <c r="Z41" s="100">
        <v>0</v>
      </c>
      <c r="AA41" s="100">
        <v>0</v>
      </c>
      <c r="AB41" s="100">
        <v>0</v>
      </c>
      <c r="AC41" s="97">
        <f t="shared" si="16"/>
        <v>239883869.875</v>
      </c>
      <c r="AE41" s="100">
        <v>1228300</v>
      </c>
      <c r="AF41" s="100">
        <f>+'Ejecucion ingresos febrero 2019'!I41</f>
        <v>70438818</v>
      </c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97">
        <f t="shared" si="18"/>
        <v>71667118</v>
      </c>
      <c r="AS41" s="124">
        <f t="shared" si="19"/>
        <v>0.36477777777777776</v>
      </c>
      <c r="AT41" s="124">
        <f t="shared" si="19"/>
        <v>-0.41757812391355104</v>
      </c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</row>
    <row r="42" spans="2:60" ht="15.75" outlineLevel="4" thickBot="1" x14ac:dyDescent="0.3">
      <c r="B42" s="44" t="s">
        <v>68</v>
      </c>
      <c r="C42" s="44" t="s">
        <v>69</v>
      </c>
      <c r="D42" s="45">
        <v>342681631</v>
      </c>
      <c r="E42" s="45"/>
      <c r="F42" s="45"/>
      <c r="G42" s="45">
        <f t="shared" si="48"/>
        <v>342681631</v>
      </c>
      <c r="H42" s="45">
        <v>1725500</v>
      </c>
      <c r="I42" s="45">
        <v>1725500</v>
      </c>
      <c r="J42" s="45">
        <v>1725500</v>
      </c>
      <c r="K42" s="45">
        <f t="shared" si="49"/>
        <v>340956131</v>
      </c>
      <c r="L42" s="46">
        <f t="shared" si="36"/>
        <v>5.035285944463128E-3</v>
      </c>
      <c r="N42" s="98" t="s">
        <v>68</v>
      </c>
      <c r="O42" s="99" t="s">
        <v>69</v>
      </c>
      <c r="P42" s="100">
        <f t="shared" si="2"/>
        <v>0</v>
      </c>
      <c r="Q42" s="100">
        <v>0</v>
      </c>
      <c r="R42" s="100">
        <v>184381232.875</v>
      </c>
      <c r="S42" s="100">
        <v>0</v>
      </c>
      <c r="T42" s="100">
        <v>0</v>
      </c>
      <c r="U42" s="100">
        <v>0</v>
      </c>
      <c r="V42" s="100">
        <v>0</v>
      </c>
      <c r="W42" s="100">
        <v>0</v>
      </c>
      <c r="X42" s="100">
        <v>158300398.4375</v>
      </c>
      <c r="Y42" s="100">
        <v>0</v>
      </c>
      <c r="Z42" s="100">
        <v>0</v>
      </c>
      <c r="AA42" s="100">
        <v>0</v>
      </c>
      <c r="AB42" s="100">
        <v>0</v>
      </c>
      <c r="AC42" s="97">
        <f t="shared" si="16"/>
        <v>342681631.3125</v>
      </c>
      <c r="AE42" s="100">
        <v>1725500</v>
      </c>
      <c r="AF42" s="100">
        <f>+'Ejecucion ingresos febrero 2019'!I42</f>
        <v>101184940</v>
      </c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97">
        <f t="shared" si="18"/>
        <v>102910440</v>
      </c>
      <c r="AS42" s="124" t="e">
        <f t="shared" si="19"/>
        <v>#DIV/0!</v>
      </c>
      <c r="AT42" s="124">
        <f t="shared" si="19"/>
        <v>-0.45121887720211939</v>
      </c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</row>
    <row r="43" spans="2:60" ht="15.75" outlineLevel="4" thickBot="1" x14ac:dyDescent="0.3">
      <c r="B43" s="44" t="s">
        <v>70</v>
      </c>
      <c r="C43" s="44" t="s">
        <v>71</v>
      </c>
      <c r="D43" s="45">
        <v>311941754</v>
      </c>
      <c r="E43" s="45"/>
      <c r="F43" s="45"/>
      <c r="G43" s="45">
        <f t="shared" si="48"/>
        <v>311941754</v>
      </c>
      <c r="H43" s="45">
        <v>61535592</v>
      </c>
      <c r="I43" s="45">
        <v>61535592</v>
      </c>
      <c r="J43" s="45">
        <v>61535592</v>
      </c>
      <c r="K43" s="45">
        <f t="shared" si="49"/>
        <v>250406162</v>
      </c>
      <c r="L43" s="46">
        <f t="shared" si="36"/>
        <v>0.1972662883725402</v>
      </c>
      <c r="N43" s="98" t="s">
        <v>70</v>
      </c>
      <c r="O43" s="99" t="s">
        <v>71</v>
      </c>
      <c r="P43" s="100">
        <f t="shared" si="2"/>
        <v>0</v>
      </c>
      <c r="Q43" s="100">
        <v>0</v>
      </c>
      <c r="R43" s="100">
        <v>146492521.875</v>
      </c>
      <c r="S43" s="100">
        <v>42346294</v>
      </c>
      <c r="T43" s="100">
        <v>0</v>
      </c>
      <c r="U43" s="100">
        <v>0</v>
      </c>
      <c r="V43" s="100">
        <v>0</v>
      </c>
      <c r="W43" s="100">
        <v>0</v>
      </c>
      <c r="X43" s="100">
        <v>73246260.4375</v>
      </c>
      <c r="Y43" s="100">
        <v>0</v>
      </c>
      <c r="Z43" s="100">
        <v>0</v>
      </c>
      <c r="AA43" s="100">
        <v>49856678</v>
      </c>
      <c r="AB43" s="100">
        <v>0</v>
      </c>
      <c r="AC43" s="97">
        <f t="shared" si="16"/>
        <v>311941754.3125</v>
      </c>
      <c r="AE43" s="100">
        <v>61535592</v>
      </c>
      <c r="AF43" s="100">
        <f>+'Ejecucion ingresos febrero 2019'!I43</f>
        <v>9716957</v>
      </c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97">
        <f t="shared" si="18"/>
        <v>71252549</v>
      </c>
      <c r="AS43" s="124" t="e">
        <f t="shared" si="19"/>
        <v>#DIV/0!</v>
      </c>
      <c r="AT43" s="124">
        <f t="shared" si="19"/>
        <v>-0.93366926259695804</v>
      </c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</row>
    <row r="44" spans="2:60" ht="15.75" outlineLevel="3" thickBot="1" x14ac:dyDescent="0.3">
      <c r="B44" s="40">
        <v>11010205</v>
      </c>
      <c r="C44" s="47" t="s">
        <v>72</v>
      </c>
      <c r="D44" s="42">
        <f>SUM(D45:D49)</f>
        <v>2310602673</v>
      </c>
      <c r="E44" s="42">
        <f t="shared" ref="E44:K44" si="116">SUM(E45:E49)</f>
        <v>0</v>
      </c>
      <c r="F44" s="42">
        <f t="shared" si="116"/>
        <v>0</v>
      </c>
      <c r="G44" s="42">
        <f t="shared" si="48"/>
        <v>2310602673</v>
      </c>
      <c r="H44" s="42">
        <f t="shared" ref="H44:J44" si="117">SUM(H45:H49)</f>
        <v>18105960</v>
      </c>
      <c r="I44" s="42">
        <f t="shared" si="117"/>
        <v>18105960</v>
      </c>
      <c r="J44" s="42">
        <f t="shared" si="117"/>
        <v>18105960</v>
      </c>
      <c r="K44" s="42">
        <f t="shared" si="116"/>
        <v>2292496713</v>
      </c>
      <c r="L44" s="43">
        <f t="shared" si="36"/>
        <v>7.8360335212855521E-3</v>
      </c>
      <c r="N44" s="95">
        <v>11010205</v>
      </c>
      <c r="O44" s="101" t="s">
        <v>72</v>
      </c>
      <c r="P44" s="97">
        <f t="shared" si="2"/>
        <v>0</v>
      </c>
      <c r="Q44" s="97">
        <f>SUM(Q45:Q49)</f>
        <v>370351589</v>
      </c>
      <c r="R44" s="97">
        <f t="shared" ref="R44:AB44" si="118">SUM(R45:R49)</f>
        <v>708445219</v>
      </c>
      <c r="S44" s="97">
        <f t="shared" si="118"/>
        <v>85561249</v>
      </c>
      <c r="T44" s="97">
        <f t="shared" si="118"/>
        <v>17766000</v>
      </c>
      <c r="U44" s="97">
        <f t="shared" si="118"/>
        <v>0</v>
      </c>
      <c r="V44" s="97">
        <f t="shared" si="118"/>
        <v>329573031</v>
      </c>
      <c r="W44" s="97">
        <f t="shared" si="118"/>
        <v>739007889</v>
      </c>
      <c r="X44" s="97">
        <f t="shared" si="118"/>
        <v>36357746</v>
      </c>
      <c r="Y44" s="97">
        <f t="shared" si="118"/>
        <v>17766000</v>
      </c>
      <c r="Z44" s="97">
        <f t="shared" si="118"/>
        <v>1776600</v>
      </c>
      <c r="AA44" s="97">
        <f t="shared" si="118"/>
        <v>3997350</v>
      </c>
      <c r="AB44" s="97">
        <f t="shared" si="118"/>
        <v>0</v>
      </c>
      <c r="AC44" s="97">
        <f t="shared" si="16"/>
        <v>2310602673</v>
      </c>
      <c r="AE44" s="97">
        <v>18105960</v>
      </c>
      <c r="AF44" s="97">
        <f>+'Ejecucion ingresos febrero 2019'!I44</f>
        <v>128552516</v>
      </c>
      <c r="AG44" s="97">
        <f t="shared" ref="AG44" si="119">SUM(AG45:AG49)</f>
        <v>0</v>
      </c>
      <c r="AH44" s="97">
        <f t="shared" ref="AH44" si="120">SUM(AH45:AH49)</f>
        <v>0</v>
      </c>
      <c r="AI44" s="97">
        <f t="shared" ref="AI44" si="121">SUM(AI45:AI49)</f>
        <v>0</v>
      </c>
      <c r="AJ44" s="97">
        <f t="shared" ref="AJ44" si="122">SUM(AJ45:AJ49)</f>
        <v>0</v>
      </c>
      <c r="AK44" s="97">
        <f t="shared" ref="AK44" si="123">SUM(AK45:AK49)</f>
        <v>0</v>
      </c>
      <c r="AL44" s="97">
        <f t="shared" ref="AL44" si="124">SUM(AL45:AL49)</f>
        <v>0</v>
      </c>
      <c r="AM44" s="97">
        <f t="shared" ref="AM44" si="125">SUM(AM45:AM49)</f>
        <v>0</v>
      </c>
      <c r="AN44" s="97">
        <f t="shared" ref="AN44" si="126">SUM(AN45:AN49)</f>
        <v>0</v>
      </c>
      <c r="AO44" s="97">
        <f t="shared" ref="AO44" si="127">SUM(AO45:AO49)</f>
        <v>0</v>
      </c>
      <c r="AP44" s="97">
        <f t="shared" ref="AP44" si="128">SUM(AP45:AP49)</f>
        <v>0</v>
      </c>
      <c r="AQ44" s="97">
        <f t="shared" si="18"/>
        <v>146658476</v>
      </c>
      <c r="AS44" s="124">
        <f t="shared" si="19"/>
        <v>-0.95111142887522482</v>
      </c>
      <c r="AT44" s="124">
        <f t="shared" si="19"/>
        <v>-0.81854275736173754</v>
      </c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</row>
    <row r="45" spans="2:60" ht="15.75" outlineLevel="4" thickBot="1" x14ac:dyDescent="0.3">
      <c r="B45" s="44" t="s">
        <v>73</v>
      </c>
      <c r="C45" s="44" t="s">
        <v>74</v>
      </c>
      <c r="D45" s="45">
        <v>1110130204</v>
      </c>
      <c r="E45" s="45"/>
      <c r="F45" s="45"/>
      <c r="G45" s="45">
        <f t="shared" si="48"/>
        <v>1110130204</v>
      </c>
      <c r="H45" s="45">
        <v>7437060</v>
      </c>
      <c r="I45" s="45">
        <v>7437060</v>
      </c>
      <c r="J45" s="45">
        <v>7437060</v>
      </c>
      <c r="K45" s="45">
        <f t="shared" si="49"/>
        <v>1102693144</v>
      </c>
      <c r="L45" s="46">
        <f t="shared" si="36"/>
        <v>6.6992682238560192E-3</v>
      </c>
      <c r="N45" s="98" t="s">
        <v>73</v>
      </c>
      <c r="O45" s="99" t="s">
        <v>74</v>
      </c>
      <c r="P45" s="100">
        <f t="shared" si="2"/>
        <v>0</v>
      </c>
      <c r="Q45" s="100">
        <v>5512500</v>
      </c>
      <c r="R45" s="100">
        <v>480730856</v>
      </c>
      <c r="S45" s="100">
        <v>49218246</v>
      </c>
      <c r="T45" s="100">
        <v>17766000</v>
      </c>
      <c r="U45" s="100">
        <v>0</v>
      </c>
      <c r="V45" s="100">
        <v>9187500</v>
      </c>
      <c r="W45" s="100">
        <v>529949102</v>
      </c>
      <c r="X45" s="100">
        <v>0</v>
      </c>
      <c r="Y45" s="100">
        <v>17766000</v>
      </c>
      <c r="Z45" s="100">
        <v>0</v>
      </c>
      <c r="AA45" s="100">
        <v>0</v>
      </c>
      <c r="AB45" s="100">
        <v>0</v>
      </c>
      <c r="AC45" s="97">
        <f t="shared" si="16"/>
        <v>1110130204</v>
      </c>
      <c r="AE45" s="100">
        <v>7437060</v>
      </c>
      <c r="AF45" s="100">
        <f>+'Ejecucion ingresos febrero 2019'!I45</f>
        <v>15664178</v>
      </c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97">
        <f t="shared" si="18"/>
        <v>23101238</v>
      </c>
      <c r="AS45" s="124">
        <f t="shared" si="19"/>
        <v>0.34912653061224491</v>
      </c>
      <c r="AT45" s="124">
        <f t="shared" si="19"/>
        <v>-0.96741590891348983</v>
      </c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</row>
    <row r="46" spans="2:60" ht="15.75" outlineLevel="4" thickBot="1" x14ac:dyDescent="0.3">
      <c r="B46" s="44" t="s">
        <v>75</v>
      </c>
      <c r="C46" s="44" t="s">
        <v>76</v>
      </c>
      <c r="D46" s="45">
        <v>556026356</v>
      </c>
      <c r="E46" s="45"/>
      <c r="F46" s="45"/>
      <c r="G46" s="45">
        <f t="shared" si="48"/>
        <v>556026356</v>
      </c>
      <c r="H46" s="45">
        <v>10668900</v>
      </c>
      <c r="I46" s="45">
        <v>10668900</v>
      </c>
      <c r="J46" s="45">
        <v>10668900</v>
      </c>
      <c r="K46" s="45">
        <f t="shared" si="49"/>
        <v>545357456</v>
      </c>
      <c r="L46" s="46">
        <f t="shared" si="36"/>
        <v>1.9187759509730867E-2</v>
      </c>
      <c r="N46" s="98" t="s">
        <v>75</v>
      </c>
      <c r="O46" s="99" t="s">
        <v>76</v>
      </c>
      <c r="P46" s="100">
        <f t="shared" si="2"/>
        <v>0</v>
      </c>
      <c r="Q46" s="100">
        <v>247470674</v>
      </c>
      <c r="R46" s="100">
        <v>33693024</v>
      </c>
      <c r="S46" s="100">
        <v>26649000</v>
      </c>
      <c r="T46" s="100">
        <v>0</v>
      </c>
      <c r="U46" s="100">
        <v>0</v>
      </c>
      <c r="V46" s="100">
        <v>226006158</v>
      </c>
      <c r="W46" s="100">
        <v>0</v>
      </c>
      <c r="X46" s="100">
        <v>22207500</v>
      </c>
      <c r="Y46" s="100">
        <v>0</v>
      </c>
      <c r="Z46" s="100">
        <v>0</v>
      </c>
      <c r="AA46" s="100">
        <v>0</v>
      </c>
      <c r="AB46" s="100">
        <v>0</v>
      </c>
      <c r="AC46" s="97">
        <f t="shared" si="16"/>
        <v>556026356</v>
      </c>
      <c r="AE46" s="100">
        <v>10668900</v>
      </c>
      <c r="AF46" s="100">
        <f>+'Ejecucion ingresos febrero 2019'!I46</f>
        <v>11728640</v>
      </c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97">
        <f t="shared" si="18"/>
        <v>22397540</v>
      </c>
      <c r="AS46" s="124">
        <f t="shared" si="19"/>
        <v>-0.95688822506702353</v>
      </c>
      <c r="AT46" s="124">
        <f t="shared" si="19"/>
        <v>-0.65189708112872269</v>
      </c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</row>
    <row r="47" spans="2:60" ht="15.75" outlineLevel="4" thickBot="1" x14ac:dyDescent="0.3">
      <c r="B47" s="44" t="s">
        <v>77</v>
      </c>
      <c r="C47" s="44" t="s">
        <v>78</v>
      </c>
      <c r="D47" s="45">
        <v>225264831</v>
      </c>
      <c r="E47" s="45"/>
      <c r="F47" s="45"/>
      <c r="G47" s="45">
        <f t="shared" si="48"/>
        <v>225264831</v>
      </c>
      <c r="H47" s="45"/>
      <c r="I47" s="45"/>
      <c r="J47" s="45"/>
      <c r="K47" s="45">
        <f t="shared" si="49"/>
        <v>225264831</v>
      </c>
      <c r="L47" s="46">
        <f t="shared" si="36"/>
        <v>0</v>
      </c>
      <c r="N47" s="98" t="s">
        <v>77</v>
      </c>
      <c r="O47" s="99" t="s">
        <v>78</v>
      </c>
      <c r="P47" s="100">
        <f t="shared" si="2"/>
        <v>0</v>
      </c>
      <c r="Q47" s="100">
        <v>117368415</v>
      </c>
      <c r="R47" s="100">
        <v>0</v>
      </c>
      <c r="S47" s="100">
        <v>0</v>
      </c>
      <c r="T47" s="100">
        <v>0</v>
      </c>
      <c r="U47" s="100">
        <v>0</v>
      </c>
      <c r="V47" s="100">
        <v>0</v>
      </c>
      <c r="W47" s="100">
        <v>107896416</v>
      </c>
      <c r="X47" s="100">
        <v>0</v>
      </c>
      <c r="Y47" s="100">
        <v>0</v>
      </c>
      <c r="Z47" s="100">
        <v>0</v>
      </c>
      <c r="AA47" s="100">
        <v>0</v>
      </c>
      <c r="AB47" s="100">
        <v>0</v>
      </c>
      <c r="AC47" s="97">
        <f t="shared" si="16"/>
        <v>225264831</v>
      </c>
      <c r="AE47" s="100">
        <v>0</v>
      </c>
      <c r="AF47" s="100">
        <f>+'Ejecucion ingresos febrero 2019'!I47</f>
        <v>6497619</v>
      </c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97">
        <f t="shared" si="18"/>
        <v>6497619</v>
      </c>
      <c r="AS47" s="124">
        <f t="shared" si="19"/>
        <v>-1</v>
      </c>
      <c r="AT47" s="124" t="e">
        <f t="shared" si="19"/>
        <v>#DIV/0!</v>
      </c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</row>
    <row r="48" spans="2:60" ht="15.75" outlineLevel="4" thickBot="1" x14ac:dyDescent="0.3">
      <c r="B48" s="44" t="s">
        <v>79</v>
      </c>
      <c r="C48" s="44" t="s">
        <v>80</v>
      </c>
      <c r="D48" s="45">
        <v>211234071</v>
      </c>
      <c r="E48" s="45"/>
      <c r="F48" s="45"/>
      <c r="G48" s="45">
        <f t="shared" si="48"/>
        <v>211234071</v>
      </c>
      <c r="H48" s="45"/>
      <c r="I48" s="45"/>
      <c r="J48" s="45"/>
      <c r="K48" s="45">
        <f t="shared" si="49"/>
        <v>211234071</v>
      </c>
      <c r="L48" s="46">
        <f t="shared" si="36"/>
        <v>0</v>
      </c>
      <c r="N48" s="98" t="s">
        <v>79</v>
      </c>
      <c r="O48" s="99" t="s">
        <v>80</v>
      </c>
      <c r="P48" s="100">
        <f t="shared" si="2"/>
        <v>0</v>
      </c>
      <c r="Q48" s="100">
        <v>0</v>
      </c>
      <c r="R48" s="100">
        <v>93370026</v>
      </c>
      <c r="S48" s="100">
        <v>9694003</v>
      </c>
      <c r="T48" s="100">
        <v>0</v>
      </c>
      <c r="U48" s="100">
        <v>0</v>
      </c>
      <c r="V48" s="100">
        <v>0</v>
      </c>
      <c r="W48" s="100">
        <v>97165021</v>
      </c>
      <c r="X48" s="100">
        <v>9228421</v>
      </c>
      <c r="Y48" s="100">
        <v>0</v>
      </c>
      <c r="Z48" s="100">
        <v>1776600</v>
      </c>
      <c r="AA48" s="100">
        <v>0</v>
      </c>
      <c r="AB48" s="100">
        <v>0</v>
      </c>
      <c r="AC48" s="97">
        <f t="shared" si="16"/>
        <v>211234071</v>
      </c>
      <c r="AE48" s="100">
        <v>0</v>
      </c>
      <c r="AF48" s="100">
        <f>+'Ejecucion ingresos febrero 2019'!I48</f>
        <v>90442979</v>
      </c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97">
        <f t="shared" si="18"/>
        <v>90442979</v>
      </c>
      <c r="AS48" s="124" t="e">
        <f t="shared" si="19"/>
        <v>#DIV/0!</v>
      </c>
      <c r="AT48" s="124">
        <f t="shared" si="19"/>
        <v>-3.1348893487509577E-2</v>
      </c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</row>
    <row r="49" spans="2:60" ht="15.75" outlineLevel="4" thickBot="1" x14ac:dyDescent="0.3">
      <c r="B49" s="44" t="s">
        <v>81</v>
      </c>
      <c r="C49" s="44" t="s">
        <v>82</v>
      </c>
      <c r="D49" s="45">
        <v>207947211</v>
      </c>
      <c r="E49" s="45"/>
      <c r="F49" s="45"/>
      <c r="G49" s="45">
        <f t="shared" si="48"/>
        <v>207947211</v>
      </c>
      <c r="H49" s="45"/>
      <c r="I49" s="45"/>
      <c r="J49" s="45"/>
      <c r="K49" s="45">
        <f t="shared" si="49"/>
        <v>207947211</v>
      </c>
      <c r="L49" s="46">
        <f t="shared" si="36"/>
        <v>0</v>
      </c>
      <c r="N49" s="98" t="s">
        <v>81</v>
      </c>
      <c r="O49" s="99" t="s">
        <v>82</v>
      </c>
      <c r="P49" s="100">
        <f t="shared" si="2"/>
        <v>0</v>
      </c>
      <c r="Q49" s="100">
        <v>0</v>
      </c>
      <c r="R49" s="100">
        <v>100651313</v>
      </c>
      <c r="S49" s="100">
        <v>0</v>
      </c>
      <c r="T49" s="100">
        <v>0</v>
      </c>
      <c r="U49" s="100">
        <v>0</v>
      </c>
      <c r="V49" s="100">
        <v>94379373</v>
      </c>
      <c r="W49" s="100">
        <v>3997350</v>
      </c>
      <c r="X49" s="100">
        <v>4921825</v>
      </c>
      <c r="Y49" s="100">
        <v>0</v>
      </c>
      <c r="Z49" s="100">
        <v>0</v>
      </c>
      <c r="AA49" s="100">
        <v>3997350</v>
      </c>
      <c r="AB49" s="100">
        <v>0</v>
      </c>
      <c r="AC49" s="97">
        <f t="shared" si="16"/>
        <v>207947211</v>
      </c>
      <c r="AE49" s="100">
        <v>0</v>
      </c>
      <c r="AF49" s="100">
        <f>+'Ejecucion ingresos febrero 2019'!I49</f>
        <v>4219100</v>
      </c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97">
        <f t="shared" si="18"/>
        <v>4219100</v>
      </c>
      <c r="AS49" s="124" t="e">
        <f t="shared" si="19"/>
        <v>#DIV/0!</v>
      </c>
      <c r="AT49" s="124">
        <f t="shared" si="19"/>
        <v>-0.95808201727085274</v>
      </c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</row>
    <row r="50" spans="2:60" ht="15.75" outlineLevel="3" thickBot="1" x14ac:dyDescent="0.3">
      <c r="B50" s="40">
        <v>11010206</v>
      </c>
      <c r="C50" s="47" t="s">
        <v>83</v>
      </c>
      <c r="D50" s="42">
        <f>SUM(D51:D53)</f>
        <v>213334690</v>
      </c>
      <c r="E50" s="42">
        <f t="shared" ref="E50:K50" si="129">SUM(E51:E53)</f>
        <v>0</v>
      </c>
      <c r="F50" s="42">
        <f t="shared" si="129"/>
        <v>0</v>
      </c>
      <c r="G50" s="42">
        <f t="shared" si="48"/>
        <v>213334690</v>
      </c>
      <c r="H50" s="42">
        <f t="shared" ref="H50:J50" si="130">SUM(H51:H53)</f>
        <v>10749657</v>
      </c>
      <c r="I50" s="42">
        <f t="shared" si="130"/>
        <v>10749657</v>
      </c>
      <c r="J50" s="42">
        <f t="shared" si="130"/>
        <v>10749657</v>
      </c>
      <c r="K50" s="42">
        <f t="shared" si="129"/>
        <v>202585033</v>
      </c>
      <c r="L50" s="43">
        <f t="shared" si="36"/>
        <v>5.0388696746881623E-2</v>
      </c>
      <c r="N50" s="95">
        <v>11010206</v>
      </c>
      <c r="O50" s="101" t="s">
        <v>83</v>
      </c>
      <c r="P50" s="97">
        <f t="shared" si="2"/>
        <v>0</v>
      </c>
      <c r="Q50" s="97">
        <f>SUM(Q51:Q53)</f>
        <v>0</v>
      </c>
      <c r="R50" s="97">
        <f t="shared" ref="R50:AB50" si="131">SUM(R51:R53)</f>
        <v>111057545.40000001</v>
      </c>
      <c r="S50" s="97">
        <f t="shared" si="131"/>
        <v>0</v>
      </c>
      <c r="T50" s="97">
        <f t="shared" si="131"/>
        <v>0</v>
      </c>
      <c r="U50" s="97">
        <f t="shared" si="131"/>
        <v>0</v>
      </c>
      <c r="V50" s="97">
        <f t="shared" si="131"/>
        <v>0</v>
      </c>
      <c r="W50" s="97">
        <f t="shared" si="131"/>
        <v>0</v>
      </c>
      <c r="X50" s="97">
        <f t="shared" si="131"/>
        <v>102277144.7250001</v>
      </c>
      <c r="Y50" s="97">
        <f t="shared" si="131"/>
        <v>0</v>
      </c>
      <c r="Z50" s="97">
        <f t="shared" si="131"/>
        <v>0</v>
      </c>
      <c r="AA50" s="97">
        <f t="shared" si="131"/>
        <v>0</v>
      </c>
      <c r="AB50" s="97">
        <f t="shared" si="131"/>
        <v>0</v>
      </c>
      <c r="AC50" s="97">
        <f t="shared" si="16"/>
        <v>213334690.12500012</v>
      </c>
      <c r="AE50" s="97">
        <v>10749657</v>
      </c>
      <c r="AF50" s="97">
        <f>+'Ejecucion ingresos febrero 2019'!I50</f>
        <v>1377985</v>
      </c>
      <c r="AG50" s="97">
        <f t="shared" ref="AG50" si="132">SUM(AG51:AG53)</f>
        <v>0</v>
      </c>
      <c r="AH50" s="97">
        <f t="shared" ref="AH50" si="133">SUM(AH51:AH53)</f>
        <v>0</v>
      </c>
      <c r="AI50" s="97">
        <f t="shared" ref="AI50" si="134">SUM(AI51:AI53)</f>
        <v>0</v>
      </c>
      <c r="AJ50" s="97">
        <f t="shared" ref="AJ50" si="135">SUM(AJ51:AJ53)</f>
        <v>0</v>
      </c>
      <c r="AK50" s="97">
        <f t="shared" ref="AK50" si="136">SUM(AK51:AK53)</f>
        <v>0</v>
      </c>
      <c r="AL50" s="97">
        <f t="shared" ref="AL50" si="137">SUM(AL51:AL53)</f>
        <v>0</v>
      </c>
      <c r="AM50" s="97">
        <f t="shared" ref="AM50" si="138">SUM(AM51:AM53)</f>
        <v>0</v>
      </c>
      <c r="AN50" s="97">
        <f t="shared" ref="AN50" si="139">SUM(AN51:AN53)</f>
        <v>0</v>
      </c>
      <c r="AO50" s="97">
        <f t="shared" ref="AO50" si="140">SUM(AO51:AO53)</f>
        <v>0</v>
      </c>
      <c r="AP50" s="97">
        <f t="shared" ref="AP50" si="141">SUM(AP51:AP53)</f>
        <v>0</v>
      </c>
      <c r="AQ50" s="97">
        <f t="shared" si="18"/>
        <v>12127642</v>
      </c>
      <c r="AS50" s="124" t="e">
        <f t="shared" si="19"/>
        <v>#DIV/0!</v>
      </c>
      <c r="AT50" s="124">
        <f t="shared" si="19"/>
        <v>-0.98759215328380556</v>
      </c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</row>
    <row r="51" spans="2:60" ht="15.75" outlineLevel="4" thickBot="1" x14ac:dyDescent="0.3">
      <c r="B51" s="44" t="s">
        <v>84</v>
      </c>
      <c r="C51" s="44" t="s">
        <v>85</v>
      </c>
      <c r="D51" s="45">
        <v>96101679</v>
      </c>
      <c r="E51" s="45"/>
      <c r="F51" s="45"/>
      <c r="G51" s="45">
        <f t="shared" si="48"/>
        <v>96101679</v>
      </c>
      <c r="H51" s="45">
        <v>3737482</v>
      </c>
      <c r="I51" s="45">
        <v>3737482</v>
      </c>
      <c r="J51" s="45">
        <v>3737482</v>
      </c>
      <c r="K51" s="45">
        <f t="shared" si="49"/>
        <v>92364197</v>
      </c>
      <c r="L51" s="46">
        <f t="shared" si="36"/>
        <v>3.8890912613503872E-2</v>
      </c>
      <c r="N51" s="98" t="s">
        <v>84</v>
      </c>
      <c r="O51" s="99" t="s">
        <v>85</v>
      </c>
      <c r="P51" s="100">
        <f t="shared" si="2"/>
        <v>0</v>
      </c>
      <c r="Q51" s="100">
        <v>0</v>
      </c>
      <c r="R51" s="100">
        <v>53884415.133333333</v>
      </c>
      <c r="S51" s="100">
        <v>0</v>
      </c>
      <c r="T51" s="100">
        <v>0</v>
      </c>
      <c r="U51" s="100">
        <v>0</v>
      </c>
      <c r="V51" s="100">
        <v>0</v>
      </c>
      <c r="W51" s="100">
        <v>0</v>
      </c>
      <c r="X51" s="100">
        <f>42217264.2416667-1</f>
        <v>42217263.241666697</v>
      </c>
      <c r="Y51" s="100">
        <v>0</v>
      </c>
      <c r="Z51" s="100">
        <v>0</v>
      </c>
      <c r="AA51" s="100">
        <v>0</v>
      </c>
      <c r="AB51" s="100">
        <v>0</v>
      </c>
      <c r="AC51" s="97">
        <f t="shared" si="16"/>
        <v>96101678.37500003</v>
      </c>
      <c r="AE51" s="100">
        <v>3737482</v>
      </c>
      <c r="AF51" s="100">
        <f>+'Ejecucion ingresos febrero 2019'!I51</f>
        <v>0</v>
      </c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97">
        <f t="shared" si="18"/>
        <v>3737482</v>
      </c>
      <c r="AS51" s="124" t="e">
        <f t="shared" si="19"/>
        <v>#DIV/0!</v>
      </c>
      <c r="AT51" s="124">
        <f t="shared" si="19"/>
        <v>-1</v>
      </c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</row>
    <row r="52" spans="2:60" ht="15.75" outlineLevel="4" thickBot="1" x14ac:dyDescent="0.3">
      <c r="B52" s="44" t="s">
        <v>86</v>
      </c>
      <c r="C52" s="44" t="s">
        <v>87</v>
      </c>
      <c r="D52" s="45">
        <v>70405005</v>
      </c>
      <c r="E52" s="45"/>
      <c r="F52" s="45"/>
      <c r="G52" s="45">
        <f t="shared" si="48"/>
        <v>70405005</v>
      </c>
      <c r="H52" s="45">
        <v>745305</v>
      </c>
      <c r="I52" s="45">
        <v>745305</v>
      </c>
      <c r="J52" s="45">
        <v>745305</v>
      </c>
      <c r="K52" s="45">
        <f t="shared" si="49"/>
        <v>69659700</v>
      </c>
      <c r="L52" s="46">
        <f t="shared" si="36"/>
        <v>1.0585966153968741E-2</v>
      </c>
      <c r="N52" s="98" t="s">
        <v>86</v>
      </c>
      <c r="O52" s="99" t="s">
        <v>87</v>
      </c>
      <c r="P52" s="100">
        <f t="shared" si="2"/>
        <v>0</v>
      </c>
      <c r="Q52" s="100">
        <v>0</v>
      </c>
      <c r="R52" s="100">
        <v>38952315.133333333</v>
      </c>
      <c r="S52" s="100">
        <v>0</v>
      </c>
      <c r="T52" s="100">
        <v>0</v>
      </c>
      <c r="U52" s="100">
        <v>0</v>
      </c>
      <c r="V52" s="100">
        <v>0</v>
      </c>
      <c r="W52" s="100">
        <v>0</v>
      </c>
      <c r="X52" s="100">
        <v>31452690.241666701</v>
      </c>
      <c r="Y52" s="100">
        <v>0</v>
      </c>
      <c r="Z52" s="100">
        <v>0</v>
      </c>
      <c r="AA52" s="100">
        <v>0</v>
      </c>
      <c r="AB52" s="100">
        <v>0</v>
      </c>
      <c r="AC52" s="97">
        <f t="shared" si="16"/>
        <v>70405005.37500003</v>
      </c>
      <c r="AE52" s="100">
        <v>745305</v>
      </c>
      <c r="AF52" s="100">
        <f>+'Ejecucion ingresos febrero 2019'!I52</f>
        <v>0</v>
      </c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97">
        <f t="shared" si="18"/>
        <v>745305</v>
      </c>
      <c r="AS52" s="124" t="e">
        <f t="shared" si="19"/>
        <v>#DIV/0!</v>
      </c>
      <c r="AT52" s="124">
        <f t="shared" si="19"/>
        <v>-1</v>
      </c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</row>
    <row r="53" spans="2:60" ht="15.75" outlineLevel="4" thickBot="1" x14ac:dyDescent="0.3">
      <c r="B53" s="44" t="s">
        <v>88</v>
      </c>
      <c r="C53" s="44" t="s">
        <v>89</v>
      </c>
      <c r="D53" s="45">
        <v>46828006</v>
      </c>
      <c r="E53" s="45"/>
      <c r="F53" s="45"/>
      <c r="G53" s="45">
        <f t="shared" si="48"/>
        <v>46828006</v>
      </c>
      <c r="H53" s="45">
        <v>6266870</v>
      </c>
      <c r="I53" s="45">
        <v>6266870</v>
      </c>
      <c r="J53" s="45">
        <v>6266870</v>
      </c>
      <c r="K53" s="45">
        <f t="shared" si="49"/>
        <v>40561136</v>
      </c>
      <c r="L53" s="46">
        <f t="shared" si="36"/>
        <v>0.13382739380361403</v>
      </c>
      <c r="N53" s="98" t="s">
        <v>88</v>
      </c>
      <c r="O53" s="99" t="s">
        <v>89</v>
      </c>
      <c r="P53" s="100">
        <f t="shared" si="2"/>
        <v>0</v>
      </c>
      <c r="Q53" s="100">
        <v>0</v>
      </c>
      <c r="R53" s="100">
        <v>18220815.133333337</v>
      </c>
      <c r="S53" s="100">
        <v>0</v>
      </c>
      <c r="T53" s="100">
        <v>0</v>
      </c>
      <c r="U53" s="100">
        <v>0</v>
      </c>
      <c r="V53" s="100">
        <v>0</v>
      </c>
      <c r="W53" s="100">
        <v>0</v>
      </c>
      <c r="X53" s="100">
        <v>28607191.241666701</v>
      </c>
      <c r="Y53" s="100">
        <v>0</v>
      </c>
      <c r="Z53" s="100">
        <v>0</v>
      </c>
      <c r="AA53" s="100">
        <v>0</v>
      </c>
      <c r="AB53" s="100">
        <v>0</v>
      </c>
      <c r="AC53" s="97">
        <f t="shared" si="16"/>
        <v>46828006.375000037</v>
      </c>
      <c r="AE53" s="100">
        <v>6266870</v>
      </c>
      <c r="AF53" s="100">
        <f>+'Ejecucion ingresos febrero 2019'!I53</f>
        <v>1377985</v>
      </c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97">
        <f t="shared" si="18"/>
        <v>7644855</v>
      </c>
      <c r="AS53" s="124" t="e">
        <f t="shared" si="19"/>
        <v>#DIV/0!</v>
      </c>
      <c r="AT53" s="124">
        <f t="shared" si="19"/>
        <v>-0.92437303216588262</v>
      </c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</row>
    <row r="54" spans="2:60" ht="15.75" outlineLevel="3" thickBot="1" x14ac:dyDescent="0.3">
      <c r="B54" s="40">
        <v>11010207</v>
      </c>
      <c r="C54" s="47" t="s">
        <v>90</v>
      </c>
      <c r="D54" s="42">
        <f>SUM(D55)</f>
        <v>267679778</v>
      </c>
      <c r="E54" s="42">
        <f t="shared" ref="E54:K54" si="142">SUM(E55)</f>
        <v>0</v>
      </c>
      <c r="F54" s="42">
        <f t="shared" si="142"/>
        <v>0</v>
      </c>
      <c r="G54" s="42">
        <f t="shared" si="48"/>
        <v>267679778</v>
      </c>
      <c r="H54" s="42">
        <f t="shared" si="142"/>
        <v>0</v>
      </c>
      <c r="I54" s="42">
        <f t="shared" si="142"/>
        <v>0</v>
      </c>
      <c r="J54" s="42">
        <f t="shared" si="142"/>
        <v>0</v>
      </c>
      <c r="K54" s="42">
        <f t="shared" si="142"/>
        <v>267679778</v>
      </c>
      <c r="L54" s="43">
        <f t="shared" si="36"/>
        <v>0</v>
      </c>
      <c r="N54" s="95">
        <v>11010207</v>
      </c>
      <c r="O54" s="101" t="s">
        <v>90</v>
      </c>
      <c r="P54" s="97">
        <f t="shared" si="2"/>
        <v>0</v>
      </c>
      <c r="Q54" s="97">
        <f>+Q55</f>
        <v>2500000</v>
      </c>
      <c r="R54" s="97">
        <f t="shared" ref="R54:AB54" si="143">+R55</f>
        <v>133561925</v>
      </c>
      <c r="S54" s="97">
        <f t="shared" si="143"/>
        <v>0</v>
      </c>
      <c r="T54" s="97">
        <f t="shared" si="143"/>
        <v>0</v>
      </c>
      <c r="U54" s="97">
        <f t="shared" si="143"/>
        <v>4973100</v>
      </c>
      <c r="V54" s="97">
        <f t="shared" si="143"/>
        <v>6978785</v>
      </c>
      <c r="W54" s="97">
        <f t="shared" si="143"/>
        <v>119665968</v>
      </c>
      <c r="X54" s="97">
        <f t="shared" si="143"/>
        <v>0</v>
      </c>
      <c r="Y54" s="97">
        <f t="shared" si="143"/>
        <v>0</v>
      </c>
      <c r="Z54" s="97">
        <f t="shared" si="143"/>
        <v>0</v>
      </c>
      <c r="AA54" s="97">
        <f t="shared" si="143"/>
        <v>0</v>
      </c>
      <c r="AB54" s="97">
        <f t="shared" si="143"/>
        <v>0</v>
      </c>
      <c r="AC54" s="97">
        <f t="shared" si="16"/>
        <v>267679778</v>
      </c>
      <c r="AE54" s="97">
        <v>0</v>
      </c>
      <c r="AF54" s="97">
        <f>+'Ejecucion ingresos febrero 2019'!I54</f>
        <v>2982529</v>
      </c>
      <c r="AG54" s="97">
        <f t="shared" ref="AG54" si="144">+AG55</f>
        <v>0</v>
      </c>
      <c r="AH54" s="97">
        <f t="shared" ref="AH54" si="145">+AH55</f>
        <v>0</v>
      </c>
      <c r="AI54" s="97">
        <f t="shared" ref="AI54" si="146">+AI55</f>
        <v>0</v>
      </c>
      <c r="AJ54" s="97">
        <f t="shared" ref="AJ54" si="147">+AJ55</f>
        <v>0</v>
      </c>
      <c r="AK54" s="97">
        <f t="shared" ref="AK54" si="148">+AK55</f>
        <v>0</v>
      </c>
      <c r="AL54" s="97">
        <f t="shared" ref="AL54" si="149">+AL55</f>
        <v>0</v>
      </c>
      <c r="AM54" s="97">
        <f t="shared" ref="AM54" si="150">+AM55</f>
        <v>0</v>
      </c>
      <c r="AN54" s="97">
        <f t="shared" ref="AN54" si="151">+AN55</f>
        <v>0</v>
      </c>
      <c r="AO54" s="97">
        <f t="shared" ref="AO54" si="152">+AO55</f>
        <v>0</v>
      </c>
      <c r="AP54" s="97">
        <f t="shared" ref="AP54" si="153">+AP55</f>
        <v>0</v>
      </c>
      <c r="AQ54" s="97">
        <f t="shared" si="18"/>
        <v>2982529</v>
      </c>
      <c r="AS54" s="124">
        <f t="shared" si="19"/>
        <v>-1</v>
      </c>
      <c r="AT54" s="124">
        <f t="shared" si="19"/>
        <v>-0.97766931706023252</v>
      </c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</row>
    <row r="55" spans="2:60" ht="15.75" outlineLevel="4" thickBot="1" x14ac:dyDescent="0.3">
      <c r="B55" s="44" t="s">
        <v>91</v>
      </c>
      <c r="C55" s="44" t="s">
        <v>92</v>
      </c>
      <c r="D55" s="45">
        <v>267679778</v>
      </c>
      <c r="E55" s="45"/>
      <c r="F55" s="45"/>
      <c r="G55" s="45">
        <f t="shared" si="48"/>
        <v>267679778</v>
      </c>
      <c r="H55" s="45"/>
      <c r="I55" s="45"/>
      <c r="J55" s="45"/>
      <c r="K55" s="45">
        <f t="shared" si="49"/>
        <v>267679778</v>
      </c>
      <c r="L55" s="46">
        <f t="shared" si="36"/>
        <v>0</v>
      </c>
      <c r="N55" s="98" t="s">
        <v>91</v>
      </c>
      <c r="O55" s="99" t="s">
        <v>92</v>
      </c>
      <c r="P55" s="100">
        <f t="shared" si="2"/>
        <v>0</v>
      </c>
      <c r="Q55" s="100">
        <v>2500000</v>
      </c>
      <c r="R55" s="100">
        <v>133561925</v>
      </c>
      <c r="S55" s="100">
        <v>0</v>
      </c>
      <c r="T55" s="100">
        <v>0</v>
      </c>
      <c r="U55" s="100">
        <v>4973100</v>
      </c>
      <c r="V55" s="100">
        <v>6978785</v>
      </c>
      <c r="W55" s="100">
        <v>119665968</v>
      </c>
      <c r="X55" s="100">
        <v>0</v>
      </c>
      <c r="Y55" s="100">
        <v>0</v>
      </c>
      <c r="Z55" s="100">
        <v>0</v>
      </c>
      <c r="AA55" s="100">
        <v>0</v>
      </c>
      <c r="AB55" s="100">
        <v>0</v>
      </c>
      <c r="AC55" s="97">
        <f t="shared" si="16"/>
        <v>267679778</v>
      </c>
      <c r="AE55" s="100">
        <v>0</v>
      </c>
      <c r="AF55" s="100">
        <f>+'Ejecucion ingresos febrero 2019'!I55</f>
        <v>2982529</v>
      </c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97">
        <f t="shared" si="18"/>
        <v>2982529</v>
      </c>
      <c r="AS55" s="124">
        <f t="shared" si="19"/>
        <v>-1</v>
      </c>
      <c r="AT55" s="124">
        <f t="shared" si="19"/>
        <v>-0.97766931706023252</v>
      </c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</row>
    <row r="56" spans="2:60" ht="15.75" outlineLevel="3" thickBot="1" x14ac:dyDescent="0.3">
      <c r="B56" s="40">
        <v>11010208</v>
      </c>
      <c r="C56" s="47" t="s">
        <v>93</v>
      </c>
      <c r="D56" s="42">
        <f>SUM(D57:D58)</f>
        <v>421987200</v>
      </c>
      <c r="E56" s="42"/>
      <c r="F56" s="42"/>
      <c r="G56" s="42">
        <f t="shared" si="48"/>
        <v>421987200</v>
      </c>
      <c r="H56" s="42">
        <f t="shared" ref="H56:K56" si="154">SUM(H57:H58)</f>
        <v>1180491</v>
      </c>
      <c r="I56" s="42">
        <f t="shared" si="154"/>
        <v>1180491</v>
      </c>
      <c r="J56" s="42">
        <f t="shared" si="154"/>
        <v>1180491</v>
      </c>
      <c r="K56" s="42">
        <f t="shared" si="154"/>
        <v>420806709</v>
      </c>
      <c r="L56" s="43">
        <f t="shared" si="36"/>
        <v>2.7974568896876493E-3</v>
      </c>
      <c r="N56" s="95">
        <v>11010208</v>
      </c>
      <c r="O56" s="101" t="s">
        <v>93</v>
      </c>
      <c r="P56" s="97">
        <f t="shared" si="2"/>
        <v>0</v>
      </c>
      <c r="Q56" s="97">
        <f>+Q57+Q58</f>
        <v>0</v>
      </c>
      <c r="R56" s="97">
        <f t="shared" ref="R56:AB56" si="155">+R57+R58</f>
        <v>141931800</v>
      </c>
      <c r="S56" s="97">
        <f t="shared" si="155"/>
        <v>0</v>
      </c>
      <c r="T56" s="97">
        <f t="shared" si="155"/>
        <v>69061800</v>
      </c>
      <c r="U56" s="97">
        <f t="shared" si="155"/>
        <v>0</v>
      </c>
      <c r="V56" s="97">
        <f t="shared" si="155"/>
        <v>0</v>
      </c>
      <c r="W56" s="97">
        <f t="shared" si="155"/>
        <v>0</v>
      </c>
      <c r="X56" s="97">
        <f t="shared" si="155"/>
        <v>141931800</v>
      </c>
      <c r="Y56" s="97">
        <f t="shared" si="155"/>
        <v>0</v>
      </c>
      <c r="Z56" s="97">
        <f t="shared" si="155"/>
        <v>69061800</v>
      </c>
      <c r="AA56" s="97">
        <f t="shared" si="155"/>
        <v>0</v>
      </c>
      <c r="AB56" s="97">
        <f t="shared" si="155"/>
        <v>0</v>
      </c>
      <c r="AC56" s="97">
        <f t="shared" si="16"/>
        <v>421987200</v>
      </c>
      <c r="AE56" s="97">
        <v>1180491</v>
      </c>
      <c r="AF56" s="97">
        <f>+'Ejecucion ingresos febrero 2019'!I56</f>
        <v>4899916</v>
      </c>
      <c r="AG56" s="97">
        <f t="shared" ref="AG56" si="156">+AG57+AG58</f>
        <v>0</v>
      </c>
      <c r="AH56" s="97">
        <f t="shared" ref="AH56" si="157">+AH57+AH58</f>
        <v>0</v>
      </c>
      <c r="AI56" s="97">
        <f t="shared" ref="AI56" si="158">+AI57+AI58</f>
        <v>0</v>
      </c>
      <c r="AJ56" s="97">
        <f t="shared" ref="AJ56" si="159">+AJ57+AJ58</f>
        <v>0</v>
      </c>
      <c r="AK56" s="97">
        <f t="shared" ref="AK56" si="160">+AK57+AK58</f>
        <v>0</v>
      </c>
      <c r="AL56" s="97">
        <f t="shared" ref="AL56" si="161">+AL57+AL58</f>
        <v>0</v>
      </c>
      <c r="AM56" s="97">
        <f t="shared" ref="AM56" si="162">+AM57+AM58</f>
        <v>0</v>
      </c>
      <c r="AN56" s="97">
        <f t="shared" ref="AN56" si="163">+AN57+AN58</f>
        <v>0</v>
      </c>
      <c r="AO56" s="97">
        <f t="shared" ref="AO56" si="164">+AO57+AO58</f>
        <v>0</v>
      </c>
      <c r="AP56" s="97">
        <f t="shared" ref="AP56" si="165">+AP57+AP58</f>
        <v>0</v>
      </c>
      <c r="AQ56" s="97">
        <f t="shared" si="18"/>
        <v>6080407</v>
      </c>
      <c r="AS56" s="124" t="e">
        <f t="shared" si="19"/>
        <v>#DIV/0!</v>
      </c>
      <c r="AT56" s="124">
        <f t="shared" si="19"/>
        <v>-0.96547696851586462</v>
      </c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</row>
    <row r="57" spans="2:60" ht="15.75" outlineLevel="4" thickBot="1" x14ac:dyDescent="0.3">
      <c r="B57" s="44" t="s">
        <v>94</v>
      </c>
      <c r="C57" s="44" t="s">
        <v>95</v>
      </c>
      <c r="D57" s="45">
        <v>145740000</v>
      </c>
      <c r="E57" s="45"/>
      <c r="F57" s="45"/>
      <c r="G57" s="45">
        <f t="shared" si="48"/>
        <v>145740000</v>
      </c>
      <c r="H57" s="45"/>
      <c r="I57" s="45"/>
      <c r="J57" s="45"/>
      <c r="K57" s="45">
        <f t="shared" si="49"/>
        <v>145740000</v>
      </c>
      <c r="L57" s="46">
        <f t="shared" si="36"/>
        <v>0</v>
      </c>
      <c r="N57" s="98" t="s">
        <v>94</v>
      </c>
      <c r="O57" s="99" t="s">
        <v>95</v>
      </c>
      <c r="P57" s="100">
        <f t="shared" si="2"/>
        <v>0</v>
      </c>
      <c r="Q57" s="100">
        <v>0</v>
      </c>
      <c r="R57" s="100">
        <v>72870000</v>
      </c>
      <c r="S57" s="100">
        <v>0</v>
      </c>
      <c r="T57" s="100">
        <v>0</v>
      </c>
      <c r="U57" s="100">
        <v>0</v>
      </c>
      <c r="V57" s="100">
        <v>0</v>
      </c>
      <c r="W57" s="100">
        <v>0</v>
      </c>
      <c r="X57" s="100">
        <v>72870000</v>
      </c>
      <c r="Y57" s="100">
        <v>0</v>
      </c>
      <c r="Z57" s="100">
        <v>0</v>
      </c>
      <c r="AA57" s="100">
        <v>0</v>
      </c>
      <c r="AB57" s="100">
        <v>0</v>
      </c>
      <c r="AC57" s="97">
        <f t="shared" si="16"/>
        <v>145740000</v>
      </c>
      <c r="AE57" s="100">
        <v>0</v>
      </c>
      <c r="AF57" s="100">
        <f>+'Ejecucion ingresos febrero 2019'!I57</f>
        <v>15000</v>
      </c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97">
        <f t="shared" si="18"/>
        <v>15000</v>
      </c>
      <c r="AS57" s="124" t="e">
        <f t="shared" si="19"/>
        <v>#DIV/0!</v>
      </c>
      <c r="AT57" s="124">
        <f t="shared" si="19"/>
        <v>-0.99979415397282834</v>
      </c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</row>
    <row r="58" spans="2:60" ht="15.75" outlineLevel="4" thickBot="1" x14ac:dyDescent="0.3">
      <c r="B58" s="44" t="s">
        <v>96</v>
      </c>
      <c r="C58" s="44" t="s">
        <v>97</v>
      </c>
      <c r="D58" s="45">
        <v>276247200</v>
      </c>
      <c r="E58" s="45"/>
      <c r="F58" s="45"/>
      <c r="G58" s="45">
        <f t="shared" si="48"/>
        <v>276247200</v>
      </c>
      <c r="H58" s="45">
        <v>1180491</v>
      </c>
      <c r="I58" s="45">
        <v>1180491</v>
      </c>
      <c r="J58" s="45">
        <v>1180491</v>
      </c>
      <c r="K58" s="45">
        <f t="shared" si="49"/>
        <v>275066709</v>
      </c>
      <c r="L58" s="46">
        <f t="shared" si="36"/>
        <v>4.2733139014621687E-3</v>
      </c>
      <c r="N58" s="98" t="s">
        <v>96</v>
      </c>
      <c r="O58" s="99" t="s">
        <v>97</v>
      </c>
      <c r="P58" s="100">
        <f t="shared" si="2"/>
        <v>0</v>
      </c>
      <c r="Q58" s="100">
        <v>0</v>
      </c>
      <c r="R58" s="100">
        <v>69061800</v>
      </c>
      <c r="S58" s="100">
        <v>0</v>
      </c>
      <c r="T58" s="100">
        <v>69061800</v>
      </c>
      <c r="U58" s="100">
        <v>0</v>
      </c>
      <c r="V58" s="100">
        <v>0</v>
      </c>
      <c r="W58" s="100">
        <v>0</v>
      </c>
      <c r="X58" s="100">
        <v>69061800</v>
      </c>
      <c r="Y58" s="100">
        <v>0</v>
      </c>
      <c r="Z58" s="100">
        <v>69061800</v>
      </c>
      <c r="AA58" s="100">
        <v>0</v>
      </c>
      <c r="AB58" s="100">
        <v>0</v>
      </c>
      <c r="AC58" s="97">
        <f t="shared" si="16"/>
        <v>276247200</v>
      </c>
      <c r="AE58" s="100">
        <v>1180491</v>
      </c>
      <c r="AF58" s="100">
        <f>+'Ejecucion ingresos febrero 2019'!I58</f>
        <v>4884916</v>
      </c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97">
        <f t="shared" si="18"/>
        <v>6065407</v>
      </c>
      <c r="AS58" s="124" t="e">
        <f t="shared" si="19"/>
        <v>#DIV/0!</v>
      </c>
      <c r="AT58" s="124">
        <f t="shared" si="19"/>
        <v>-0.92926746768836033</v>
      </c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</row>
    <row r="59" spans="2:60" ht="15.75" outlineLevel="3" thickBot="1" x14ac:dyDescent="0.3">
      <c r="B59" s="40">
        <v>11010209</v>
      </c>
      <c r="C59" s="47" t="s">
        <v>98</v>
      </c>
      <c r="D59" s="42">
        <f>SUM(D60:D63)</f>
        <v>2252068133</v>
      </c>
      <c r="E59" s="42">
        <f t="shared" ref="E59:F59" si="166">SUM(E60:E63)</f>
        <v>0</v>
      </c>
      <c r="F59" s="42">
        <f t="shared" si="166"/>
        <v>0</v>
      </c>
      <c r="G59" s="42">
        <f t="shared" si="48"/>
        <v>2252068133</v>
      </c>
      <c r="H59" s="42">
        <f t="shared" ref="H59:K59" si="167">SUM(H60:H63)</f>
        <v>30053018</v>
      </c>
      <c r="I59" s="42">
        <f t="shared" si="167"/>
        <v>30053018</v>
      </c>
      <c r="J59" s="42">
        <f t="shared" si="167"/>
        <v>30053018</v>
      </c>
      <c r="K59" s="42">
        <f t="shared" si="167"/>
        <v>2222015115</v>
      </c>
      <c r="L59" s="43">
        <f t="shared" si="36"/>
        <v>1.334463090153765E-2</v>
      </c>
      <c r="N59" s="95">
        <v>11010209</v>
      </c>
      <c r="O59" s="101" t="s">
        <v>98</v>
      </c>
      <c r="P59" s="97">
        <f t="shared" si="2"/>
        <v>0</v>
      </c>
      <c r="Q59" s="97">
        <f>SUM(Q60:Q63)</f>
        <v>0</v>
      </c>
      <c r="R59" s="97">
        <f t="shared" ref="R59:AB59" si="168">SUM(R60:R63)</f>
        <v>1136857184.451247</v>
      </c>
      <c r="S59" s="97">
        <f t="shared" si="168"/>
        <v>0</v>
      </c>
      <c r="T59" s="97">
        <f t="shared" si="168"/>
        <v>0</v>
      </c>
      <c r="U59" s="97">
        <f t="shared" si="168"/>
        <v>0</v>
      </c>
      <c r="V59" s="97">
        <f t="shared" si="168"/>
        <v>1115210949.2487531</v>
      </c>
      <c r="W59" s="97">
        <f t="shared" si="168"/>
        <v>0</v>
      </c>
      <c r="X59" s="97">
        <f t="shared" si="168"/>
        <v>0</v>
      </c>
      <c r="Y59" s="97">
        <f t="shared" si="168"/>
        <v>0</v>
      </c>
      <c r="Z59" s="97">
        <f t="shared" si="168"/>
        <v>0</v>
      </c>
      <c r="AA59" s="97">
        <f t="shared" si="168"/>
        <v>0</v>
      </c>
      <c r="AB59" s="97">
        <f t="shared" si="168"/>
        <v>0</v>
      </c>
      <c r="AC59" s="97">
        <f t="shared" si="16"/>
        <v>2252068133.6999998</v>
      </c>
      <c r="AE59" s="97">
        <v>30053018</v>
      </c>
      <c r="AF59" s="97">
        <f>+'Ejecucion ingresos febrero 2019'!I59</f>
        <v>701702720</v>
      </c>
      <c r="AG59" s="97">
        <f t="shared" ref="AG59" si="169">SUM(AG60:AG63)</f>
        <v>0</v>
      </c>
      <c r="AH59" s="97">
        <f t="shared" ref="AH59" si="170">SUM(AH60:AH63)</f>
        <v>0</v>
      </c>
      <c r="AI59" s="97">
        <f t="shared" ref="AI59" si="171">SUM(AI60:AI63)</f>
        <v>0</v>
      </c>
      <c r="AJ59" s="97">
        <f t="shared" ref="AJ59" si="172">SUM(AJ60:AJ63)</f>
        <v>0</v>
      </c>
      <c r="AK59" s="97">
        <f t="shared" ref="AK59" si="173">SUM(AK60:AK63)</f>
        <v>0</v>
      </c>
      <c r="AL59" s="97">
        <f t="shared" ref="AL59" si="174">SUM(AL60:AL63)</f>
        <v>0</v>
      </c>
      <c r="AM59" s="97">
        <f t="shared" ref="AM59" si="175">SUM(AM60:AM63)</f>
        <v>0</v>
      </c>
      <c r="AN59" s="97">
        <f t="shared" ref="AN59" si="176">SUM(AN60:AN63)</f>
        <v>0</v>
      </c>
      <c r="AO59" s="97">
        <f t="shared" ref="AO59" si="177">SUM(AO60:AO63)</f>
        <v>0</v>
      </c>
      <c r="AP59" s="97">
        <f t="shared" ref="AP59" si="178">SUM(AP60:AP63)</f>
        <v>0</v>
      </c>
      <c r="AQ59" s="97">
        <f t="shared" si="18"/>
        <v>731755738</v>
      </c>
      <c r="AS59" s="124" t="e">
        <f t="shared" si="19"/>
        <v>#DIV/0!</v>
      </c>
      <c r="AT59" s="124">
        <f t="shared" si="19"/>
        <v>-0.38276968330133126</v>
      </c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</row>
    <row r="60" spans="2:60" ht="15.75" outlineLevel="4" thickBot="1" x14ac:dyDescent="0.3">
      <c r="B60" s="44" t="s">
        <v>99</v>
      </c>
      <c r="C60" s="44" t="s">
        <v>100</v>
      </c>
      <c r="D60" s="45">
        <v>1232194031</v>
      </c>
      <c r="E60" s="45"/>
      <c r="F60" s="45"/>
      <c r="G60" s="45">
        <f t="shared" si="48"/>
        <v>1232194031</v>
      </c>
      <c r="H60" s="45">
        <v>17732579</v>
      </c>
      <c r="I60" s="45">
        <v>17732579</v>
      </c>
      <c r="J60" s="45">
        <v>17732579</v>
      </c>
      <c r="K60" s="45">
        <f t="shared" si="49"/>
        <v>1214461452</v>
      </c>
      <c r="L60" s="46">
        <f t="shared" si="36"/>
        <v>1.4391060623470914E-2</v>
      </c>
      <c r="N60" s="98" t="s">
        <v>99</v>
      </c>
      <c r="O60" s="99" t="s">
        <v>100</v>
      </c>
      <c r="P60" s="100">
        <f t="shared" si="2"/>
        <v>0</v>
      </c>
      <c r="Q60" s="100">
        <v>0</v>
      </c>
      <c r="R60" s="100">
        <v>612331564.9796772</v>
      </c>
      <c r="S60" s="100">
        <v>0</v>
      </c>
      <c r="T60" s="100">
        <v>0</v>
      </c>
      <c r="U60" s="100">
        <v>0</v>
      </c>
      <c r="V60" s="100">
        <v>619862466.32033408</v>
      </c>
      <c r="W60" s="100">
        <v>0</v>
      </c>
      <c r="X60" s="100">
        <v>0</v>
      </c>
      <c r="Y60" s="100">
        <v>0</v>
      </c>
      <c r="Z60" s="100">
        <v>0</v>
      </c>
      <c r="AA60" s="100">
        <v>0</v>
      </c>
      <c r="AB60" s="100">
        <v>0</v>
      </c>
      <c r="AC60" s="100">
        <f t="shared" si="16"/>
        <v>1232194031.3000112</v>
      </c>
      <c r="AE60" s="100">
        <v>17732579</v>
      </c>
      <c r="AF60" s="100">
        <f>+'Ejecucion ingresos febrero 2019'!I60</f>
        <v>428155223</v>
      </c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>
        <f t="shared" si="18"/>
        <v>445887802</v>
      </c>
      <c r="AS60" s="125" t="e">
        <f t="shared" si="19"/>
        <v>#DIV/0!</v>
      </c>
      <c r="AT60" s="125">
        <f t="shared" si="19"/>
        <v>-0.30077878148546838</v>
      </c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</row>
    <row r="61" spans="2:60" ht="15.75" outlineLevel="4" thickBot="1" x14ac:dyDescent="0.3">
      <c r="B61" s="44" t="s">
        <v>101</v>
      </c>
      <c r="C61" s="44" t="s">
        <v>102</v>
      </c>
      <c r="D61" s="45">
        <v>262362007</v>
      </c>
      <c r="E61" s="45"/>
      <c r="F61" s="45"/>
      <c r="G61" s="45">
        <f t="shared" si="48"/>
        <v>262362007</v>
      </c>
      <c r="H61" s="45">
        <v>5104566</v>
      </c>
      <c r="I61" s="45">
        <v>5104566</v>
      </c>
      <c r="J61" s="45">
        <v>5104566</v>
      </c>
      <c r="K61" s="45">
        <f t="shared" si="49"/>
        <v>257257441</v>
      </c>
      <c r="L61" s="46">
        <f t="shared" si="36"/>
        <v>1.9456193594372069E-2</v>
      </c>
      <c r="N61" s="98" t="s">
        <v>101</v>
      </c>
      <c r="O61" s="99" t="s">
        <v>102</v>
      </c>
      <c r="P61" s="100">
        <f t="shared" si="2"/>
        <v>0</v>
      </c>
      <c r="Q61" s="100">
        <v>0</v>
      </c>
      <c r="R61" s="100">
        <v>133759657.15710281</v>
      </c>
      <c r="S61" s="100">
        <v>0</v>
      </c>
      <c r="T61" s="100">
        <v>0</v>
      </c>
      <c r="U61" s="100">
        <v>0</v>
      </c>
      <c r="V61" s="100">
        <v>128602350.30374387</v>
      </c>
      <c r="W61" s="100">
        <v>0</v>
      </c>
      <c r="X61" s="100">
        <v>0</v>
      </c>
      <c r="Y61" s="100">
        <v>0</v>
      </c>
      <c r="Z61" s="100">
        <v>0</v>
      </c>
      <c r="AA61" s="100">
        <v>0</v>
      </c>
      <c r="AB61" s="100">
        <v>0</v>
      </c>
      <c r="AC61" s="100">
        <f t="shared" si="16"/>
        <v>262362007.46084666</v>
      </c>
      <c r="AE61" s="100">
        <v>5104566</v>
      </c>
      <c r="AF61" s="100">
        <f>+'Ejecucion ingresos febrero 2019'!I61</f>
        <v>40543204</v>
      </c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>
        <f t="shared" si="18"/>
        <v>45647770</v>
      </c>
      <c r="AS61" s="125" t="e">
        <f t="shared" si="19"/>
        <v>#DIV/0!</v>
      </c>
      <c r="AT61" s="125">
        <f t="shared" si="19"/>
        <v>-0.69689512621596084</v>
      </c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</row>
    <row r="62" spans="2:60" ht="15.75" outlineLevel="4" thickBot="1" x14ac:dyDescent="0.3">
      <c r="B62" s="44" t="s">
        <v>103</v>
      </c>
      <c r="C62" s="44" t="s">
        <v>104</v>
      </c>
      <c r="D62" s="45">
        <v>399659891</v>
      </c>
      <c r="E62" s="45"/>
      <c r="F62" s="45"/>
      <c r="G62" s="45">
        <f t="shared" si="48"/>
        <v>399659891</v>
      </c>
      <c r="H62" s="45">
        <v>4441684</v>
      </c>
      <c r="I62" s="45">
        <v>4441684</v>
      </c>
      <c r="J62" s="45">
        <v>4441684</v>
      </c>
      <c r="K62" s="45">
        <f t="shared" si="49"/>
        <v>395218207</v>
      </c>
      <c r="L62" s="46">
        <f t="shared" si="36"/>
        <v>1.1113659639165543E-2</v>
      </c>
      <c r="N62" s="98" t="s">
        <v>103</v>
      </c>
      <c r="O62" s="99" t="s">
        <v>104</v>
      </c>
      <c r="P62" s="100">
        <f t="shared" si="2"/>
        <v>0</v>
      </c>
      <c r="Q62" s="100">
        <v>0</v>
      </c>
      <c r="R62" s="100">
        <v>184944051.6961405</v>
      </c>
      <c r="S62" s="100">
        <v>0</v>
      </c>
      <c r="T62" s="100">
        <v>0</v>
      </c>
      <c r="U62" s="100">
        <v>0</v>
      </c>
      <c r="V62" s="100">
        <v>214715838.84190696</v>
      </c>
      <c r="W62" s="100">
        <v>0</v>
      </c>
      <c r="X62" s="100">
        <v>0</v>
      </c>
      <c r="Y62" s="100">
        <v>0</v>
      </c>
      <c r="Z62" s="100">
        <v>0</v>
      </c>
      <c r="AA62" s="100">
        <v>0</v>
      </c>
      <c r="AB62" s="100">
        <v>0</v>
      </c>
      <c r="AC62" s="100">
        <f t="shared" si="16"/>
        <v>399659890.53804743</v>
      </c>
      <c r="AE62" s="100">
        <v>4441684</v>
      </c>
      <c r="AF62" s="100">
        <f>+'Ejecucion ingresos febrero 2019'!I62</f>
        <v>107834971</v>
      </c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>
        <f t="shared" si="18"/>
        <v>112276655</v>
      </c>
      <c r="AS62" s="125" t="e">
        <f t="shared" si="19"/>
        <v>#DIV/0!</v>
      </c>
      <c r="AT62" s="125">
        <f t="shared" si="19"/>
        <v>-0.4169319315163984</v>
      </c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</row>
    <row r="63" spans="2:60" ht="15.75" outlineLevel="4" thickBot="1" x14ac:dyDescent="0.3">
      <c r="B63" s="44" t="s">
        <v>105</v>
      </c>
      <c r="C63" s="44" t="s">
        <v>106</v>
      </c>
      <c r="D63" s="45">
        <v>357852204</v>
      </c>
      <c r="E63" s="45"/>
      <c r="F63" s="45"/>
      <c r="G63" s="45">
        <f t="shared" si="48"/>
        <v>357852204</v>
      </c>
      <c r="H63" s="45">
        <v>2774189</v>
      </c>
      <c r="I63" s="45">
        <v>2774189</v>
      </c>
      <c r="J63" s="45">
        <v>2774189</v>
      </c>
      <c r="K63" s="45">
        <f t="shared" si="49"/>
        <v>355078015</v>
      </c>
      <c r="L63" s="46">
        <f t="shared" si="36"/>
        <v>7.7523317419612705E-3</v>
      </c>
      <c r="N63" s="98" t="s">
        <v>105</v>
      </c>
      <c r="O63" s="99" t="s">
        <v>106</v>
      </c>
      <c r="P63" s="100">
        <f t="shared" si="2"/>
        <v>0</v>
      </c>
      <c r="Q63" s="100">
        <v>0</v>
      </c>
      <c r="R63" s="100">
        <v>205821910.61832651</v>
      </c>
      <c r="S63" s="100">
        <v>0</v>
      </c>
      <c r="T63" s="100">
        <v>0</v>
      </c>
      <c r="U63" s="100">
        <v>0</v>
      </c>
      <c r="V63" s="100">
        <v>152030293.78276834</v>
      </c>
      <c r="W63" s="100">
        <v>0</v>
      </c>
      <c r="X63" s="100">
        <v>0</v>
      </c>
      <c r="Y63" s="100">
        <v>0</v>
      </c>
      <c r="Z63" s="100">
        <v>0</v>
      </c>
      <c r="AA63" s="100">
        <v>0</v>
      </c>
      <c r="AB63" s="100">
        <v>0</v>
      </c>
      <c r="AC63" s="100">
        <f t="shared" si="16"/>
        <v>357852204.40109485</v>
      </c>
      <c r="AE63" s="100">
        <v>2774189</v>
      </c>
      <c r="AF63" s="100">
        <f>+'Ejecucion ingresos febrero 2019'!I63</f>
        <v>125169322</v>
      </c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>
        <f t="shared" si="18"/>
        <v>127943511</v>
      </c>
      <c r="AS63" s="125" t="e">
        <f t="shared" si="19"/>
        <v>#DIV/0!</v>
      </c>
      <c r="AT63" s="125">
        <f t="shared" si="19"/>
        <v>-0.39185618467942235</v>
      </c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</row>
    <row r="64" spans="2:60" ht="15.75" outlineLevel="2" thickBot="1" x14ac:dyDescent="0.3">
      <c r="B64" s="40">
        <v>11010210</v>
      </c>
      <c r="C64" s="47" t="s">
        <v>278</v>
      </c>
      <c r="D64" s="42">
        <f>SUM(D65:D69)</f>
        <v>1043247400</v>
      </c>
      <c r="E64" s="42">
        <f t="shared" ref="E64:L64" si="179">SUM(E65:E69)</f>
        <v>0</v>
      </c>
      <c r="F64" s="42">
        <f t="shared" si="179"/>
        <v>0</v>
      </c>
      <c r="G64" s="42">
        <f t="shared" si="48"/>
        <v>1043247400</v>
      </c>
      <c r="H64" s="42">
        <f t="shared" ref="H64:I64" si="180">SUM(H65:H69)</f>
        <v>649092</v>
      </c>
      <c r="I64" s="42">
        <f t="shared" si="180"/>
        <v>649092</v>
      </c>
      <c r="J64" s="42">
        <f t="shared" si="179"/>
        <v>649092</v>
      </c>
      <c r="K64" s="42">
        <f>SUM(K65:K69)</f>
        <v>1042598308</v>
      </c>
      <c r="L64" s="43">
        <f t="shared" si="179"/>
        <v>0</v>
      </c>
      <c r="N64" s="95">
        <v>11010210</v>
      </c>
      <c r="O64" s="101" t="s">
        <v>683</v>
      </c>
      <c r="P64" s="97">
        <f t="shared" si="2"/>
        <v>0</v>
      </c>
      <c r="Q64" s="97">
        <v>0</v>
      </c>
      <c r="R64" s="97">
        <f>SUM(R65:R69)</f>
        <v>260811850</v>
      </c>
      <c r="S64" s="97">
        <f t="shared" ref="S64:AC64" si="181">SUM(S65:S69)</f>
        <v>0</v>
      </c>
      <c r="T64" s="97">
        <f t="shared" si="181"/>
        <v>0</v>
      </c>
      <c r="U64" s="97">
        <f t="shared" si="181"/>
        <v>0</v>
      </c>
      <c r="V64" s="97">
        <f t="shared" si="181"/>
        <v>391217775</v>
      </c>
      <c r="W64" s="97">
        <f t="shared" si="181"/>
        <v>0</v>
      </c>
      <c r="X64" s="97">
        <f t="shared" si="181"/>
        <v>391217775</v>
      </c>
      <c r="Y64" s="97">
        <f t="shared" si="181"/>
        <v>0</v>
      </c>
      <c r="Z64" s="97">
        <f t="shared" si="181"/>
        <v>0</v>
      </c>
      <c r="AA64" s="97">
        <f t="shared" si="181"/>
        <v>0</v>
      </c>
      <c r="AB64" s="97">
        <f t="shared" si="181"/>
        <v>0</v>
      </c>
      <c r="AC64" s="97">
        <f t="shared" si="181"/>
        <v>1043247400</v>
      </c>
      <c r="AD64" s="5">
        <f>+V64/4</f>
        <v>97804443.75</v>
      </c>
      <c r="AE64" s="97">
        <v>649092</v>
      </c>
      <c r="AF64" s="97">
        <f>+'Ejecucion ingresos febrero 2019'!I64</f>
        <v>38024135</v>
      </c>
      <c r="AG64" s="97">
        <f t="shared" ref="AG64" si="182">SUM(AG65:AG69)</f>
        <v>0</v>
      </c>
      <c r="AH64" s="97">
        <f t="shared" ref="AH64" si="183">SUM(AH65:AH69)</f>
        <v>0</v>
      </c>
      <c r="AI64" s="97">
        <f t="shared" ref="AI64" si="184">SUM(AI65:AI69)</f>
        <v>0</v>
      </c>
      <c r="AJ64" s="97">
        <f t="shared" ref="AJ64" si="185">SUM(AJ65:AJ69)</f>
        <v>0</v>
      </c>
      <c r="AK64" s="97">
        <f t="shared" ref="AK64" si="186">SUM(AK65:AK69)</f>
        <v>0</v>
      </c>
      <c r="AL64" s="97">
        <f t="shared" ref="AL64" si="187">SUM(AL65:AL69)</f>
        <v>0</v>
      </c>
      <c r="AM64" s="97">
        <f t="shared" ref="AM64" si="188">SUM(AM65:AM69)</f>
        <v>0</v>
      </c>
      <c r="AN64" s="97">
        <f t="shared" ref="AN64" si="189">SUM(AN65:AN69)</f>
        <v>0</v>
      </c>
      <c r="AO64" s="97">
        <f t="shared" ref="AO64" si="190">SUM(AO65:AO69)</f>
        <v>0</v>
      </c>
      <c r="AP64" s="97">
        <f t="shared" ref="AP64" si="191">SUM(AP65:AP69)</f>
        <v>0</v>
      </c>
      <c r="AQ64" s="97">
        <f t="shared" ref="AQ64" si="192">SUM(AQ65:AQ69)</f>
        <v>38673227</v>
      </c>
      <c r="AS64" s="124" t="e">
        <f t="shared" si="19"/>
        <v>#DIV/0!</v>
      </c>
      <c r="AT64" s="124">
        <f t="shared" si="19"/>
        <v>-0.85420856069231521</v>
      </c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</row>
    <row r="65" spans="2:60" ht="15.75" outlineLevel="3" thickBot="1" x14ac:dyDescent="0.3">
      <c r="B65" s="49">
        <v>110102101</v>
      </c>
      <c r="C65" s="49" t="s">
        <v>227</v>
      </c>
      <c r="D65" s="45">
        <v>208649480</v>
      </c>
      <c r="E65" s="45"/>
      <c r="F65" s="45"/>
      <c r="G65" s="45">
        <f t="shared" si="48"/>
        <v>208649480</v>
      </c>
      <c r="H65" s="45"/>
      <c r="I65" s="45"/>
      <c r="J65" s="45"/>
      <c r="K65" s="45">
        <f t="shared" si="49"/>
        <v>208649480</v>
      </c>
      <c r="L65" s="46"/>
      <c r="N65" s="95"/>
      <c r="O65" s="101"/>
      <c r="P65" s="97">
        <f t="shared" si="2"/>
        <v>0</v>
      </c>
      <c r="Q65" s="97"/>
      <c r="R65" s="97">
        <v>52162370</v>
      </c>
      <c r="S65" s="97"/>
      <c r="T65" s="97"/>
      <c r="U65" s="97"/>
      <c r="V65" s="97">
        <v>78243555</v>
      </c>
      <c r="W65" s="97"/>
      <c r="X65" s="97">
        <v>78243555</v>
      </c>
      <c r="Y65" s="97"/>
      <c r="Z65" s="97"/>
      <c r="AA65" s="97"/>
      <c r="AB65" s="97"/>
      <c r="AC65" s="97">
        <f t="shared" si="16"/>
        <v>208649480</v>
      </c>
      <c r="AD65" s="115" t="e">
        <f>+R65-#REF!</f>
        <v>#REF!</v>
      </c>
      <c r="AE65" s="97">
        <v>0</v>
      </c>
      <c r="AF65" s="97">
        <f>+'Ejecucion ingresos febrero 2019'!I65</f>
        <v>0</v>
      </c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>
        <f t="shared" ref="AQ65:AQ79" si="193">SUM(AE65:AP65)</f>
        <v>0</v>
      </c>
      <c r="AS65" s="124" t="e">
        <f t="shared" si="19"/>
        <v>#DIV/0!</v>
      </c>
      <c r="AT65" s="124">
        <f t="shared" si="19"/>
        <v>-1</v>
      </c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</row>
    <row r="66" spans="2:60" ht="15.75" outlineLevel="3" thickBot="1" x14ac:dyDescent="0.3">
      <c r="B66" s="49">
        <v>110102102</v>
      </c>
      <c r="C66" s="49" t="s">
        <v>228</v>
      </c>
      <c r="D66" s="45">
        <v>208649480</v>
      </c>
      <c r="E66" s="45"/>
      <c r="F66" s="45"/>
      <c r="G66" s="45">
        <f t="shared" si="48"/>
        <v>208649480</v>
      </c>
      <c r="H66" s="45">
        <v>649092</v>
      </c>
      <c r="I66" s="45">
        <v>649092</v>
      </c>
      <c r="J66" s="45">
        <v>649092</v>
      </c>
      <c r="K66" s="45">
        <f t="shared" si="49"/>
        <v>208000388</v>
      </c>
      <c r="L66" s="46"/>
      <c r="N66" s="95"/>
      <c r="O66" s="101"/>
      <c r="P66" s="97">
        <f t="shared" si="2"/>
        <v>0</v>
      </c>
      <c r="Q66" s="97"/>
      <c r="R66" s="97">
        <v>52162370</v>
      </c>
      <c r="S66" s="97"/>
      <c r="T66" s="97"/>
      <c r="U66" s="97"/>
      <c r="V66" s="97">
        <v>78243555</v>
      </c>
      <c r="W66" s="97"/>
      <c r="X66" s="97">
        <v>78243555</v>
      </c>
      <c r="Y66" s="97"/>
      <c r="Z66" s="97"/>
      <c r="AA66" s="97"/>
      <c r="AB66" s="97"/>
      <c r="AC66" s="97">
        <f t="shared" si="16"/>
        <v>208649480</v>
      </c>
      <c r="AE66" s="97">
        <v>649092</v>
      </c>
      <c r="AF66" s="97">
        <f>+'Ejecucion ingresos febrero 2019'!I66</f>
        <v>15007635</v>
      </c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>
        <f t="shared" si="193"/>
        <v>15656727</v>
      </c>
      <c r="AS66" s="124" t="e">
        <f t="shared" si="19"/>
        <v>#DIV/0!</v>
      </c>
      <c r="AT66" s="124">
        <f t="shared" si="19"/>
        <v>-0.71229000906208828</v>
      </c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</row>
    <row r="67" spans="2:60" ht="15.75" outlineLevel="3" thickBot="1" x14ac:dyDescent="0.3">
      <c r="B67" s="49">
        <v>110102103</v>
      </c>
      <c r="C67" s="49" t="s">
        <v>229</v>
      </c>
      <c r="D67" s="45">
        <v>208649480</v>
      </c>
      <c r="E67" s="45"/>
      <c r="F67" s="45"/>
      <c r="G67" s="45">
        <f t="shared" si="48"/>
        <v>208649480</v>
      </c>
      <c r="H67" s="45"/>
      <c r="I67" s="45"/>
      <c r="J67" s="45"/>
      <c r="K67" s="45">
        <f t="shared" si="49"/>
        <v>208649480</v>
      </c>
      <c r="L67" s="46"/>
      <c r="N67" s="95"/>
      <c r="O67" s="101"/>
      <c r="P67" s="97">
        <f t="shared" si="2"/>
        <v>0</v>
      </c>
      <c r="Q67" s="97"/>
      <c r="R67" s="97">
        <v>52162370</v>
      </c>
      <c r="S67" s="97"/>
      <c r="T67" s="97"/>
      <c r="U67" s="97"/>
      <c r="V67" s="97">
        <v>78243555</v>
      </c>
      <c r="W67" s="97"/>
      <c r="X67" s="97">
        <v>78243555</v>
      </c>
      <c r="Y67" s="97"/>
      <c r="Z67" s="97"/>
      <c r="AA67" s="97"/>
      <c r="AB67" s="97"/>
      <c r="AC67" s="97">
        <f t="shared" si="16"/>
        <v>208649480</v>
      </c>
      <c r="AE67" s="97">
        <v>0</v>
      </c>
      <c r="AF67" s="97">
        <f>+'Ejecucion ingresos febrero 2019'!I67</f>
        <v>16391572</v>
      </c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>
        <f t="shared" si="193"/>
        <v>16391572</v>
      </c>
      <c r="AS67" s="124" t="e">
        <f t="shared" si="19"/>
        <v>#DIV/0!</v>
      </c>
      <c r="AT67" s="124">
        <f t="shared" si="19"/>
        <v>-0.68575868005997431</v>
      </c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</row>
    <row r="68" spans="2:60" ht="15.75" outlineLevel="3" thickBot="1" x14ac:dyDescent="0.3">
      <c r="B68" s="49">
        <v>110102104</v>
      </c>
      <c r="C68" s="49" t="s">
        <v>230</v>
      </c>
      <c r="D68" s="45">
        <v>208649480</v>
      </c>
      <c r="E68" s="45"/>
      <c r="F68" s="45"/>
      <c r="G68" s="45">
        <f t="shared" si="48"/>
        <v>208649480</v>
      </c>
      <c r="H68" s="45"/>
      <c r="I68" s="45"/>
      <c r="J68" s="45"/>
      <c r="K68" s="45">
        <f t="shared" si="49"/>
        <v>208649480</v>
      </c>
      <c r="L68" s="46"/>
      <c r="N68" s="95"/>
      <c r="O68" s="101"/>
      <c r="P68" s="97">
        <f t="shared" si="2"/>
        <v>0</v>
      </c>
      <c r="Q68" s="97"/>
      <c r="R68" s="97">
        <v>52162370</v>
      </c>
      <c r="S68" s="97"/>
      <c r="T68" s="97"/>
      <c r="U68" s="97"/>
      <c r="V68" s="97">
        <v>78243555</v>
      </c>
      <c r="W68" s="97"/>
      <c r="X68" s="97">
        <v>78243555</v>
      </c>
      <c r="Y68" s="97"/>
      <c r="Z68" s="97"/>
      <c r="AA68" s="97"/>
      <c r="AB68" s="97"/>
      <c r="AC68" s="97">
        <f t="shared" si="16"/>
        <v>208649480</v>
      </c>
      <c r="AE68" s="97">
        <v>0</v>
      </c>
      <c r="AF68" s="97">
        <f>+'Ejecucion ingresos febrero 2019'!I68</f>
        <v>6624928</v>
      </c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>
        <f t="shared" si="193"/>
        <v>6624928</v>
      </c>
      <c r="AS68" s="124" t="e">
        <f t="shared" si="19"/>
        <v>#DIV/0!</v>
      </c>
      <c r="AT68" s="124">
        <f t="shared" si="19"/>
        <v>-0.87299411433951335</v>
      </c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</row>
    <row r="69" spans="2:60" ht="15.75" outlineLevel="3" thickBot="1" x14ac:dyDescent="0.3">
      <c r="B69" s="49">
        <v>110102105</v>
      </c>
      <c r="C69" s="49" t="s">
        <v>231</v>
      </c>
      <c r="D69" s="45">
        <v>208649480</v>
      </c>
      <c r="E69" s="45"/>
      <c r="F69" s="45"/>
      <c r="G69" s="45">
        <f t="shared" si="48"/>
        <v>208649480</v>
      </c>
      <c r="H69" s="45"/>
      <c r="I69" s="45"/>
      <c r="J69" s="45"/>
      <c r="K69" s="45">
        <f t="shared" si="49"/>
        <v>208649480</v>
      </c>
      <c r="L69" s="46"/>
      <c r="N69" s="95"/>
      <c r="O69" s="101"/>
      <c r="P69" s="97">
        <f t="shared" ref="P69:P132" si="194">+E69</f>
        <v>0</v>
      </c>
      <c r="Q69" s="97"/>
      <c r="R69" s="97">
        <v>52162370</v>
      </c>
      <c r="S69" s="97"/>
      <c r="T69" s="97"/>
      <c r="U69" s="97"/>
      <c r="V69" s="97">
        <v>78243555</v>
      </c>
      <c r="W69" s="97"/>
      <c r="X69" s="97">
        <v>78243555</v>
      </c>
      <c r="Y69" s="97"/>
      <c r="Z69" s="97"/>
      <c r="AA69" s="97"/>
      <c r="AB69" s="97"/>
      <c r="AC69" s="97">
        <f t="shared" si="16"/>
        <v>208649480</v>
      </c>
      <c r="AE69" s="97">
        <v>0</v>
      </c>
      <c r="AF69" s="97">
        <f>+'Ejecucion ingresos febrero 2019'!I69</f>
        <v>0</v>
      </c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>
        <f t="shared" si="193"/>
        <v>0</v>
      </c>
      <c r="AS69" s="124" t="e">
        <f t="shared" si="19"/>
        <v>#DIV/0!</v>
      </c>
      <c r="AT69" s="124">
        <f t="shared" si="19"/>
        <v>-1</v>
      </c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</row>
    <row r="70" spans="2:60" ht="15.75" outlineLevel="3" thickBot="1" x14ac:dyDescent="0.3">
      <c r="B70" s="36">
        <v>110103</v>
      </c>
      <c r="C70" s="48" t="s">
        <v>107</v>
      </c>
      <c r="D70" s="38">
        <f>D71+D72+D73+D74+D75+D76+D80</f>
        <v>3179765429</v>
      </c>
      <c r="E70" s="38">
        <f t="shared" ref="E70:K70" si="195">E71+E72+E73+E74+E75+E76+E80</f>
        <v>0</v>
      </c>
      <c r="F70" s="38">
        <f t="shared" si="195"/>
        <v>0</v>
      </c>
      <c r="G70" s="38">
        <f t="shared" si="195"/>
        <v>3179765429</v>
      </c>
      <c r="H70" s="38">
        <f t="shared" si="195"/>
        <v>147792705.56999999</v>
      </c>
      <c r="I70" s="38">
        <f t="shared" si="195"/>
        <v>147792705.56999999</v>
      </c>
      <c r="J70" s="38">
        <f t="shared" si="195"/>
        <v>147792705.56999999</v>
      </c>
      <c r="K70" s="38">
        <f t="shared" si="195"/>
        <v>3031972723.4300003</v>
      </c>
      <c r="L70" s="39">
        <f t="shared" si="36"/>
        <v>4.6479122083064824E-2</v>
      </c>
      <c r="N70" s="92">
        <v>110103</v>
      </c>
      <c r="O70" s="102" t="s">
        <v>107</v>
      </c>
      <c r="P70" s="94">
        <f t="shared" si="194"/>
        <v>0</v>
      </c>
      <c r="Q70" s="94">
        <f t="shared" ref="Q70:AB70" si="196">+Q71+Q72+Q73+Q74+Q75+Q80+Q76</f>
        <v>168800415.79250002</v>
      </c>
      <c r="R70" s="94">
        <f t="shared" si="196"/>
        <v>396534430.255</v>
      </c>
      <c r="S70" s="94">
        <f t="shared" si="196"/>
        <v>207999211.73000002</v>
      </c>
      <c r="T70" s="94">
        <f t="shared" si="196"/>
        <v>378183226.1925</v>
      </c>
      <c r="U70" s="94">
        <f t="shared" si="196"/>
        <v>152999211.73000002</v>
      </c>
      <c r="V70" s="94">
        <f t="shared" si="196"/>
        <v>359183226.1925</v>
      </c>
      <c r="W70" s="94">
        <f t="shared" si="196"/>
        <v>123850415.7925</v>
      </c>
      <c r="X70" s="94">
        <f t="shared" si="196"/>
        <v>438033226.1925</v>
      </c>
      <c r="Y70" s="94">
        <f t="shared" si="196"/>
        <v>173999211.73000002</v>
      </c>
      <c r="Z70" s="94">
        <f t="shared" si="196"/>
        <v>427183226.1925</v>
      </c>
      <c r="AA70" s="94">
        <f t="shared" si="196"/>
        <v>199999211.79250002</v>
      </c>
      <c r="AB70" s="94">
        <f t="shared" si="196"/>
        <v>153000415.79250002</v>
      </c>
      <c r="AC70" s="94">
        <f t="shared" ref="AC70:AC133" si="197">SUM(Q70:AB70)</f>
        <v>3179765429.3850002</v>
      </c>
      <c r="AE70" s="94">
        <v>147792705.56999999</v>
      </c>
      <c r="AF70" s="94">
        <f>+'Ejecucion ingresos febrero 2019'!I70</f>
        <v>358701353.19999999</v>
      </c>
      <c r="AG70" s="94">
        <f t="shared" ref="AG70:AP70" si="198">+AG71+AG72+AG73+AG74+AG75+AG80+AG76</f>
        <v>0</v>
      </c>
      <c r="AH70" s="94">
        <f t="shared" si="198"/>
        <v>0</v>
      </c>
      <c r="AI70" s="94">
        <f t="shared" si="198"/>
        <v>0</v>
      </c>
      <c r="AJ70" s="94">
        <f t="shared" si="198"/>
        <v>0</v>
      </c>
      <c r="AK70" s="94">
        <f t="shared" si="198"/>
        <v>0</v>
      </c>
      <c r="AL70" s="94">
        <f t="shared" si="198"/>
        <v>0</v>
      </c>
      <c r="AM70" s="94">
        <f t="shared" si="198"/>
        <v>0</v>
      </c>
      <c r="AN70" s="94">
        <f t="shared" si="198"/>
        <v>0</v>
      </c>
      <c r="AO70" s="94">
        <f t="shared" si="198"/>
        <v>0</v>
      </c>
      <c r="AP70" s="94">
        <f t="shared" si="198"/>
        <v>0</v>
      </c>
      <c r="AQ70" s="94">
        <f t="shared" si="193"/>
        <v>506494058.76999998</v>
      </c>
      <c r="AS70" s="123">
        <f t="shared" ref="AS70:AT133" si="199">+(AE70-Q70)/Q70</f>
        <v>-0.1244529530562532</v>
      </c>
      <c r="AT70" s="123">
        <f t="shared" si="199"/>
        <v>-9.5409311697525562E-2</v>
      </c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</row>
    <row r="71" spans="2:60" ht="15.75" outlineLevel="4" thickBot="1" x14ac:dyDescent="0.3">
      <c r="B71" s="47" t="s">
        <v>108</v>
      </c>
      <c r="C71" s="47" t="s">
        <v>109</v>
      </c>
      <c r="D71" s="42">
        <v>111180751</v>
      </c>
      <c r="E71" s="42"/>
      <c r="F71" s="42"/>
      <c r="G71" s="42">
        <f t="shared" ref="G71:G134" si="200">+D71+E71</f>
        <v>111180751</v>
      </c>
      <c r="H71" s="42">
        <v>4642262</v>
      </c>
      <c r="I71" s="42">
        <v>4642262</v>
      </c>
      <c r="J71" s="42">
        <v>4642262</v>
      </c>
      <c r="K71" s="42">
        <f t="shared" si="49"/>
        <v>106538489</v>
      </c>
      <c r="L71" s="43">
        <f t="shared" si="36"/>
        <v>4.1754188186766253E-2</v>
      </c>
      <c r="N71" s="103" t="s">
        <v>108</v>
      </c>
      <c r="O71" s="101" t="s">
        <v>109</v>
      </c>
      <c r="P71" s="100">
        <f t="shared" si="194"/>
        <v>0</v>
      </c>
      <c r="Q71" s="100">
        <v>9265062.5812500007</v>
      </c>
      <c r="R71" s="100">
        <v>9265062.5812500007</v>
      </c>
      <c r="S71" s="100">
        <v>9265062.5812500007</v>
      </c>
      <c r="T71" s="100">
        <v>9265062.5812500007</v>
      </c>
      <c r="U71" s="100">
        <v>9265062.5812500007</v>
      </c>
      <c r="V71" s="100">
        <v>9265062.5812500007</v>
      </c>
      <c r="W71" s="100">
        <v>9265062.5812500007</v>
      </c>
      <c r="X71" s="100">
        <v>9265062.5812500007</v>
      </c>
      <c r="Y71" s="100">
        <v>9265062.5812500007</v>
      </c>
      <c r="Z71" s="100">
        <v>9265062.5812500007</v>
      </c>
      <c r="AA71" s="100">
        <v>9265062.5812500007</v>
      </c>
      <c r="AB71" s="100">
        <v>9265062.5812500007</v>
      </c>
      <c r="AC71" s="100">
        <f t="shared" si="197"/>
        <v>111180750.97499998</v>
      </c>
      <c r="AE71" s="100">
        <v>4642262</v>
      </c>
      <c r="AF71" s="100">
        <f>+'Ejecucion ingresos febrero 2019'!I71</f>
        <v>8924984</v>
      </c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>
        <f t="shared" si="193"/>
        <v>13567246</v>
      </c>
      <c r="AS71" s="125">
        <f t="shared" si="199"/>
        <v>-0.49894974164613937</v>
      </c>
      <c r="AT71" s="125">
        <f t="shared" si="199"/>
        <v>-3.6705481292509397E-2</v>
      </c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</row>
    <row r="72" spans="2:60" ht="15.75" outlineLevel="4" thickBot="1" x14ac:dyDescent="0.3">
      <c r="B72" s="47" t="s">
        <v>110</v>
      </c>
      <c r="C72" s="47" t="s">
        <v>111</v>
      </c>
      <c r="D72" s="42">
        <v>70894671</v>
      </c>
      <c r="E72" s="42"/>
      <c r="F72" s="42"/>
      <c r="G72" s="42">
        <f t="shared" si="200"/>
        <v>70894671</v>
      </c>
      <c r="H72" s="42"/>
      <c r="I72" s="42"/>
      <c r="J72" s="42"/>
      <c r="K72" s="42">
        <f t="shared" si="49"/>
        <v>70894671</v>
      </c>
      <c r="L72" s="43">
        <f t="shared" si="36"/>
        <v>0</v>
      </c>
      <c r="N72" s="103" t="s">
        <v>110</v>
      </c>
      <c r="O72" s="101" t="s">
        <v>111</v>
      </c>
      <c r="P72" s="100">
        <f t="shared" si="194"/>
        <v>0</v>
      </c>
      <c r="Q72" s="100">
        <v>5907889.2906249994</v>
      </c>
      <c r="R72" s="100">
        <v>5907889.2906249994</v>
      </c>
      <c r="S72" s="100">
        <v>5907889.2906249994</v>
      </c>
      <c r="T72" s="100">
        <v>5907889.2906249994</v>
      </c>
      <c r="U72" s="100">
        <v>5907889.2906249994</v>
      </c>
      <c r="V72" s="100">
        <v>5907889.2906249994</v>
      </c>
      <c r="W72" s="100">
        <v>5907889.2906249994</v>
      </c>
      <c r="X72" s="100">
        <v>5907889.2906249994</v>
      </c>
      <c r="Y72" s="100">
        <v>5907889.2906249994</v>
      </c>
      <c r="Z72" s="100">
        <v>5907889.2906249994</v>
      </c>
      <c r="AA72" s="100">
        <v>5907889.2906249994</v>
      </c>
      <c r="AB72" s="100">
        <v>5907889.2906249994</v>
      </c>
      <c r="AC72" s="100">
        <f t="shared" si="197"/>
        <v>70894671.487499997</v>
      </c>
      <c r="AE72" s="100">
        <v>0</v>
      </c>
      <c r="AF72" s="100">
        <f>+'Ejecucion ingresos febrero 2019'!I72</f>
        <v>0</v>
      </c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>
        <f t="shared" si="193"/>
        <v>0</v>
      </c>
      <c r="AS72" s="125">
        <f t="shared" si="199"/>
        <v>-1</v>
      </c>
      <c r="AT72" s="125">
        <f t="shared" si="199"/>
        <v>-1</v>
      </c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</row>
    <row r="73" spans="2:60" ht="15.75" outlineLevel="4" thickBot="1" x14ac:dyDescent="0.3">
      <c r="B73" s="47" t="s">
        <v>112</v>
      </c>
      <c r="C73" s="47" t="s">
        <v>113</v>
      </c>
      <c r="D73" s="42">
        <v>1063420072</v>
      </c>
      <c r="E73" s="42"/>
      <c r="F73" s="42"/>
      <c r="G73" s="42">
        <f t="shared" si="200"/>
        <v>1063420072</v>
      </c>
      <c r="H73" s="42"/>
      <c r="I73" s="42"/>
      <c r="J73" s="42"/>
      <c r="K73" s="42">
        <f t="shared" si="49"/>
        <v>1063420072</v>
      </c>
      <c r="L73" s="43">
        <f t="shared" si="36"/>
        <v>0</v>
      </c>
      <c r="N73" s="103" t="s">
        <v>112</v>
      </c>
      <c r="O73" s="101" t="s">
        <v>113</v>
      </c>
      <c r="P73" s="100">
        <f t="shared" si="194"/>
        <v>0</v>
      </c>
      <c r="Q73" s="100">
        <v>0</v>
      </c>
      <c r="R73" s="100">
        <v>212684014.46250001</v>
      </c>
      <c r="S73" s="100">
        <v>0</v>
      </c>
      <c r="T73" s="100">
        <v>212684014.46250001</v>
      </c>
      <c r="U73" s="100">
        <v>0</v>
      </c>
      <c r="V73" s="100">
        <v>212684014.46250001</v>
      </c>
      <c r="W73" s="100">
        <v>0</v>
      </c>
      <c r="X73" s="100">
        <v>212684014.46250001</v>
      </c>
      <c r="Y73" s="100">
        <v>0</v>
      </c>
      <c r="Z73" s="100">
        <v>212684014.46250001</v>
      </c>
      <c r="AA73" s="100">
        <v>0</v>
      </c>
      <c r="AB73" s="100">
        <v>0</v>
      </c>
      <c r="AC73" s="100">
        <f t="shared" si="197"/>
        <v>1063420072.3125</v>
      </c>
      <c r="AE73" s="100">
        <v>0</v>
      </c>
      <c r="AF73" s="100">
        <f>+'Ejecucion ingresos febrero 2019'!I73</f>
        <v>271073290</v>
      </c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>
        <f t="shared" si="193"/>
        <v>271073290</v>
      </c>
      <c r="AS73" s="125" t="e">
        <f t="shared" si="199"/>
        <v>#DIV/0!</v>
      </c>
      <c r="AT73" s="125">
        <f t="shared" si="199"/>
        <v>0.27453532737315839</v>
      </c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</row>
    <row r="74" spans="2:60" ht="15.75" outlineLevel="2" thickBot="1" x14ac:dyDescent="0.3">
      <c r="B74" s="47" t="s">
        <v>114</v>
      </c>
      <c r="C74" s="47" t="s">
        <v>115</v>
      </c>
      <c r="D74" s="42">
        <v>171990368</v>
      </c>
      <c r="E74" s="42"/>
      <c r="F74" s="42"/>
      <c r="G74" s="42">
        <f t="shared" si="200"/>
        <v>171990368</v>
      </c>
      <c r="H74" s="42">
        <v>15082400</v>
      </c>
      <c r="I74" s="42">
        <v>15082400</v>
      </c>
      <c r="J74" s="42">
        <v>15082400</v>
      </c>
      <c r="K74" s="42">
        <f t="shared" ref="K74:K80" si="201">SUM(G74-J74)</f>
        <v>156907968</v>
      </c>
      <c r="L74" s="43">
        <f t="shared" si="36"/>
        <v>8.7693282916866594E-2</v>
      </c>
      <c r="N74" s="103" t="s">
        <v>114</v>
      </c>
      <c r="O74" s="101" t="s">
        <v>115</v>
      </c>
      <c r="P74" s="100">
        <f t="shared" si="194"/>
        <v>0</v>
      </c>
      <c r="Q74" s="100">
        <v>0</v>
      </c>
      <c r="R74" s="100">
        <v>0</v>
      </c>
      <c r="S74" s="100">
        <v>21498795.9375</v>
      </c>
      <c r="T74" s="100">
        <v>21498795.9375</v>
      </c>
      <c r="U74" s="100">
        <v>21498795.9375</v>
      </c>
      <c r="V74" s="100">
        <v>21498795.9375</v>
      </c>
      <c r="W74" s="100">
        <v>0</v>
      </c>
      <c r="X74" s="100">
        <v>21498795.9375</v>
      </c>
      <c r="Y74" s="100">
        <v>21498795.9375</v>
      </c>
      <c r="Z74" s="100">
        <v>21498795.9375</v>
      </c>
      <c r="AA74" s="100">
        <v>21498796</v>
      </c>
      <c r="AB74" s="100">
        <v>0</v>
      </c>
      <c r="AC74" s="100">
        <f t="shared" si="197"/>
        <v>171990367.5625</v>
      </c>
      <c r="AE74" s="100">
        <v>15082400</v>
      </c>
      <c r="AF74" s="100">
        <f>+'Ejecucion ingresos febrero 2019'!I74</f>
        <v>27577300</v>
      </c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>
        <f t="shared" si="193"/>
        <v>42659700</v>
      </c>
      <c r="AS74" s="125" t="e">
        <f t="shared" si="199"/>
        <v>#DIV/0!</v>
      </c>
      <c r="AT74" s="125" t="e">
        <f t="shared" si="199"/>
        <v>#DIV/0!</v>
      </c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</row>
    <row r="75" spans="2:60" ht="15.75" outlineLevel="3" thickBot="1" x14ac:dyDescent="0.3">
      <c r="B75" s="47" t="s">
        <v>116</v>
      </c>
      <c r="C75" s="47" t="s">
        <v>117</v>
      </c>
      <c r="D75" s="42">
        <v>5000000</v>
      </c>
      <c r="E75" s="42"/>
      <c r="F75" s="42"/>
      <c r="G75" s="42">
        <f t="shared" si="200"/>
        <v>5000000</v>
      </c>
      <c r="H75" s="42"/>
      <c r="I75" s="42"/>
      <c r="J75" s="42"/>
      <c r="K75" s="42">
        <f t="shared" si="201"/>
        <v>5000000</v>
      </c>
      <c r="L75" s="43">
        <f t="shared" si="36"/>
        <v>0</v>
      </c>
      <c r="N75" s="103" t="s">
        <v>116</v>
      </c>
      <c r="O75" s="101" t="s">
        <v>117</v>
      </c>
      <c r="P75" s="100">
        <f t="shared" si="194"/>
        <v>0</v>
      </c>
      <c r="Q75" s="100">
        <v>0</v>
      </c>
      <c r="R75" s="100">
        <v>0</v>
      </c>
      <c r="S75" s="100">
        <v>0</v>
      </c>
      <c r="T75" s="100">
        <v>0</v>
      </c>
      <c r="U75" s="100">
        <v>0</v>
      </c>
      <c r="V75" s="100">
        <v>0</v>
      </c>
      <c r="W75" s="100">
        <v>0</v>
      </c>
      <c r="X75" s="100">
        <v>0</v>
      </c>
      <c r="Y75" s="100">
        <v>0</v>
      </c>
      <c r="Z75" s="100">
        <v>0</v>
      </c>
      <c r="AA75" s="100">
        <v>0</v>
      </c>
      <c r="AB75" s="100">
        <v>5000000</v>
      </c>
      <c r="AC75" s="100">
        <f t="shared" si="197"/>
        <v>5000000</v>
      </c>
      <c r="AE75" s="100">
        <v>0</v>
      </c>
      <c r="AF75" s="100">
        <f>+'Ejecucion ingresos febrero 2019'!I75</f>
        <v>0</v>
      </c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>
        <f t="shared" si="193"/>
        <v>0</v>
      </c>
      <c r="AS75" s="125" t="e">
        <f t="shared" si="199"/>
        <v>#DIV/0!</v>
      </c>
      <c r="AT75" s="125" t="e">
        <f t="shared" si="199"/>
        <v>#DIV/0!</v>
      </c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</row>
    <row r="76" spans="2:60" ht="15.75" outlineLevel="3" thickBot="1" x14ac:dyDescent="0.3">
      <c r="B76" s="47">
        <v>11010306</v>
      </c>
      <c r="C76" s="47" t="s">
        <v>118</v>
      </c>
      <c r="D76" s="42">
        <f>SUM(D77:D79)</f>
        <v>1080329567</v>
      </c>
      <c r="E76" s="42">
        <f t="shared" ref="E76:F76" si="202">SUM(E77:E79)</f>
        <v>0</v>
      </c>
      <c r="F76" s="42">
        <f t="shared" si="202"/>
        <v>0</v>
      </c>
      <c r="G76" s="42">
        <f t="shared" si="200"/>
        <v>1080329567</v>
      </c>
      <c r="H76" s="42">
        <f t="shared" ref="H76:K76" si="203">SUM(H77:H79)</f>
        <v>35779133</v>
      </c>
      <c r="I76" s="42">
        <f t="shared" si="203"/>
        <v>35779133</v>
      </c>
      <c r="J76" s="42">
        <f t="shared" si="203"/>
        <v>35779133</v>
      </c>
      <c r="K76" s="42">
        <f t="shared" si="203"/>
        <v>1044550434</v>
      </c>
      <c r="L76" s="43">
        <f t="shared" si="36"/>
        <v>3.3118720520957469E-2</v>
      </c>
      <c r="N76" s="104">
        <v>11010306</v>
      </c>
      <c r="O76" s="105" t="s">
        <v>118</v>
      </c>
      <c r="P76" s="106">
        <f t="shared" si="194"/>
        <v>0</v>
      </c>
      <c r="Q76" s="106">
        <f>SUM(Q77:Q79)</f>
        <v>90027463.920625001</v>
      </c>
      <c r="R76" s="106">
        <f t="shared" ref="R76:AB76" si="204">SUM(R77:R79)</f>
        <v>90027463.920625001</v>
      </c>
      <c r="S76" s="106">
        <f t="shared" si="204"/>
        <v>90027463.920625001</v>
      </c>
      <c r="T76" s="106">
        <f t="shared" si="204"/>
        <v>90027463.920625001</v>
      </c>
      <c r="U76" s="106">
        <f t="shared" si="204"/>
        <v>90027463.920625001</v>
      </c>
      <c r="V76" s="106">
        <f t="shared" si="204"/>
        <v>90027463.920625001</v>
      </c>
      <c r="W76" s="106">
        <f t="shared" si="204"/>
        <v>90027463.920625001</v>
      </c>
      <c r="X76" s="106">
        <f t="shared" si="204"/>
        <v>90027463.920625001</v>
      </c>
      <c r="Y76" s="106">
        <f t="shared" si="204"/>
        <v>90027463.920625001</v>
      </c>
      <c r="Z76" s="106">
        <f t="shared" si="204"/>
        <v>90027463.920625001</v>
      </c>
      <c r="AA76" s="106">
        <f t="shared" si="204"/>
        <v>90027463.920625001</v>
      </c>
      <c r="AB76" s="106">
        <f t="shared" si="204"/>
        <v>90027463.920625001</v>
      </c>
      <c r="AC76" s="106">
        <f t="shared" si="197"/>
        <v>1080329567.0474999</v>
      </c>
      <c r="AE76" s="106">
        <v>35779133</v>
      </c>
      <c r="AF76" s="106">
        <f>+'Ejecucion ingresos febrero 2019'!I76</f>
        <v>34530440.200000003</v>
      </c>
      <c r="AG76" s="106">
        <f t="shared" ref="AG76" si="205">SUM(AG77:AG79)</f>
        <v>0</v>
      </c>
      <c r="AH76" s="106">
        <f t="shared" ref="AH76" si="206">SUM(AH77:AH79)</f>
        <v>0</v>
      </c>
      <c r="AI76" s="106">
        <f t="shared" ref="AI76" si="207">SUM(AI77:AI79)</f>
        <v>0</v>
      </c>
      <c r="AJ76" s="106">
        <f t="shared" ref="AJ76" si="208">SUM(AJ77:AJ79)</f>
        <v>0</v>
      </c>
      <c r="AK76" s="106">
        <f t="shared" ref="AK76" si="209">SUM(AK77:AK79)</f>
        <v>0</v>
      </c>
      <c r="AL76" s="106">
        <f t="shared" ref="AL76" si="210">SUM(AL77:AL79)</f>
        <v>0</v>
      </c>
      <c r="AM76" s="106">
        <f t="shared" ref="AM76" si="211">SUM(AM77:AM79)</f>
        <v>0</v>
      </c>
      <c r="AN76" s="106">
        <f t="shared" ref="AN76" si="212">SUM(AN77:AN79)</f>
        <v>0</v>
      </c>
      <c r="AO76" s="106">
        <f t="shared" ref="AO76" si="213">SUM(AO77:AO79)</f>
        <v>0</v>
      </c>
      <c r="AP76" s="106">
        <f t="shared" ref="AP76" si="214">SUM(AP77:AP79)</f>
        <v>0</v>
      </c>
      <c r="AQ76" s="106">
        <f t="shared" si="193"/>
        <v>70309573.200000003</v>
      </c>
      <c r="AS76" s="126">
        <f t="shared" si="199"/>
        <v>-0.60257535376598437</v>
      </c>
      <c r="AT76" s="126">
        <f t="shared" si="199"/>
        <v>-0.61644548567485313</v>
      </c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</row>
    <row r="77" spans="2:60" ht="15.75" outlineLevel="4" thickBot="1" x14ac:dyDescent="0.3">
      <c r="B77" s="44" t="s">
        <v>119</v>
      </c>
      <c r="C77" s="44" t="s">
        <v>120</v>
      </c>
      <c r="D77" s="45">
        <v>406831104</v>
      </c>
      <c r="E77" s="45"/>
      <c r="F77" s="45"/>
      <c r="G77" s="45">
        <f t="shared" si="200"/>
        <v>406831104</v>
      </c>
      <c r="H77" s="45"/>
      <c r="I77" s="45"/>
      <c r="J77" s="45"/>
      <c r="K77" s="45">
        <f t="shared" si="201"/>
        <v>406831104</v>
      </c>
      <c r="L77" s="46">
        <f t="shared" si="36"/>
        <v>0</v>
      </c>
      <c r="N77" s="98" t="s">
        <v>119</v>
      </c>
      <c r="O77" s="99" t="s">
        <v>120</v>
      </c>
      <c r="P77" s="100">
        <f t="shared" si="194"/>
        <v>0</v>
      </c>
      <c r="Q77" s="100">
        <v>33902591.965374999</v>
      </c>
      <c r="R77" s="100">
        <v>33902591.965374999</v>
      </c>
      <c r="S77" s="100">
        <v>33902591.965374999</v>
      </c>
      <c r="T77" s="100">
        <v>33902591.965374999</v>
      </c>
      <c r="U77" s="100">
        <v>33902591.965374999</v>
      </c>
      <c r="V77" s="100">
        <v>33902591.965374999</v>
      </c>
      <c r="W77" s="100">
        <v>33902591.965374999</v>
      </c>
      <c r="X77" s="100">
        <v>33902591.965374999</v>
      </c>
      <c r="Y77" s="100">
        <v>33902591.965374999</v>
      </c>
      <c r="Z77" s="100">
        <v>33902591.965374999</v>
      </c>
      <c r="AA77" s="100">
        <v>33902591.965374999</v>
      </c>
      <c r="AB77" s="100">
        <v>33902591.965374999</v>
      </c>
      <c r="AC77" s="100">
        <f t="shared" si="197"/>
        <v>406831103.58450001</v>
      </c>
      <c r="AE77" s="100">
        <v>0</v>
      </c>
      <c r="AF77" s="100">
        <f>+'Ejecucion ingresos febrero 2019'!I77</f>
        <v>0</v>
      </c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>
        <f t="shared" si="193"/>
        <v>0</v>
      </c>
      <c r="AS77" s="125">
        <f t="shared" si="199"/>
        <v>-1</v>
      </c>
      <c r="AT77" s="125">
        <f t="shared" si="199"/>
        <v>-1</v>
      </c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</row>
    <row r="78" spans="2:60" ht="15.75" outlineLevel="4" thickBot="1" x14ac:dyDescent="0.3">
      <c r="B78" s="44" t="s">
        <v>121</v>
      </c>
      <c r="C78" s="44" t="s">
        <v>122</v>
      </c>
      <c r="D78" s="45">
        <v>245827327</v>
      </c>
      <c r="E78" s="45"/>
      <c r="F78" s="45"/>
      <c r="G78" s="45">
        <f t="shared" si="200"/>
        <v>245827327</v>
      </c>
      <c r="H78" s="45"/>
      <c r="I78" s="45"/>
      <c r="J78" s="45"/>
      <c r="K78" s="45">
        <f t="shared" si="201"/>
        <v>245827327</v>
      </c>
      <c r="L78" s="46">
        <f t="shared" si="36"/>
        <v>0</v>
      </c>
      <c r="N78" s="98" t="s">
        <v>121</v>
      </c>
      <c r="O78" s="99" t="s">
        <v>122</v>
      </c>
      <c r="P78" s="100">
        <f t="shared" si="194"/>
        <v>0</v>
      </c>
      <c r="Q78" s="100">
        <v>20485610.600000001</v>
      </c>
      <c r="R78" s="100">
        <v>20485610.600000001</v>
      </c>
      <c r="S78" s="100">
        <v>20485610.600000001</v>
      </c>
      <c r="T78" s="100">
        <v>20485610.600000001</v>
      </c>
      <c r="U78" s="100">
        <v>20485610.600000001</v>
      </c>
      <c r="V78" s="100">
        <v>20485610.600000001</v>
      </c>
      <c r="W78" s="100">
        <v>20485610.600000001</v>
      </c>
      <c r="X78" s="100">
        <v>20485610.600000001</v>
      </c>
      <c r="Y78" s="100">
        <v>20485610.600000001</v>
      </c>
      <c r="Z78" s="100">
        <v>20485610.600000001</v>
      </c>
      <c r="AA78" s="100">
        <v>20485610.600000001</v>
      </c>
      <c r="AB78" s="100">
        <v>20485610.600000001</v>
      </c>
      <c r="AC78" s="100">
        <f t="shared" si="197"/>
        <v>245827327.19999996</v>
      </c>
      <c r="AE78" s="100">
        <v>0</v>
      </c>
      <c r="AF78" s="100">
        <f>+'Ejecucion ingresos febrero 2019'!I78</f>
        <v>0</v>
      </c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>
        <f t="shared" si="193"/>
        <v>0</v>
      </c>
      <c r="AS78" s="125">
        <f t="shared" si="199"/>
        <v>-1</v>
      </c>
      <c r="AT78" s="125">
        <f t="shared" si="199"/>
        <v>-1</v>
      </c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</row>
    <row r="79" spans="2:60" ht="15.75" outlineLevel="4" thickBot="1" x14ac:dyDescent="0.3">
      <c r="B79" s="44" t="s">
        <v>123</v>
      </c>
      <c r="C79" s="44" t="s">
        <v>124</v>
      </c>
      <c r="D79" s="45">
        <v>427671136</v>
      </c>
      <c r="E79" s="45"/>
      <c r="F79" s="45"/>
      <c r="G79" s="45">
        <f t="shared" si="200"/>
        <v>427671136</v>
      </c>
      <c r="H79" s="45">
        <v>35779133</v>
      </c>
      <c r="I79" s="45">
        <v>35779133</v>
      </c>
      <c r="J79" s="45">
        <v>35779133</v>
      </c>
      <c r="K79" s="45">
        <f t="shared" si="201"/>
        <v>391892003</v>
      </c>
      <c r="L79" s="46">
        <f t="shared" ref="L79:L142" si="215">+J79/G79</f>
        <v>8.3660387592769406E-2</v>
      </c>
      <c r="N79" s="98" t="s">
        <v>123</v>
      </c>
      <c r="O79" s="99" t="s">
        <v>124</v>
      </c>
      <c r="P79" s="100">
        <f t="shared" si="194"/>
        <v>0</v>
      </c>
      <c r="Q79" s="100">
        <v>35639261.355250001</v>
      </c>
      <c r="R79" s="100">
        <v>35639261.355250001</v>
      </c>
      <c r="S79" s="100">
        <v>35639261.355250001</v>
      </c>
      <c r="T79" s="100">
        <v>35639261.355250001</v>
      </c>
      <c r="U79" s="100">
        <v>35639261.355250001</v>
      </c>
      <c r="V79" s="100">
        <v>35639261.355250001</v>
      </c>
      <c r="W79" s="100">
        <v>35639261.355250001</v>
      </c>
      <c r="X79" s="100">
        <v>35639261.355250001</v>
      </c>
      <c r="Y79" s="100">
        <v>35639261.355250001</v>
      </c>
      <c r="Z79" s="100">
        <v>35639261.355250001</v>
      </c>
      <c r="AA79" s="100">
        <v>35639261.355250001</v>
      </c>
      <c r="AB79" s="100">
        <v>35639261.355250001</v>
      </c>
      <c r="AC79" s="100">
        <f t="shared" si="197"/>
        <v>427671136.26300001</v>
      </c>
      <c r="AE79" s="100">
        <v>35779133</v>
      </c>
      <c r="AF79" s="100">
        <f>+'Ejecucion ingresos febrero 2019'!I79</f>
        <v>34530440.200000003</v>
      </c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>
        <f t="shared" si="193"/>
        <v>70309573.200000003</v>
      </c>
      <c r="AS79" s="125">
        <f t="shared" si="199"/>
        <v>3.9246504958609261E-3</v>
      </c>
      <c r="AT79" s="125">
        <f t="shared" si="199"/>
        <v>-3.1112349501223827E-2</v>
      </c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</row>
    <row r="80" spans="2:60" ht="15.75" outlineLevel="3" thickBot="1" x14ac:dyDescent="0.3">
      <c r="B80" s="47" t="s">
        <v>245</v>
      </c>
      <c r="C80" s="47" t="s">
        <v>234</v>
      </c>
      <c r="D80" s="42">
        <v>676950000</v>
      </c>
      <c r="E80" s="42"/>
      <c r="F80" s="42"/>
      <c r="G80" s="42">
        <f t="shared" si="200"/>
        <v>676950000</v>
      </c>
      <c r="H80" s="42">
        <v>92288910.569999993</v>
      </c>
      <c r="I80" s="42">
        <v>92288910.569999993</v>
      </c>
      <c r="J80" s="42">
        <v>92288910.569999993</v>
      </c>
      <c r="K80" s="42">
        <f t="shared" si="201"/>
        <v>584661089.43000007</v>
      </c>
      <c r="L80" s="43"/>
      <c r="N80" s="103" t="s">
        <v>684</v>
      </c>
      <c r="O80" s="101" t="s">
        <v>234</v>
      </c>
      <c r="P80" s="100">
        <f t="shared" si="194"/>
        <v>0</v>
      </c>
      <c r="Q80" s="100">
        <v>63600000</v>
      </c>
      <c r="R80" s="100">
        <v>78650000</v>
      </c>
      <c r="S80" s="100">
        <v>81300000</v>
      </c>
      <c r="T80" s="100">
        <v>38800000</v>
      </c>
      <c r="U80" s="100">
        <v>26300000</v>
      </c>
      <c r="V80" s="100">
        <v>19800000</v>
      </c>
      <c r="W80" s="100">
        <v>18650000</v>
      </c>
      <c r="X80" s="100">
        <v>98650000</v>
      </c>
      <c r="Y80" s="100">
        <v>47300000</v>
      </c>
      <c r="Z80" s="100">
        <v>87800000</v>
      </c>
      <c r="AA80" s="100">
        <v>73300000</v>
      </c>
      <c r="AB80" s="100">
        <v>42800000</v>
      </c>
      <c r="AC80" s="100">
        <f>SUM(Q80:AB80)</f>
        <v>676950000</v>
      </c>
      <c r="AE80" s="100">
        <v>92288910.569999993</v>
      </c>
      <c r="AF80" s="100">
        <f>+'Ejecucion ingresos febrero 2019'!I80</f>
        <v>16595339</v>
      </c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>
        <f>SUM(AE80:AP80)</f>
        <v>108884249.56999999</v>
      </c>
      <c r="AS80" s="125">
        <f t="shared" si="199"/>
        <v>0.45108349952830179</v>
      </c>
      <c r="AT80" s="125">
        <f t="shared" si="199"/>
        <v>-0.78899759694850602</v>
      </c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</row>
    <row r="81" spans="2:60" ht="15.75" outlineLevel="4" thickBot="1" x14ac:dyDescent="0.3">
      <c r="B81" s="36">
        <v>110104</v>
      </c>
      <c r="C81" s="48" t="s">
        <v>125</v>
      </c>
      <c r="D81" s="38">
        <f>SUM(D82+D88+D91+D98+D102+D109+D114+D121+D125+D130+D135)</f>
        <v>4099648453</v>
      </c>
      <c r="E81" s="38">
        <f t="shared" ref="E81:K81" si="216">SUM(E82+E88+E91+E98+E102+E109+E114+E121+E125+E130+E135)</f>
        <v>0</v>
      </c>
      <c r="F81" s="38">
        <f t="shared" si="216"/>
        <v>0</v>
      </c>
      <c r="G81" s="38">
        <f t="shared" si="200"/>
        <v>4099648453</v>
      </c>
      <c r="H81" s="38">
        <f t="shared" ref="H81:I81" si="217">SUM(H82+H88+H91+H98+H102+H109+H114+H121+H125+H130+H135)</f>
        <v>79077107.989999995</v>
      </c>
      <c r="I81" s="38">
        <f t="shared" si="217"/>
        <v>79077107.989999995</v>
      </c>
      <c r="J81" s="38">
        <f t="shared" si="216"/>
        <v>79077107.989999995</v>
      </c>
      <c r="K81" s="38">
        <f t="shared" si="216"/>
        <v>3192456225.0099998</v>
      </c>
      <c r="L81" s="39">
        <f t="shared" si="215"/>
        <v>1.9288753388631098E-2</v>
      </c>
      <c r="N81" s="92">
        <v>110104</v>
      </c>
      <c r="O81" s="102" t="s">
        <v>125</v>
      </c>
      <c r="P81" s="94">
        <f t="shared" si="194"/>
        <v>0</v>
      </c>
      <c r="Q81" s="94">
        <f t="shared" ref="Q81:AB81" si="218">+Q82+Q88+Q91+Q98+Q102+Q109+Q114+Q121+Q125+Q130+Q135</f>
        <v>58491256.666666664</v>
      </c>
      <c r="R81" s="94">
        <f t="shared" si="218"/>
        <v>621752432.79166663</v>
      </c>
      <c r="S81" s="94">
        <f t="shared" si="218"/>
        <v>581733430.66666663</v>
      </c>
      <c r="T81" s="94">
        <f t="shared" si="218"/>
        <v>62974376.666666664</v>
      </c>
      <c r="U81" s="94">
        <f t="shared" si="218"/>
        <v>318155355.79166663</v>
      </c>
      <c r="V81" s="94">
        <f t="shared" si="218"/>
        <v>79720916.791666657</v>
      </c>
      <c r="W81" s="94">
        <f t="shared" si="218"/>
        <v>823416288.66666675</v>
      </c>
      <c r="X81" s="94">
        <f t="shared" si="218"/>
        <v>298640864.4666667</v>
      </c>
      <c r="Y81" s="94">
        <f t="shared" si="218"/>
        <v>420548806.66666669</v>
      </c>
      <c r="Z81" s="94">
        <f t="shared" si="218"/>
        <v>184503089.66666669</v>
      </c>
      <c r="AA81" s="94">
        <f t="shared" si="218"/>
        <v>241255742.66666669</v>
      </c>
      <c r="AB81" s="94">
        <f t="shared" si="218"/>
        <v>408455891.66666669</v>
      </c>
      <c r="AC81" s="94">
        <f t="shared" si="197"/>
        <v>4099648453.1749997</v>
      </c>
      <c r="AE81" s="94">
        <v>79077107.989999995</v>
      </c>
      <c r="AF81" s="94">
        <f>+'Ejecucion ingresos febrero 2019'!I81</f>
        <v>409388714.07999998</v>
      </c>
      <c r="AG81" s="94">
        <f t="shared" ref="AG81:AP81" si="219">+AG82+AG88+AG91+AG98+AG102+AG109+AG114+AG121+AG125+AG130+AG135</f>
        <v>0</v>
      </c>
      <c r="AH81" s="94">
        <f t="shared" si="219"/>
        <v>0</v>
      </c>
      <c r="AI81" s="94">
        <f t="shared" si="219"/>
        <v>0</v>
      </c>
      <c r="AJ81" s="94">
        <f t="shared" si="219"/>
        <v>0</v>
      </c>
      <c r="AK81" s="94">
        <f t="shared" si="219"/>
        <v>0</v>
      </c>
      <c r="AL81" s="94">
        <f t="shared" si="219"/>
        <v>0</v>
      </c>
      <c r="AM81" s="94">
        <f t="shared" si="219"/>
        <v>0</v>
      </c>
      <c r="AN81" s="94">
        <f t="shared" si="219"/>
        <v>0</v>
      </c>
      <c r="AO81" s="94">
        <f t="shared" si="219"/>
        <v>0</v>
      </c>
      <c r="AP81" s="94">
        <f t="shared" si="219"/>
        <v>0</v>
      </c>
      <c r="AQ81" s="94">
        <f t="shared" ref="AQ81:AQ143" si="220">SUM(AE81:AP81)</f>
        <v>488465822.06999999</v>
      </c>
      <c r="AS81" s="123">
        <f t="shared" si="199"/>
        <v>0.35194749602746889</v>
      </c>
      <c r="AT81" s="123">
        <f t="shared" si="199"/>
        <v>-0.34155671536041149</v>
      </c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</row>
    <row r="82" spans="2:60" ht="15.75" outlineLevel="4" thickBot="1" x14ac:dyDescent="0.3">
      <c r="B82" s="40">
        <v>11010401</v>
      </c>
      <c r="C82" s="47" t="s">
        <v>46</v>
      </c>
      <c r="D82" s="42">
        <f>SUM(D83:D87)</f>
        <v>1432248770</v>
      </c>
      <c r="E82" s="42">
        <f t="shared" ref="E82:K82" si="221">SUM(E83:E86)</f>
        <v>0</v>
      </c>
      <c r="F82" s="42">
        <f t="shared" si="221"/>
        <v>0</v>
      </c>
      <c r="G82" s="42">
        <f t="shared" si="200"/>
        <v>1432248770</v>
      </c>
      <c r="H82" s="42">
        <f t="shared" ref="H82:J82" si="222">SUM(H83:H86)</f>
        <v>21290795</v>
      </c>
      <c r="I82" s="42">
        <f t="shared" si="222"/>
        <v>21290795</v>
      </c>
      <c r="J82" s="42">
        <f t="shared" si="222"/>
        <v>21290795</v>
      </c>
      <c r="K82" s="42">
        <f t="shared" si="221"/>
        <v>582842855</v>
      </c>
      <c r="L82" s="43">
        <f t="shared" si="215"/>
        <v>1.4865291174242028E-2</v>
      </c>
      <c r="N82" s="95">
        <v>11010401</v>
      </c>
      <c r="O82" s="101" t="s">
        <v>46</v>
      </c>
      <c r="P82" s="97">
        <f t="shared" si="194"/>
        <v>0</v>
      </c>
      <c r="Q82" s="97">
        <f>SUM(Q83:Q87)</f>
        <v>47397666.666666664</v>
      </c>
      <c r="R82" s="97">
        <f t="shared" ref="R82:AB82" si="223">SUM(R83:R87)</f>
        <v>126472666.66666666</v>
      </c>
      <c r="S82" s="97">
        <f t="shared" si="223"/>
        <v>176922666.66666666</v>
      </c>
      <c r="T82" s="97">
        <f t="shared" si="223"/>
        <v>55547666.666666664</v>
      </c>
      <c r="U82" s="97">
        <f t="shared" si="223"/>
        <v>61047666.666666664</v>
      </c>
      <c r="V82" s="97">
        <f t="shared" si="223"/>
        <v>56047666.666666664</v>
      </c>
      <c r="W82" s="97">
        <f t="shared" si="223"/>
        <v>197813186.66666669</v>
      </c>
      <c r="X82" s="97">
        <f t="shared" si="223"/>
        <v>192688186.66666669</v>
      </c>
      <c r="Y82" s="97">
        <f t="shared" si="223"/>
        <v>147938186.66666669</v>
      </c>
      <c r="Z82" s="97">
        <f t="shared" si="223"/>
        <v>100321836.66666667</v>
      </c>
      <c r="AA82" s="97">
        <f t="shared" si="223"/>
        <v>165938186.66666669</v>
      </c>
      <c r="AB82" s="97">
        <f t="shared" si="223"/>
        <v>104113186.66666667</v>
      </c>
      <c r="AC82" s="97">
        <f t="shared" si="197"/>
        <v>1432248770.0000005</v>
      </c>
      <c r="AE82" s="97">
        <v>21290795</v>
      </c>
      <c r="AF82" s="97">
        <f>+'Ejecucion ingresos febrero 2019'!I82</f>
        <v>20551319.280000001</v>
      </c>
      <c r="AG82" s="97">
        <f t="shared" ref="AG82" si="224">SUM(AG83:AG87)</f>
        <v>0</v>
      </c>
      <c r="AH82" s="97">
        <f t="shared" ref="AH82" si="225">SUM(AH83:AH87)</f>
        <v>0</v>
      </c>
      <c r="AI82" s="97">
        <f t="shared" ref="AI82" si="226">SUM(AI83:AI87)</f>
        <v>0</v>
      </c>
      <c r="AJ82" s="97">
        <f t="shared" ref="AJ82" si="227">SUM(AJ83:AJ87)</f>
        <v>0</v>
      </c>
      <c r="AK82" s="97">
        <f t="shared" ref="AK82" si="228">SUM(AK83:AK87)</f>
        <v>0</v>
      </c>
      <c r="AL82" s="97">
        <f t="shared" ref="AL82" si="229">SUM(AL83:AL87)</f>
        <v>0</v>
      </c>
      <c r="AM82" s="97">
        <f t="shared" ref="AM82" si="230">SUM(AM83:AM87)</f>
        <v>0</v>
      </c>
      <c r="AN82" s="97">
        <f t="shared" ref="AN82" si="231">SUM(AN83:AN87)</f>
        <v>0</v>
      </c>
      <c r="AO82" s="97">
        <f t="shared" ref="AO82" si="232">SUM(AO83:AO87)</f>
        <v>0</v>
      </c>
      <c r="AP82" s="97">
        <f t="shared" ref="AP82" si="233">SUM(AP83:AP87)</f>
        <v>0</v>
      </c>
      <c r="AQ82" s="97">
        <f t="shared" si="220"/>
        <v>41842114.280000001</v>
      </c>
      <c r="AS82" s="124">
        <f t="shared" si="199"/>
        <v>-0.55080499743306632</v>
      </c>
      <c r="AT82" s="124">
        <f t="shared" si="199"/>
        <v>-0.83750386686978473</v>
      </c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</row>
    <row r="83" spans="2:60" ht="15.75" outlineLevel="4" thickBot="1" x14ac:dyDescent="0.3">
      <c r="B83" s="44" t="s">
        <v>126</v>
      </c>
      <c r="C83" s="44" t="s">
        <v>127</v>
      </c>
      <c r="D83" s="45">
        <v>30000000</v>
      </c>
      <c r="E83" s="45"/>
      <c r="F83" s="45"/>
      <c r="G83" s="45">
        <f t="shared" si="200"/>
        <v>30000000</v>
      </c>
      <c r="H83" s="45">
        <v>1977272</v>
      </c>
      <c r="I83" s="45">
        <v>1977272</v>
      </c>
      <c r="J83" s="45">
        <v>1977272</v>
      </c>
      <c r="K83" s="45">
        <f t="shared" ref="K83:K124" si="234">+G83-J83</f>
        <v>28022728</v>
      </c>
      <c r="L83" s="46">
        <f t="shared" si="215"/>
        <v>6.5909066666666669E-2</v>
      </c>
      <c r="N83" s="98" t="s">
        <v>126</v>
      </c>
      <c r="O83" s="99" t="s">
        <v>127</v>
      </c>
      <c r="P83" s="100">
        <f t="shared" si="194"/>
        <v>0</v>
      </c>
      <c r="Q83" s="100">
        <v>0</v>
      </c>
      <c r="R83" s="100">
        <v>9000000</v>
      </c>
      <c r="S83" s="100">
        <v>6000000</v>
      </c>
      <c r="T83" s="100">
        <v>4500000</v>
      </c>
      <c r="U83" s="100">
        <v>0</v>
      </c>
      <c r="V83" s="100">
        <v>0</v>
      </c>
      <c r="W83" s="100">
        <v>0</v>
      </c>
      <c r="X83" s="100">
        <v>10500000</v>
      </c>
      <c r="Y83" s="100">
        <v>0</v>
      </c>
      <c r="Z83" s="100">
        <v>0</v>
      </c>
      <c r="AA83" s="100">
        <v>0</v>
      </c>
      <c r="AB83" s="100">
        <v>0</v>
      </c>
      <c r="AC83" s="100">
        <f t="shared" si="197"/>
        <v>30000000</v>
      </c>
      <c r="AE83" s="100">
        <v>1977272</v>
      </c>
      <c r="AF83" s="100">
        <f>+'Ejecucion ingresos febrero 2019'!I83</f>
        <v>0</v>
      </c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>
        <f t="shared" si="220"/>
        <v>1977272</v>
      </c>
      <c r="AS83" s="125" t="e">
        <f t="shared" si="199"/>
        <v>#DIV/0!</v>
      </c>
      <c r="AT83" s="125">
        <f t="shared" si="199"/>
        <v>-1</v>
      </c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</row>
    <row r="84" spans="2:60" ht="15.75" outlineLevel="4" thickBot="1" x14ac:dyDescent="0.3">
      <c r="B84" s="44" t="s">
        <v>128</v>
      </c>
      <c r="C84" s="44" t="s">
        <v>129</v>
      </c>
      <c r="D84" s="45">
        <v>236250000</v>
      </c>
      <c r="E84" s="45"/>
      <c r="F84" s="45"/>
      <c r="G84" s="45">
        <f t="shared" si="200"/>
        <v>236250000</v>
      </c>
      <c r="H84" s="45"/>
      <c r="I84" s="45"/>
      <c r="J84" s="45"/>
      <c r="K84" s="45">
        <f t="shared" si="234"/>
        <v>236250000</v>
      </c>
      <c r="L84" s="46">
        <f t="shared" si="215"/>
        <v>0</v>
      </c>
      <c r="N84" s="98" t="s">
        <v>128</v>
      </c>
      <c r="O84" s="99" t="s">
        <v>129</v>
      </c>
      <c r="P84" s="100">
        <f t="shared" si="194"/>
        <v>0</v>
      </c>
      <c r="Q84" s="100">
        <v>0</v>
      </c>
      <c r="R84" s="100">
        <v>26250000</v>
      </c>
      <c r="S84" s="100">
        <v>91875000</v>
      </c>
      <c r="T84" s="100">
        <v>0</v>
      </c>
      <c r="U84" s="100">
        <v>0</v>
      </c>
      <c r="V84" s="100">
        <v>0</v>
      </c>
      <c r="W84" s="100">
        <v>91875000</v>
      </c>
      <c r="X84" s="100">
        <v>26250000</v>
      </c>
      <c r="Y84" s="100">
        <v>0</v>
      </c>
      <c r="Z84" s="100">
        <v>0</v>
      </c>
      <c r="AA84" s="100">
        <v>0</v>
      </c>
      <c r="AB84" s="100">
        <v>0</v>
      </c>
      <c r="AC84" s="100">
        <f t="shared" si="197"/>
        <v>236250000</v>
      </c>
      <c r="AE84" s="100">
        <v>0</v>
      </c>
      <c r="AF84" s="100">
        <f>+'Ejecucion ingresos febrero 2019'!I84</f>
        <v>0</v>
      </c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>
        <f t="shared" si="220"/>
        <v>0</v>
      </c>
      <c r="AS84" s="125" t="e">
        <f t="shared" si="199"/>
        <v>#DIV/0!</v>
      </c>
      <c r="AT84" s="125">
        <f t="shared" si="199"/>
        <v>-1</v>
      </c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</row>
    <row r="85" spans="2:60" ht="15.75" outlineLevel="4" thickBot="1" x14ac:dyDescent="0.3">
      <c r="B85" s="44" t="s">
        <v>130</v>
      </c>
      <c r="C85" s="44" t="s">
        <v>131</v>
      </c>
      <c r="D85" s="45">
        <v>337883650</v>
      </c>
      <c r="E85" s="45"/>
      <c r="F85" s="45"/>
      <c r="G85" s="45">
        <f t="shared" si="200"/>
        <v>337883650</v>
      </c>
      <c r="H85" s="45">
        <v>19307682</v>
      </c>
      <c r="I85" s="45">
        <v>19307682</v>
      </c>
      <c r="J85" s="45">
        <v>19307682</v>
      </c>
      <c r="K85" s="45">
        <f t="shared" si="234"/>
        <v>318575968</v>
      </c>
      <c r="L85" s="46">
        <f t="shared" si="215"/>
        <v>5.7142989901997329E-2</v>
      </c>
      <c r="N85" s="98" t="s">
        <v>130</v>
      </c>
      <c r="O85" s="99" t="s">
        <v>131</v>
      </c>
      <c r="P85" s="100">
        <f t="shared" si="194"/>
        <v>0</v>
      </c>
      <c r="Q85" s="100">
        <v>25000000</v>
      </c>
      <c r="R85" s="100">
        <v>26825000</v>
      </c>
      <c r="S85" s="100">
        <v>28650000</v>
      </c>
      <c r="T85" s="100">
        <v>28650000</v>
      </c>
      <c r="U85" s="100">
        <v>28650000</v>
      </c>
      <c r="V85" s="100">
        <v>33650000</v>
      </c>
      <c r="W85" s="100">
        <v>33650000</v>
      </c>
      <c r="X85" s="100">
        <v>33650000</v>
      </c>
      <c r="Y85" s="100">
        <v>33650000</v>
      </c>
      <c r="Z85" s="100">
        <v>33650</v>
      </c>
      <c r="AA85" s="100">
        <v>33650000</v>
      </c>
      <c r="AB85" s="100">
        <v>31825000</v>
      </c>
      <c r="AC85" s="100">
        <f t="shared" si="197"/>
        <v>337883650</v>
      </c>
      <c r="AE85" s="100">
        <v>19307682</v>
      </c>
      <c r="AF85" s="100">
        <f>+'Ejecucion ingresos febrero 2019'!I85</f>
        <v>20515732</v>
      </c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>
        <f t="shared" si="220"/>
        <v>39823414</v>
      </c>
      <c r="AS85" s="125">
        <f t="shared" si="199"/>
        <v>-0.22769271999999999</v>
      </c>
      <c r="AT85" s="125">
        <f t="shared" si="199"/>
        <v>-0.23520104380242313</v>
      </c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</row>
    <row r="86" spans="2:60" ht="15.75" outlineLevel="4" thickBot="1" x14ac:dyDescent="0.3">
      <c r="B86" s="44" t="s">
        <v>132</v>
      </c>
      <c r="C86" s="44" t="s">
        <v>124</v>
      </c>
      <c r="D86" s="45"/>
      <c r="E86" s="45"/>
      <c r="F86" s="45"/>
      <c r="G86" s="45">
        <f t="shared" si="200"/>
        <v>0</v>
      </c>
      <c r="H86" s="45">
        <v>5841</v>
      </c>
      <c r="I86" s="45">
        <v>5841</v>
      </c>
      <c r="J86" s="45">
        <v>5841</v>
      </c>
      <c r="K86" s="45">
        <f t="shared" si="234"/>
        <v>-5841</v>
      </c>
      <c r="L86" s="46" t="e">
        <f t="shared" si="215"/>
        <v>#DIV/0!</v>
      </c>
      <c r="N86" s="98" t="s">
        <v>132</v>
      </c>
      <c r="O86" s="99" t="s">
        <v>124</v>
      </c>
      <c r="P86" s="100">
        <f t="shared" si="194"/>
        <v>0</v>
      </c>
      <c r="Q86" s="100">
        <v>0</v>
      </c>
      <c r="R86" s="100">
        <v>0</v>
      </c>
      <c r="S86" s="100">
        <v>0</v>
      </c>
      <c r="T86" s="100">
        <v>0</v>
      </c>
      <c r="U86" s="100">
        <v>0</v>
      </c>
      <c r="V86" s="100">
        <v>0</v>
      </c>
      <c r="W86" s="100">
        <v>0</v>
      </c>
      <c r="X86" s="100">
        <v>0</v>
      </c>
      <c r="Y86" s="100">
        <v>0</v>
      </c>
      <c r="Z86" s="100">
        <v>0</v>
      </c>
      <c r="AA86" s="100">
        <v>0</v>
      </c>
      <c r="AB86" s="100">
        <v>0</v>
      </c>
      <c r="AC86" s="100">
        <f t="shared" si="197"/>
        <v>0</v>
      </c>
      <c r="AE86" s="100">
        <v>5841</v>
      </c>
      <c r="AF86" s="100">
        <f>+'Ejecucion ingresos febrero 2019'!I86</f>
        <v>35587.279999999999</v>
      </c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>
        <f t="shared" si="220"/>
        <v>41428.28</v>
      </c>
      <c r="AS86" s="125" t="e">
        <f t="shared" si="199"/>
        <v>#DIV/0!</v>
      </c>
      <c r="AT86" s="125" t="e">
        <f t="shared" si="199"/>
        <v>#DIV/0!</v>
      </c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</row>
    <row r="87" spans="2:60" ht="15.75" outlineLevel="4" thickBot="1" x14ac:dyDescent="0.3">
      <c r="B87" s="44" t="s">
        <v>246</v>
      </c>
      <c r="C87" s="44" t="s">
        <v>247</v>
      </c>
      <c r="D87" s="45">
        <v>828115120</v>
      </c>
      <c r="E87" s="45"/>
      <c r="F87" s="45"/>
      <c r="G87" s="45">
        <f t="shared" si="200"/>
        <v>828115120</v>
      </c>
      <c r="H87" s="45"/>
      <c r="I87" s="45"/>
      <c r="J87" s="45"/>
      <c r="K87" s="45">
        <f t="shared" si="234"/>
        <v>828115120</v>
      </c>
      <c r="L87" s="46"/>
      <c r="N87" s="98" t="s">
        <v>246</v>
      </c>
      <c r="O87" s="99" t="s">
        <v>685</v>
      </c>
      <c r="P87" s="100">
        <f t="shared" si="194"/>
        <v>0</v>
      </c>
      <c r="Q87" s="100">
        <v>22397666.666666664</v>
      </c>
      <c r="R87" s="100">
        <v>64397666.666666664</v>
      </c>
      <c r="S87" s="100">
        <v>50397666.666666664</v>
      </c>
      <c r="T87" s="100">
        <v>22397666.666666664</v>
      </c>
      <c r="U87" s="100">
        <v>32397666.666666664</v>
      </c>
      <c r="V87" s="100">
        <v>22397666.666666664</v>
      </c>
      <c r="W87" s="100">
        <v>72288186.666666672</v>
      </c>
      <c r="X87" s="100">
        <v>122288186.66666667</v>
      </c>
      <c r="Y87" s="100">
        <v>114288186.66666667</v>
      </c>
      <c r="Z87" s="100">
        <v>100288186.66666667</v>
      </c>
      <c r="AA87" s="100">
        <v>132288186.66666667</v>
      </c>
      <c r="AB87" s="100">
        <v>72288186.666666672</v>
      </c>
      <c r="AC87" s="100">
        <f t="shared" si="197"/>
        <v>828115119.99999988</v>
      </c>
      <c r="AE87" s="100">
        <v>0</v>
      </c>
      <c r="AF87" s="100">
        <f>+'Ejecucion ingresos febrero 2019'!I87</f>
        <v>0</v>
      </c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>
        <f t="shared" si="220"/>
        <v>0</v>
      </c>
      <c r="AS87" s="125">
        <f t="shared" si="199"/>
        <v>-1</v>
      </c>
      <c r="AT87" s="125">
        <f t="shared" si="199"/>
        <v>-1</v>
      </c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</row>
    <row r="88" spans="2:60" ht="15.75" outlineLevel="4" thickBot="1" x14ac:dyDescent="0.3">
      <c r="B88" s="40">
        <v>11010402</v>
      </c>
      <c r="C88" s="47" t="s">
        <v>53</v>
      </c>
      <c r="D88" s="42">
        <f>SUM(D89:D90)</f>
        <v>128000000</v>
      </c>
      <c r="E88" s="42">
        <f>SUM(E89:E90)</f>
        <v>0</v>
      </c>
      <c r="F88" s="42"/>
      <c r="G88" s="42">
        <f t="shared" si="200"/>
        <v>128000000</v>
      </c>
      <c r="H88" s="42">
        <f t="shared" ref="H88:K88" si="235">SUM(H89:H90)</f>
        <v>0</v>
      </c>
      <c r="I88" s="42">
        <f t="shared" si="235"/>
        <v>0</v>
      </c>
      <c r="J88" s="42">
        <f t="shared" si="235"/>
        <v>0</v>
      </c>
      <c r="K88" s="42">
        <f t="shared" si="235"/>
        <v>128000000</v>
      </c>
      <c r="L88" s="43">
        <f t="shared" si="215"/>
        <v>0</v>
      </c>
      <c r="N88" s="95">
        <v>11010402</v>
      </c>
      <c r="O88" s="101" t="s">
        <v>53</v>
      </c>
      <c r="P88" s="97">
        <f t="shared" si="194"/>
        <v>0</v>
      </c>
      <c r="Q88" s="97">
        <f t="shared" ref="Q88:AB88" si="236">SUM(Q89:Q90)</f>
        <v>0</v>
      </c>
      <c r="R88" s="97">
        <f t="shared" si="236"/>
        <v>0</v>
      </c>
      <c r="S88" s="97">
        <f t="shared" si="236"/>
        <v>32000000</v>
      </c>
      <c r="T88" s="97">
        <f t="shared" si="236"/>
        <v>0</v>
      </c>
      <c r="U88" s="97">
        <f t="shared" si="236"/>
        <v>0</v>
      </c>
      <c r="V88" s="97">
        <f t="shared" si="236"/>
        <v>0</v>
      </c>
      <c r="W88" s="97">
        <f t="shared" si="236"/>
        <v>32000000</v>
      </c>
      <c r="X88" s="97">
        <f t="shared" si="236"/>
        <v>0</v>
      </c>
      <c r="Y88" s="97">
        <f t="shared" si="236"/>
        <v>0</v>
      </c>
      <c r="Z88" s="97">
        <f t="shared" si="236"/>
        <v>0</v>
      </c>
      <c r="AA88" s="97">
        <f t="shared" si="236"/>
        <v>0</v>
      </c>
      <c r="AB88" s="97">
        <f t="shared" si="236"/>
        <v>64000000</v>
      </c>
      <c r="AC88" s="97">
        <f t="shared" si="197"/>
        <v>128000000</v>
      </c>
      <c r="AE88" s="97">
        <v>0</v>
      </c>
      <c r="AF88" s="97">
        <f>+'Ejecucion ingresos febrero 2019'!I88</f>
        <v>1754715</v>
      </c>
      <c r="AG88" s="97">
        <f t="shared" ref="AG88:AP88" si="237">SUM(AG89:AG90)</f>
        <v>0</v>
      </c>
      <c r="AH88" s="97">
        <f t="shared" si="237"/>
        <v>0</v>
      </c>
      <c r="AI88" s="97">
        <f t="shared" si="237"/>
        <v>0</v>
      </c>
      <c r="AJ88" s="97">
        <f t="shared" si="237"/>
        <v>0</v>
      </c>
      <c r="AK88" s="97">
        <f t="shared" si="237"/>
        <v>0</v>
      </c>
      <c r="AL88" s="97">
        <f t="shared" si="237"/>
        <v>0</v>
      </c>
      <c r="AM88" s="97">
        <f t="shared" si="237"/>
        <v>0</v>
      </c>
      <c r="AN88" s="97">
        <f t="shared" si="237"/>
        <v>0</v>
      </c>
      <c r="AO88" s="97">
        <f t="shared" si="237"/>
        <v>0</v>
      </c>
      <c r="AP88" s="97">
        <f t="shared" si="237"/>
        <v>0</v>
      </c>
      <c r="AQ88" s="97">
        <f t="shared" si="220"/>
        <v>1754715</v>
      </c>
      <c r="AS88" s="124" t="e">
        <f t="shared" si="199"/>
        <v>#DIV/0!</v>
      </c>
      <c r="AT88" s="124" t="e">
        <f t="shared" si="199"/>
        <v>#DIV/0!</v>
      </c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</row>
    <row r="89" spans="2:60" ht="15.75" outlineLevel="4" thickBot="1" x14ac:dyDescent="0.3">
      <c r="B89" s="44" t="s">
        <v>248</v>
      </c>
      <c r="C89" s="44" t="s">
        <v>124</v>
      </c>
      <c r="D89" s="45">
        <v>8000000</v>
      </c>
      <c r="E89" s="45"/>
      <c r="F89" s="45"/>
      <c r="G89" s="45">
        <f t="shared" si="200"/>
        <v>8000000</v>
      </c>
      <c r="H89" s="45"/>
      <c r="I89" s="45"/>
      <c r="J89" s="45"/>
      <c r="K89" s="45">
        <f t="shared" si="234"/>
        <v>8000000</v>
      </c>
      <c r="L89" s="46">
        <f t="shared" si="215"/>
        <v>0</v>
      </c>
      <c r="N89" s="107">
        <v>1101040103</v>
      </c>
      <c r="O89" s="99" t="s">
        <v>124</v>
      </c>
      <c r="P89" s="100">
        <f t="shared" si="194"/>
        <v>0</v>
      </c>
      <c r="Q89" s="100">
        <v>0</v>
      </c>
      <c r="R89" s="100">
        <v>0</v>
      </c>
      <c r="S89" s="100">
        <v>2000000</v>
      </c>
      <c r="T89" s="100">
        <v>0</v>
      </c>
      <c r="U89" s="100">
        <v>0</v>
      </c>
      <c r="V89" s="100">
        <v>0</v>
      </c>
      <c r="W89" s="100">
        <v>2000000</v>
      </c>
      <c r="X89" s="100">
        <v>0</v>
      </c>
      <c r="Y89" s="100">
        <v>0</v>
      </c>
      <c r="Z89" s="100">
        <v>0</v>
      </c>
      <c r="AA89" s="100">
        <v>0</v>
      </c>
      <c r="AB89" s="100">
        <v>4000000</v>
      </c>
      <c r="AC89" s="100">
        <f t="shared" si="197"/>
        <v>8000000</v>
      </c>
      <c r="AE89" s="100">
        <v>0</v>
      </c>
      <c r="AF89" s="100">
        <f>+'Ejecucion ingresos febrero 2019'!I89</f>
        <v>0</v>
      </c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>
        <f t="shared" si="220"/>
        <v>0</v>
      </c>
      <c r="AS89" s="125" t="e">
        <f t="shared" si="199"/>
        <v>#DIV/0!</v>
      </c>
      <c r="AT89" s="125" t="e">
        <f t="shared" si="199"/>
        <v>#DIV/0!</v>
      </c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</row>
    <row r="90" spans="2:60" ht="15.75" outlineLevel="4" thickBot="1" x14ac:dyDescent="0.3">
      <c r="B90" s="44" t="s">
        <v>132</v>
      </c>
      <c r="C90" s="44" t="s">
        <v>249</v>
      </c>
      <c r="D90" s="45">
        <v>120000000</v>
      </c>
      <c r="E90" s="45"/>
      <c r="F90" s="45"/>
      <c r="G90" s="45">
        <f t="shared" si="200"/>
        <v>120000000</v>
      </c>
      <c r="H90" s="45"/>
      <c r="I90" s="45"/>
      <c r="J90" s="45"/>
      <c r="K90" s="45">
        <f t="shared" si="234"/>
        <v>120000000</v>
      </c>
      <c r="L90" s="46">
        <f t="shared" si="215"/>
        <v>0</v>
      </c>
      <c r="N90" s="108">
        <v>1101040104</v>
      </c>
      <c r="O90" s="109" t="s">
        <v>686</v>
      </c>
      <c r="P90" s="100">
        <f t="shared" si="194"/>
        <v>0</v>
      </c>
      <c r="Q90" s="100">
        <v>0</v>
      </c>
      <c r="R90" s="100">
        <v>0</v>
      </c>
      <c r="S90" s="100">
        <v>30000000</v>
      </c>
      <c r="T90" s="100">
        <v>0</v>
      </c>
      <c r="U90" s="100">
        <v>0</v>
      </c>
      <c r="V90" s="100">
        <v>0</v>
      </c>
      <c r="W90" s="100">
        <v>30000000</v>
      </c>
      <c r="X90" s="100">
        <v>0</v>
      </c>
      <c r="Y90" s="100">
        <v>0</v>
      </c>
      <c r="Z90" s="100">
        <v>0</v>
      </c>
      <c r="AA90" s="100">
        <v>0</v>
      </c>
      <c r="AB90" s="100">
        <v>60000000</v>
      </c>
      <c r="AC90" s="100">
        <f t="shared" si="197"/>
        <v>120000000</v>
      </c>
      <c r="AE90" s="100">
        <v>0</v>
      </c>
      <c r="AF90" s="100">
        <f>+'Ejecucion ingresos febrero 2019'!I90</f>
        <v>1754715</v>
      </c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>
        <f t="shared" si="220"/>
        <v>1754715</v>
      </c>
      <c r="AS90" s="125" t="e">
        <f t="shared" si="199"/>
        <v>#DIV/0!</v>
      </c>
      <c r="AT90" s="125" t="e">
        <f t="shared" si="199"/>
        <v>#DIV/0!</v>
      </c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</row>
    <row r="91" spans="2:60" ht="15.75" outlineLevel="3" thickBot="1" x14ac:dyDescent="0.3">
      <c r="B91" s="40">
        <v>11010403</v>
      </c>
      <c r="C91" s="47" t="s">
        <v>133</v>
      </c>
      <c r="D91" s="42">
        <f>SUM(D92:D97)</f>
        <v>169272060</v>
      </c>
      <c r="E91" s="42">
        <f t="shared" ref="E91:F91" si="238">SUM(E92:E97)</f>
        <v>0</v>
      </c>
      <c r="F91" s="42">
        <f t="shared" si="238"/>
        <v>0</v>
      </c>
      <c r="G91" s="42">
        <f t="shared" si="200"/>
        <v>169272060</v>
      </c>
      <c r="H91" s="42">
        <f t="shared" ref="H91:J91" si="239">SUM(H92:H97)</f>
        <v>339110.41000000003</v>
      </c>
      <c r="I91" s="42">
        <f t="shared" si="239"/>
        <v>339110.41000000003</v>
      </c>
      <c r="J91" s="42">
        <f t="shared" si="239"/>
        <v>339110.41000000003</v>
      </c>
      <c r="K91" s="42">
        <f>SUM(K92:K97)</f>
        <v>168932949.59</v>
      </c>
      <c r="L91" s="43">
        <f t="shared" si="215"/>
        <v>2.003345442833271E-3</v>
      </c>
      <c r="N91" s="95">
        <v>11010403</v>
      </c>
      <c r="O91" s="101" t="s">
        <v>133</v>
      </c>
      <c r="P91" s="97">
        <f t="shared" si="194"/>
        <v>0</v>
      </c>
      <c r="Q91" s="97">
        <f>SUM(Q92:Q97)</f>
        <v>0</v>
      </c>
      <c r="R91" s="97">
        <f t="shared" ref="R91:AB91" si="240">SUM(R92:R97)</f>
        <v>76749280</v>
      </c>
      <c r="S91" s="97">
        <f t="shared" si="240"/>
        <v>15000000</v>
      </c>
      <c r="T91" s="97">
        <f t="shared" si="240"/>
        <v>0</v>
      </c>
      <c r="U91" s="97">
        <f t="shared" si="240"/>
        <v>36148140</v>
      </c>
      <c r="V91" s="97">
        <f t="shared" si="240"/>
        <v>0</v>
      </c>
      <c r="W91" s="97">
        <f t="shared" si="240"/>
        <v>35374640</v>
      </c>
      <c r="X91" s="97">
        <f t="shared" si="240"/>
        <v>6000000</v>
      </c>
      <c r="Y91" s="97">
        <f t="shared" si="240"/>
        <v>0</v>
      </c>
      <c r="Z91" s="97">
        <f t="shared" si="240"/>
        <v>0</v>
      </c>
      <c r="AA91" s="97">
        <f t="shared" si="240"/>
        <v>0</v>
      </c>
      <c r="AB91" s="97">
        <f t="shared" si="240"/>
        <v>0</v>
      </c>
      <c r="AC91" s="97">
        <f t="shared" si="197"/>
        <v>169272060</v>
      </c>
      <c r="AE91" s="97">
        <v>339110.41000000003</v>
      </c>
      <c r="AF91" s="97">
        <f>+'Ejecucion ingresos febrero 2019'!I91</f>
        <v>62249448.479999997</v>
      </c>
      <c r="AG91" s="97">
        <f t="shared" ref="AG91" si="241">SUM(AG92:AG97)</f>
        <v>0</v>
      </c>
      <c r="AH91" s="97">
        <f t="shared" ref="AH91" si="242">SUM(AH92:AH97)</f>
        <v>0</v>
      </c>
      <c r="AI91" s="97">
        <f t="shared" ref="AI91" si="243">SUM(AI92:AI97)</f>
        <v>0</v>
      </c>
      <c r="AJ91" s="97">
        <f t="shared" ref="AJ91" si="244">SUM(AJ92:AJ97)</f>
        <v>0</v>
      </c>
      <c r="AK91" s="97">
        <f t="shared" ref="AK91" si="245">SUM(AK92:AK97)</f>
        <v>0</v>
      </c>
      <c r="AL91" s="97">
        <f t="shared" ref="AL91" si="246">SUM(AL92:AL97)</f>
        <v>0</v>
      </c>
      <c r="AM91" s="97">
        <f t="shared" ref="AM91" si="247">SUM(AM92:AM97)</f>
        <v>0</v>
      </c>
      <c r="AN91" s="97">
        <f t="shared" ref="AN91" si="248">SUM(AN92:AN97)</f>
        <v>0</v>
      </c>
      <c r="AO91" s="97">
        <f t="shared" ref="AO91" si="249">SUM(AO92:AO97)</f>
        <v>0</v>
      </c>
      <c r="AP91" s="97">
        <f t="shared" ref="AP91" si="250">SUM(AP92:AP97)</f>
        <v>0</v>
      </c>
      <c r="AQ91" s="97">
        <f t="shared" si="220"/>
        <v>62588558.889999993</v>
      </c>
      <c r="AS91" s="124" t="e">
        <f t="shared" si="199"/>
        <v>#DIV/0!</v>
      </c>
      <c r="AT91" s="124">
        <f t="shared" si="199"/>
        <v>-0.18892465857660168</v>
      </c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</row>
    <row r="92" spans="2:60" ht="15.75" outlineLevel="4" thickBot="1" x14ac:dyDescent="0.3">
      <c r="B92" s="44" t="s">
        <v>134</v>
      </c>
      <c r="C92" s="44" t="s">
        <v>135</v>
      </c>
      <c r="D92" s="45">
        <v>36148140</v>
      </c>
      <c r="E92" s="45"/>
      <c r="F92" s="45"/>
      <c r="G92" s="45">
        <f t="shared" si="200"/>
        <v>36148140</v>
      </c>
      <c r="H92" s="45"/>
      <c r="I92" s="45"/>
      <c r="J92" s="45"/>
      <c r="K92" s="45">
        <f t="shared" si="234"/>
        <v>36148140</v>
      </c>
      <c r="L92" s="46">
        <f t="shared" si="215"/>
        <v>0</v>
      </c>
      <c r="N92" s="98" t="s">
        <v>134</v>
      </c>
      <c r="O92" s="99" t="s">
        <v>135</v>
      </c>
      <c r="P92" s="100">
        <f t="shared" si="194"/>
        <v>0</v>
      </c>
      <c r="Q92" s="100">
        <v>0</v>
      </c>
      <c r="R92" s="100">
        <v>0</v>
      </c>
      <c r="S92" s="100">
        <v>0</v>
      </c>
      <c r="T92" s="100">
        <v>0</v>
      </c>
      <c r="U92" s="100">
        <v>36148140</v>
      </c>
      <c r="V92" s="100">
        <v>0</v>
      </c>
      <c r="W92" s="100">
        <v>0</v>
      </c>
      <c r="X92" s="100">
        <v>0</v>
      </c>
      <c r="Y92" s="100">
        <v>0</v>
      </c>
      <c r="Z92" s="100">
        <v>0</v>
      </c>
      <c r="AA92" s="100">
        <v>0</v>
      </c>
      <c r="AB92" s="100">
        <v>0</v>
      </c>
      <c r="AC92" s="100">
        <f t="shared" si="197"/>
        <v>36148140</v>
      </c>
      <c r="AE92" s="100">
        <v>0</v>
      </c>
      <c r="AF92" s="100">
        <f>+'Ejecucion ingresos febrero 2019'!I92</f>
        <v>30493705</v>
      </c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>
        <f t="shared" si="220"/>
        <v>30493705</v>
      </c>
      <c r="AS92" s="125" t="e">
        <f t="shared" si="199"/>
        <v>#DIV/0!</v>
      </c>
      <c r="AT92" s="125" t="e">
        <f t="shared" si="199"/>
        <v>#DIV/0!</v>
      </c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</row>
    <row r="93" spans="2:60" ht="15.75" outlineLevel="4" thickBot="1" x14ac:dyDescent="0.3">
      <c r="B93" s="44" t="s">
        <v>136</v>
      </c>
      <c r="C93" s="44" t="s">
        <v>137</v>
      </c>
      <c r="D93" s="45">
        <v>35374640</v>
      </c>
      <c r="E93" s="45"/>
      <c r="F93" s="45"/>
      <c r="G93" s="45">
        <f t="shared" si="200"/>
        <v>35374640</v>
      </c>
      <c r="H93" s="45"/>
      <c r="I93" s="45"/>
      <c r="J93" s="45"/>
      <c r="K93" s="45">
        <f t="shared" si="234"/>
        <v>35374640</v>
      </c>
      <c r="L93" s="46">
        <f t="shared" si="215"/>
        <v>0</v>
      </c>
      <c r="N93" s="98" t="s">
        <v>136</v>
      </c>
      <c r="O93" s="99" t="s">
        <v>137</v>
      </c>
      <c r="P93" s="100">
        <f t="shared" si="194"/>
        <v>0</v>
      </c>
      <c r="Q93" s="100">
        <v>0</v>
      </c>
      <c r="R93" s="100">
        <v>35374640</v>
      </c>
      <c r="S93" s="100">
        <v>0</v>
      </c>
      <c r="T93" s="100">
        <v>0</v>
      </c>
      <c r="U93" s="100">
        <v>0</v>
      </c>
      <c r="V93" s="100">
        <v>0</v>
      </c>
      <c r="W93" s="100">
        <v>0</v>
      </c>
      <c r="X93" s="100">
        <v>0</v>
      </c>
      <c r="Y93" s="100">
        <v>0</v>
      </c>
      <c r="Z93" s="100">
        <v>0</v>
      </c>
      <c r="AA93" s="100">
        <v>0</v>
      </c>
      <c r="AB93" s="100">
        <v>0</v>
      </c>
      <c r="AC93" s="100">
        <f t="shared" si="197"/>
        <v>35374640</v>
      </c>
      <c r="AE93" s="100">
        <v>0</v>
      </c>
      <c r="AF93" s="100">
        <f>+'Ejecucion ingresos febrero 2019'!I93</f>
        <v>20656080</v>
      </c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>
        <f t="shared" si="220"/>
        <v>20656080</v>
      </c>
      <c r="AS93" s="125" t="e">
        <f t="shared" si="199"/>
        <v>#DIV/0!</v>
      </c>
      <c r="AT93" s="125">
        <f t="shared" si="199"/>
        <v>-0.41607660176895084</v>
      </c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</row>
    <row r="94" spans="2:60" ht="15.75" outlineLevel="4" thickBot="1" x14ac:dyDescent="0.3">
      <c r="B94" s="44" t="s">
        <v>138</v>
      </c>
      <c r="C94" s="44" t="s">
        <v>139</v>
      </c>
      <c r="D94" s="45">
        <v>35374640</v>
      </c>
      <c r="E94" s="45"/>
      <c r="F94" s="45"/>
      <c r="G94" s="45">
        <f t="shared" si="200"/>
        <v>35374640</v>
      </c>
      <c r="H94" s="45">
        <v>250000</v>
      </c>
      <c r="I94" s="45">
        <v>250000</v>
      </c>
      <c r="J94" s="45">
        <v>250000</v>
      </c>
      <c r="K94" s="45">
        <f t="shared" si="234"/>
        <v>35124640</v>
      </c>
      <c r="L94" s="46">
        <f t="shared" si="215"/>
        <v>7.0672097299082056E-3</v>
      </c>
      <c r="N94" s="98" t="s">
        <v>138</v>
      </c>
      <c r="O94" s="99" t="s">
        <v>139</v>
      </c>
      <c r="P94" s="100">
        <f t="shared" si="194"/>
        <v>0</v>
      </c>
      <c r="Q94" s="100">
        <v>0</v>
      </c>
      <c r="R94" s="100">
        <v>0</v>
      </c>
      <c r="S94" s="100">
        <v>0</v>
      </c>
      <c r="T94" s="100">
        <v>0</v>
      </c>
      <c r="U94" s="100">
        <v>0</v>
      </c>
      <c r="V94" s="100">
        <v>0</v>
      </c>
      <c r="W94" s="100">
        <v>35374640</v>
      </c>
      <c r="X94" s="100">
        <v>0</v>
      </c>
      <c r="Y94" s="100">
        <v>0</v>
      </c>
      <c r="Z94" s="100">
        <v>0</v>
      </c>
      <c r="AA94" s="100">
        <v>0</v>
      </c>
      <c r="AB94" s="100">
        <v>0</v>
      </c>
      <c r="AC94" s="100">
        <f t="shared" si="197"/>
        <v>35374640</v>
      </c>
      <c r="AE94" s="100">
        <v>250000</v>
      </c>
      <c r="AF94" s="100">
        <f>+'Ejecucion ingresos febrero 2019'!I94</f>
        <v>0</v>
      </c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>
        <f t="shared" si="220"/>
        <v>250000</v>
      </c>
      <c r="AS94" s="125" t="e">
        <f t="shared" si="199"/>
        <v>#DIV/0!</v>
      </c>
      <c r="AT94" s="125" t="e">
        <f t="shared" si="199"/>
        <v>#DIV/0!</v>
      </c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</row>
    <row r="95" spans="2:60" ht="15.75" outlineLevel="3" thickBot="1" x14ac:dyDescent="0.3">
      <c r="B95" s="44" t="s">
        <v>140</v>
      </c>
      <c r="C95" s="44" t="s">
        <v>141</v>
      </c>
      <c r="D95" s="45">
        <v>27000000</v>
      </c>
      <c r="E95" s="45"/>
      <c r="F95" s="45"/>
      <c r="G95" s="45">
        <f t="shared" si="200"/>
        <v>27000000</v>
      </c>
      <c r="H95" s="45"/>
      <c r="I95" s="45"/>
      <c r="J95" s="45"/>
      <c r="K95" s="45">
        <f t="shared" si="234"/>
        <v>27000000</v>
      </c>
      <c r="L95" s="46">
        <f t="shared" si="215"/>
        <v>0</v>
      </c>
      <c r="N95" s="98" t="s">
        <v>140</v>
      </c>
      <c r="O95" s="99" t="s">
        <v>141</v>
      </c>
      <c r="P95" s="100">
        <f t="shared" si="194"/>
        <v>0</v>
      </c>
      <c r="Q95" s="100">
        <v>0</v>
      </c>
      <c r="R95" s="100">
        <v>6000000</v>
      </c>
      <c r="S95" s="100">
        <v>15000000</v>
      </c>
      <c r="T95" s="100">
        <v>0</v>
      </c>
      <c r="U95" s="100">
        <v>0</v>
      </c>
      <c r="V95" s="100">
        <v>0</v>
      </c>
      <c r="W95" s="100">
        <v>0</v>
      </c>
      <c r="X95" s="100">
        <v>6000000</v>
      </c>
      <c r="Y95" s="100">
        <v>0</v>
      </c>
      <c r="Z95" s="100">
        <v>0</v>
      </c>
      <c r="AA95" s="100">
        <v>0</v>
      </c>
      <c r="AB95" s="100">
        <v>0</v>
      </c>
      <c r="AC95" s="100">
        <f t="shared" si="197"/>
        <v>27000000</v>
      </c>
      <c r="AE95" s="100">
        <v>0</v>
      </c>
      <c r="AF95" s="100">
        <f>+'Ejecucion ingresos febrero 2019'!I95</f>
        <v>11056332</v>
      </c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>
        <f t="shared" si="220"/>
        <v>11056332</v>
      </c>
      <c r="AS95" s="125" t="e">
        <f t="shared" si="199"/>
        <v>#DIV/0!</v>
      </c>
      <c r="AT95" s="125">
        <f t="shared" si="199"/>
        <v>0.84272199999999997</v>
      </c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</row>
    <row r="96" spans="2:60" ht="15.75" outlineLevel="4" thickBot="1" x14ac:dyDescent="0.3">
      <c r="B96" s="44" t="s">
        <v>142</v>
      </c>
      <c r="C96" s="44" t="s">
        <v>143</v>
      </c>
      <c r="D96" s="45">
        <v>35374640</v>
      </c>
      <c r="E96" s="45"/>
      <c r="F96" s="45"/>
      <c r="G96" s="45">
        <f t="shared" si="200"/>
        <v>35374640</v>
      </c>
      <c r="H96" s="45"/>
      <c r="I96" s="45"/>
      <c r="J96" s="45"/>
      <c r="K96" s="45">
        <f t="shared" si="234"/>
        <v>35374640</v>
      </c>
      <c r="L96" s="46">
        <f t="shared" si="215"/>
        <v>0</v>
      </c>
      <c r="N96" s="98" t="s">
        <v>142</v>
      </c>
      <c r="O96" s="99" t="s">
        <v>143</v>
      </c>
      <c r="P96" s="100">
        <f t="shared" si="194"/>
        <v>0</v>
      </c>
      <c r="Q96" s="100">
        <v>0</v>
      </c>
      <c r="R96" s="100">
        <v>35374640</v>
      </c>
      <c r="S96" s="100">
        <v>0</v>
      </c>
      <c r="T96" s="100">
        <v>0</v>
      </c>
      <c r="U96" s="100">
        <v>0</v>
      </c>
      <c r="V96" s="100">
        <v>0</v>
      </c>
      <c r="W96" s="100">
        <v>0</v>
      </c>
      <c r="X96" s="100">
        <v>0</v>
      </c>
      <c r="Y96" s="100">
        <v>0</v>
      </c>
      <c r="Z96" s="100">
        <v>0</v>
      </c>
      <c r="AA96" s="100">
        <v>0</v>
      </c>
      <c r="AB96" s="100">
        <v>0</v>
      </c>
      <c r="AC96" s="100">
        <f t="shared" si="197"/>
        <v>35374640</v>
      </c>
      <c r="AE96" s="100">
        <v>0</v>
      </c>
      <c r="AF96" s="100">
        <f>+'Ejecucion ingresos febrero 2019'!I96</f>
        <v>0</v>
      </c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>
        <f t="shared" si="220"/>
        <v>0</v>
      </c>
      <c r="AS96" s="125" t="e">
        <f t="shared" si="199"/>
        <v>#DIV/0!</v>
      </c>
      <c r="AT96" s="125">
        <f t="shared" si="199"/>
        <v>-1</v>
      </c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</row>
    <row r="97" spans="2:60" ht="15.75" outlineLevel="4" thickBot="1" x14ac:dyDescent="0.3">
      <c r="B97" s="44" t="s">
        <v>144</v>
      </c>
      <c r="C97" s="44" t="s">
        <v>124</v>
      </c>
      <c r="D97" s="45"/>
      <c r="E97" s="45"/>
      <c r="F97" s="45"/>
      <c r="G97" s="45">
        <f t="shared" si="200"/>
        <v>0</v>
      </c>
      <c r="H97" s="45">
        <v>89110.41</v>
      </c>
      <c r="I97" s="45">
        <v>89110.41</v>
      </c>
      <c r="J97" s="45">
        <v>89110.41</v>
      </c>
      <c r="K97" s="45">
        <f t="shared" si="234"/>
        <v>-89110.41</v>
      </c>
      <c r="L97" s="46" t="e">
        <f t="shared" si="215"/>
        <v>#DIV/0!</v>
      </c>
      <c r="N97" s="98" t="s">
        <v>144</v>
      </c>
      <c r="O97" s="99" t="s">
        <v>124</v>
      </c>
      <c r="P97" s="100">
        <f t="shared" si="194"/>
        <v>0</v>
      </c>
      <c r="Q97" s="100">
        <v>0</v>
      </c>
      <c r="R97" s="100">
        <v>0</v>
      </c>
      <c r="S97" s="100">
        <v>0</v>
      </c>
      <c r="T97" s="100">
        <v>0</v>
      </c>
      <c r="U97" s="100">
        <v>0</v>
      </c>
      <c r="V97" s="100">
        <v>0</v>
      </c>
      <c r="W97" s="100">
        <v>0</v>
      </c>
      <c r="X97" s="100">
        <v>0</v>
      </c>
      <c r="Y97" s="100">
        <v>0</v>
      </c>
      <c r="Z97" s="100">
        <v>0</v>
      </c>
      <c r="AA97" s="100">
        <v>0</v>
      </c>
      <c r="AB97" s="100">
        <v>0</v>
      </c>
      <c r="AC97" s="100">
        <f t="shared" si="197"/>
        <v>0</v>
      </c>
      <c r="AE97" s="100">
        <v>89110.41</v>
      </c>
      <c r="AF97" s="100">
        <f>+'Ejecucion ingresos febrero 2019'!I97</f>
        <v>43331.48</v>
      </c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>
        <f t="shared" si="220"/>
        <v>132441.89000000001</v>
      </c>
      <c r="AS97" s="125" t="e">
        <f t="shared" si="199"/>
        <v>#DIV/0!</v>
      </c>
      <c r="AT97" s="125" t="e">
        <f t="shared" si="199"/>
        <v>#DIV/0!</v>
      </c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</row>
    <row r="98" spans="2:60" ht="15.75" outlineLevel="4" thickBot="1" x14ac:dyDescent="0.3">
      <c r="B98" s="40">
        <v>11010404</v>
      </c>
      <c r="C98" s="47" t="s">
        <v>63</v>
      </c>
      <c r="D98" s="42">
        <f>SUM(D99:D101)</f>
        <v>39908872</v>
      </c>
      <c r="E98" s="42">
        <f t="shared" ref="E98:F98" si="251">SUM(E99:E101)</f>
        <v>0</v>
      </c>
      <c r="F98" s="42">
        <f t="shared" si="251"/>
        <v>0</v>
      </c>
      <c r="G98" s="42">
        <f t="shared" si="200"/>
        <v>39908872</v>
      </c>
      <c r="H98" s="42">
        <f t="shared" ref="H98:J98" si="252">SUM(H99:H101)</f>
        <v>1905000</v>
      </c>
      <c r="I98" s="42">
        <f t="shared" si="252"/>
        <v>1905000</v>
      </c>
      <c r="J98" s="42">
        <f t="shared" si="252"/>
        <v>1905000</v>
      </c>
      <c r="K98" s="42">
        <f>SUM(K99:K101)</f>
        <v>38003872</v>
      </c>
      <c r="L98" s="43">
        <f t="shared" si="215"/>
        <v>4.7733747022466584E-2</v>
      </c>
      <c r="N98" s="95">
        <v>11010404</v>
      </c>
      <c r="O98" s="101" t="s">
        <v>63</v>
      </c>
      <c r="P98" s="97">
        <f t="shared" si="194"/>
        <v>0</v>
      </c>
      <c r="Q98" s="97">
        <f>SUM(Q99:Q101)</f>
        <v>10000</v>
      </c>
      <c r="R98" s="97">
        <f t="shared" ref="R98:AB98" si="253">SUM(R99:R101)</f>
        <v>10000</v>
      </c>
      <c r="S98" s="97">
        <f t="shared" si="253"/>
        <v>19909436</v>
      </c>
      <c r="T98" s="97">
        <f t="shared" si="253"/>
        <v>10000</v>
      </c>
      <c r="U98" s="97">
        <f t="shared" si="253"/>
        <v>10000</v>
      </c>
      <c r="V98" s="97">
        <f t="shared" si="253"/>
        <v>10000</v>
      </c>
      <c r="W98" s="97">
        <f t="shared" si="253"/>
        <v>0</v>
      </c>
      <c r="X98" s="97">
        <f t="shared" si="253"/>
        <v>19909436</v>
      </c>
      <c r="Y98" s="97">
        <f t="shared" si="253"/>
        <v>10000</v>
      </c>
      <c r="Z98" s="97">
        <f t="shared" si="253"/>
        <v>10000</v>
      </c>
      <c r="AA98" s="97">
        <f t="shared" si="253"/>
        <v>10000</v>
      </c>
      <c r="AB98" s="97">
        <f t="shared" si="253"/>
        <v>10000</v>
      </c>
      <c r="AC98" s="97">
        <f t="shared" si="197"/>
        <v>39908872</v>
      </c>
      <c r="AE98" s="97">
        <v>1905000</v>
      </c>
      <c r="AF98" s="97">
        <f>+'Ejecucion ingresos febrero 2019'!I98</f>
        <v>1954594.2</v>
      </c>
      <c r="AG98" s="97">
        <f t="shared" ref="AG98" si="254">SUM(AG99:AG101)</f>
        <v>0</v>
      </c>
      <c r="AH98" s="97">
        <f t="shared" ref="AH98" si="255">SUM(AH99:AH101)</f>
        <v>0</v>
      </c>
      <c r="AI98" s="97">
        <f t="shared" ref="AI98" si="256">SUM(AI99:AI101)</f>
        <v>0</v>
      </c>
      <c r="AJ98" s="97">
        <f t="shared" ref="AJ98" si="257">SUM(AJ99:AJ101)</f>
        <v>0</v>
      </c>
      <c r="AK98" s="97">
        <f t="shared" ref="AK98" si="258">SUM(AK99:AK101)</f>
        <v>0</v>
      </c>
      <c r="AL98" s="97">
        <f t="shared" ref="AL98" si="259">SUM(AL99:AL101)</f>
        <v>0</v>
      </c>
      <c r="AM98" s="97">
        <f t="shared" ref="AM98" si="260">SUM(AM99:AM101)</f>
        <v>0</v>
      </c>
      <c r="AN98" s="97">
        <f t="shared" ref="AN98" si="261">SUM(AN99:AN101)</f>
        <v>0</v>
      </c>
      <c r="AO98" s="97">
        <f t="shared" ref="AO98" si="262">SUM(AO99:AO101)</f>
        <v>0</v>
      </c>
      <c r="AP98" s="97">
        <f t="shared" ref="AP98" si="263">SUM(AP99:AP101)</f>
        <v>0</v>
      </c>
      <c r="AQ98" s="97">
        <f t="shared" si="220"/>
        <v>3859594.2</v>
      </c>
      <c r="AS98" s="124">
        <f t="shared" si="199"/>
        <v>189.5</v>
      </c>
      <c r="AT98" s="124">
        <f t="shared" si="199"/>
        <v>194.45941999999999</v>
      </c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</row>
    <row r="99" spans="2:60" ht="15.75" outlineLevel="4" thickBot="1" x14ac:dyDescent="0.3">
      <c r="B99" s="44" t="s">
        <v>145</v>
      </c>
      <c r="C99" s="44" t="s">
        <v>146</v>
      </c>
      <c r="D99" s="45">
        <v>6000000</v>
      </c>
      <c r="E99" s="45"/>
      <c r="F99" s="45"/>
      <c r="G99" s="45">
        <f t="shared" si="200"/>
        <v>6000000</v>
      </c>
      <c r="H99" s="45"/>
      <c r="I99" s="45"/>
      <c r="J99" s="45"/>
      <c r="K99" s="45">
        <f t="shared" si="234"/>
        <v>6000000</v>
      </c>
      <c r="L99" s="46">
        <f t="shared" si="215"/>
        <v>0</v>
      </c>
      <c r="N99" s="98" t="s">
        <v>145</v>
      </c>
      <c r="O99" s="99" t="s">
        <v>146</v>
      </c>
      <c r="P99" s="100">
        <f t="shared" si="194"/>
        <v>0</v>
      </c>
      <c r="Q99" s="100">
        <v>0</v>
      </c>
      <c r="R99" s="100">
        <v>0</v>
      </c>
      <c r="S99" s="100">
        <v>3000000</v>
      </c>
      <c r="T99" s="100">
        <v>0</v>
      </c>
      <c r="U99" s="100">
        <v>0</v>
      </c>
      <c r="V99" s="100">
        <v>0</v>
      </c>
      <c r="W99" s="100">
        <v>0</v>
      </c>
      <c r="X99" s="100">
        <v>3000000</v>
      </c>
      <c r="Y99" s="100">
        <v>0</v>
      </c>
      <c r="Z99" s="100">
        <v>0</v>
      </c>
      <c r="AA99" s="100">
        <v>0</v>
      </c>
      <c r="AB99" s="100">
        <v>0</v>
      </c>
      <c r="AC99" s="100">
        <f t="shared" si="197"/>
        <v>6000000</v>
      </c>
      <c r="AE99" s="100">
        <v>0</v>
      </c>
      <c r="AF99" s="100">
        <f>+'Ejecucion ingresos febrero 2019'!I99</f>
        <v>0</v>
      </c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>
        <f t="shared" si="220"/>
        <v>0</v>
      </c>
      <c r="AS99" s="125" t="e">
        <f t="shared" si="199"/>
        <v>#DIV/0!</v>
      </c>
      <c r="AT99" s="125" t="e">
        <f t="shared" si="199"/>
        <v>#DIV/0!</v>
      </c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</row>
    <row r="100" spans="2:60" ht="15.75" outlineLevel="4" thickBot="1" x14ac:dyDescent="0.3">
      <c r="B100" s="44" t="s">
        <v>147</v>
      </c>
      <c r="C100" s="44" t="s">
        <v>148</v>
      </c>
      <c r="D100" s="45">
        <v>33798872</v>
      </c>
      <c r="E100" s="45"/>
      <c r="F100" s="45"/>
      <c r="G100" s="45">
        <f t="shared" si="200"/>
        <v>33798872</v>
      </c>
      <c r="H100" s="45">
        <v>1905000</v>
      </c>
      <c r="I100" s="45">
        <v>1905000</v>
      </c>
      <c r="J100" s="45">
        <v>1905000</v>
      </c>
      <c r="K100" s="45">
        <f t="shared" si="234"/>
        <v>31893872</v>
      </c>
      <c r="L100" s="46">
        <f t="shared" si="215"/>
        <v>5.6362827729872167E-2</v>
      </c>
      <c r="N100" s="98" t="s">
        <v>147</v>
      </c>
      <c r="O100" s="99" t="s">
        <v>148</v>
      </c>
      <c r="P100" s="100">
        <f t="shared" si="194"/>
        <v>0</v>
      </c>
      <c r="Q100" s="100">
        <v>0</v>
      </c>
      <c r="R100" s="100">
        <v>0</v>
      </c>
      <c r="S100" s="100">
        <v>16899436</v>
      </c>
      <c r="T100" s="100">
        <v>0</v>
      </c>
      <c r="U100" s="100">
        <v>0</v>
      </c>
      <c r="V100" s="100">
        <v>0</v>
      </c>
      <c r="W100" s="100">
        <v>0</v>
      </c>
      <c r="X100" s="100">
        <v>16899436</v>
      </c>
      <c r="Y100" s="100">
        <v>0</v>
      </c>
      <c r="Z100" s="100">
        <v>0</v>
      </c>
      <c r="AA100" s="100">
        <v>0</v>
      </c>
      <c r="AB100" s="100">
        <v>0</v>
      </c>
      <c r="AC100" s="100">
        <f t="shared" si="197"/>
        <v>33798872</v>
      </c>
      <c r="AE100" s="100">
        <v>1905000</v>
      </c>
      <c r="AF100" s="100">
        <f>+'Ejecucion ingresos febrero 2019'!I100</f>
        <v>1904667</v>
      </c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>
        <f t="shared" si="220"/>
        <v>3809667</v>
      </c>
      <c r="AS100" s="125" t="e">
        <f t="shared" si="199"/>
        <v>#DIV/0!</v>
      </c>
      <c r="AT100" s="125" t="e">
        <f t="shared" si="199"/>
        <v>#DIV/0!</v>
      </c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</row>
    <row r="101" spans="2:60" ht="15.75" outlineLevel="4" thickBot="1" x14ac:dyDescent="0.3">
      <c r="B101" s="44" t="s">
        <v>149</v>
      </c>
      <c r="C101" s="44" t="s">
        <v>124</v>
      </c>
      <c r="D101" s="45">
        <v>110000</v>
      </c>
      <c r="E101" s="45"/>
      <c r="F101" s="45"/>
      <c r="G101" s="45">
        <f t="shared" si="200"/>
        <v>110000</v>
      </c>
      <c r="H101" s="45"/>
      <c r="I101" s="45"/>
      <c r="J101" s="45"/>
      <c r="K101" s="45">
        <f t="shared" si="234"/>
        <v>110000</v>
      </c>
      <c r="L101" s="46">
        <f t="shared" si="215"/>
        <v>0</v>
      </c>
      <c r="N101" s="98" t="s">
        <v>149</v>
      </c>
      <c r="O101" s="99" t="s">
        <v>124</v>
      </c>
      <c r="P101" s="100">
        <f t="shared" si="194"/>
        <v>0</v>
      </c>
      <c r="Q101" s="100">
        <v>10000</v>
      </c>
      <c r="R101" s="100">
        <v>10000</v>
      </c>
      <c r="S101" s="100">
        <v>10000</v>
      </c>
      <c r="T101" s="100">
        <v>10000</v>
      </c>
      <c r="U101" s="100">
        <v>10000</v>
      </c>
      <c r="V101" s="100">
        <v>10000</v>
      </c>
      <c r="W101" s="100">
        <v>0</v>
      </c>
      <c r="X101" s="100">
        <v>10000</v>
      </c>
      <c r="Y101" s="100">
        <v>10000</v>
      </c>
      <c r="Z101" s="100">
        <v>10000</v>
      </c>
      <c r="AA101" s="100">
        <v>10000</v>
      </c>
      <c r="AB101" s="100">
        <v>10000</v>
      </c>
      <c r="AC101" s="100">
        <f t="shared" si="197"/>
        <v>110000</v>
      </c>
      <c r="AE101" s="100">
        <v>0</v>
      </c>
      <c r="AF101" s="100">
        <f>+'Ejecucion ingresos febrero 2019'!I101</f>
        <v>49927.199999999997</v>
      </c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>
        <f t="shared" si="220"/>
        <v>49927.199999999997</v>
      </c>
      <c r="AS101" s="125">
        <f t="shared" si="199"/>
        <v>-1</v>
      </c>
      <c r="AT101" s="125">
        <f t="shared" si="199"/>
        <v>3.9927199999999998</v>
      </c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</row>
    <row r="102" spans="2:60" ht="15.75" outlineLevel="3" thickBot="1" x14ac:dyDescent="0.3">
      <c r="B102" s="40">
        <v>11010405</v>
      </c>
      <c r="C102" s="47" t="s">
        <v>72</v>
      </c>
      <c r="D102" s="42">
        <f>SUM(D103:D108)</f>
        <v>624165438</v>
      </c>
      <c r="E102" s="42">
        <f t="shared" ref="E102:K102" si="264">SUM(E103:E108)</f>
        <v>0</v>
      </c>
      <c r="F102" s="42">
        <f t="shared" si="264"/>
        <v>0</v>
      </c>
      <c r="G102" s="42">
        <f t="shared" si="200"/>
        <v>624165438</v>
      </c>
      <c r="H102" s="42">
        <f t="shared" ref="H102:J102" si="265">SUM(H103:H108)</f>
        <v>13655325.49</v>
      </c>
      <c r="I102" s="42">
        <f t="shared" si="265"/>
        <v>13655325.49</v>
      </c>
      <c r="J102" s="42">
        <f t="shared" si="265"/>
        <v>13655325.49</v>
      </c>
      <c r="K102" s="42">
        <f t="shared" si="264"/>
        <v>610510112.50999999</v>
      </c>
      <c r="L102" s="43">
        <f t="shared" si="215"/>
        <v>2.1877734104848015E-2</v>
      </c>
      <c r="N102" s="95">
        <v>11010405</v>
      </c>
      <c r="O102" s="101" t="s">
        <v>72</v>
      </c>
      <c r="P102" s="97">
        <f t="shared" si="194"/>
        <v>0</v>
      </c>
      <c r="Q102" s="97">
        <f>SUM(Q103:Q108)</f>
        <v>0</v>
      </c>
      <c r="R102" s="97">
        <f t="shared" ref="R102:AB102" si="266">SUM(R103:R108)</f>
        <v>202878013</v>
      </c>
      <c r="S102" s="97">
        <f t="shared" si="266"/>
        <v>71709078</v>
      </c>
      <c r="T102" s="97">
        <f t="shared" si="266"/>
        <v>0</v>
      </c>
      <c r="U102" s="97">
        <f t="shared" si="266"/>
        <v>67934916</v>
      </c>
      <c r="V102" s="97">
        <f t="shared" si="266"/>
        <v>0</v>
      </c>
      <c r="W102" s="97">
        <f t="shared" si="266"/>
        <v>198611867</v>
      </c>
      <c r="X102" s="97">
        <f t="shared" si="266"/>
        <v>0</v>
      </c>
      <c r="Y102" s="97">
        <f t="shared" si="266"/>
        <v>0</v>
      </c>
      <c r="Z102" s="97">
        <f t="shared" si="266"/>
        <v>71709078</v>
      </c>
      <c r="AA102" s="97">
        <f t="shared" si="266"/>
        <v>11322486</v>
      </c>
      <c r="AB102" s="97">
        <f t="shared" si="266"/>
        <v>0</v>
      </c>
      <c r="AC102" s="97">
        <f t="shared" si="197"/>
        <v>624165438</v>
      </c>
      <c r="AE102" s="97">
        <v>13655325.49</v>
      </c>
      <c r="AF102" s="97">
        <f>+'Ejecucion ingresos febrero 2019'!I102</f>
        <v>161732055.25</v>
      </c>
      <c r="AG102" s="97">
        <f t="shared" ref="AG102" si="267">SUM(AG103:AG108)</f>
        <v>0</v>
      </c>
      <c r="AH102" s="97">
        <f t="shared" ref="AH102" si="268">SUM(AH103:AH108)</f>
        <v>0</v>
      </c>
      <c r="AI102" s="97">
        <f t="shared" ref="AI102" si="269">SUM(AI103:AI108)</f>
        <v>0</v>
      </c>
      <c r="AJ102" s="97">
        <f t="shared" ref="AJ102" si="270">SUM(AJ103:AJ108)</f>
        <v>0</v>
      </c>
      <c r="AK102" s="97">
        <f t="shared" ref="AK102" si="271">SUM(AK103:AK108)</f>
        <v>0</v>
      </c>
      <c r="AL102" s="97">
        <f t="shared" ref="AL102" si="272">SUM(AL103:AL108)</f>
        <v>0</v>
      </c>
      <c r="AM102" s="97">
        <f t="shared" ref="AM102" si="273">SUM(AM103:AM108)</f>
        <v>0</v>
      </c>
      <c r="AN102" s="97">
        <f t="shared" ref="AN102" si="274">SUM(AN103:AN108)</f>
        <v>0</v>
      </c>
      <c r="AO102" s="97">
        <f t="shared" ref="AO102" si="275">SUM(AO103:AO108)</f>
        <v>0</v>
      </c>
      <c r="AP102" s="97">
        <f t="shared" ref="AP102" si="276">SUM(AP103:AP108)</f>
        <v>0</v>
      </c>
      <c r="AQ102" s="97">
        <f t="shared" si="220"/>
        <v>175387380.74000001</v>
      </c>
      <c r="AS102" s="124" t="e">
        <f t="shared" si="199"/>
        <v>#DIV/0!</v>
      </c>
      <c r="AT102" s="124">
        <f t="shared" si="199"/>
        <v>-0.20281132066292468</v>
      </c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</row>
    <row r="103" spans="2:60" ht="15.75" outlineLevel="4" thickBot="1" x14ac:dyDescent="0.3">
      <c r="B103" s="44" t="s">
        <v>150</v>
      </c>
      <c r="C103" s="44" t="s">
        <v>151</v>
      </c>
      <c r="D103" s="45">
        <v>118123824</v>
      </c>
      <c r="E103" s="45"/>
      <c r="F103" s="45"/>
      <c r="G103" s="45">
        <f t="shared" si="200"/>
        <v>118123824</v>
      </c>
      <c r="H103" s="45">
        <v>13499881</v>
      </c>
      <c r="I103" s="45">
        <v>13499881</v>
      </c>
      <c r="J103" s="45">
        <v>13499881</v>
      </c>
      <c r="K103" s="45">
        <f t="shared" si="234"/>
        <v>104623943</v>
      </c>
      <c r="L103" s="46">
        <f t="shared" si="215"/>
        <v>0.11428584465738258</v>
      </c>
      <c r="N103" s="98" t="s">
        <v>150</v>
      </c>
      <c r="O103" s="99" t="s">
        <v>151</v>
      </c>
      <c r="P103" s="100">
        <f t="shared" si="194"/>
        <v>0</v>
      </c>
      <c r="Q103" s="100">
        <v>0</v>
      </c>
      <c r="R103" s="100">
        <v>59061912</v>
      </c>
      <c r="S103" s="100">
        <v>0</v>
      </c>
      <c r="T103" s="100">
        <v>0</v>
      </c>
      <c r="U103" s="100">
        <v>0</v>
      </c>
      <c r="V103" s="100">
        <v>0</v>
      </c>
      <c r="W103" s="100">
        <v>59061912</v>
      </c>
      <c r="X103" s="100">
        <v>0</v>
      </c>
      <c r="Y103" s="100">
        <v>0</v>
      </c>
      <c r="Z103" s="100">
        <v>0</v>
      </c>
      <c r="AA103" s="100">
        <v>0</v>
      </c>
      <c r="AB103" s="100">
        <v>0</v>
      </c>
      <c r="AC103" s="100">
        <f t="shared" si="197"/>
        <v>118123824</v>
      </c>
      <c r="AE103" s="100">
        <v>13499881</v>
      </c>
      <c r="AF103" s="100">
        <f>+'Ejecucion ingresos febrero 2019'!I103</f>
        <v>69004232</v>
      </c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>
        <f t="shared" si="220"/>
        <v>82504113</v>
      </c>
      <c r="AS103" s="125" t="e">
        <f t="shared" si="199"/>
        <v>#DIV/0!</v>
      </c>
      <c r="AT103" s="125">
        <f t="shared" si="199"/>
        <v>0.16833725261044716</v>
      </c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</row>
    <row r="104" spans="2:60" ht="15.75" outlineLevel="4" thickBot="1" x14ac:dyDescent="0.3">
      <c r="B104" s="44" t="s">
        <v>152</v>
      </c>
      <c r="C104" s="44" t="s">
        <v>153</v>
      </c>
      <c r="D104" s="45">
        <v>23624765</v>
      </c>
      <c r="E104" s="45"/>
      <c r="F104" s="45"/>
      <c r="G104" s="45">
        <f t="shared" si="200"/>
        <v>23624765</v>
      </c>
      <c r="H104" s="45"/>
      <c r="I104" s="45"/>
      <c r="J104" s="45"/>
      <c r="K104" s="45">
        <f t="shared" si="234"/>
        <v>23624765</v>
      </c>
      <c r="L104" s="46">
        <f t="shared" si="215"/>
        <v>0</v>
      </c>
      <c r="N104" s="98" t="s">
        <v>152</v>
      </c>
      <c r="O104" s="99" t="s">
        <v>153</v>
      </c>
      <c r="P104" s="100">
        <f t="shared" si="194"/>
        <v>0</v>
      </c>
      <c r="Q104" s="100">
        <v>0</v>
      </c>
      <c r="R104" s="100">
        <v>23624765</v>
      </c>
      <c r="S104" s="100">
        <v>0</v>
      </c>
      <c r="T104" s="100">
        <v>0</v>
      </c>
      <c r="U104" s="100">
        <v>0</v>
      </c>
      <c r="V104" s="100">
        <v>0</v>
      </c>
      <c r="W104" s="100">
        <v>0</v>
      </c>
      <c r="X104" s="100">
        <v>0</v>
      </c>
      <c r="Y104" s="100">
        <v>0</v>
      </c>
      <c r="Z104" s="100">
        <v>0</v>
      </c>
      <c r="AA104" s="100">
        <v>0</v>
      </c>
      <c r="AB104" s="100">
        <v>0</v>
      </c>
      <c r="AC104" s="100">
        <f t="shared" si="197"/>
        <v>23624765</v>
      </c>
      <c r="AE104" s="100">
        <v>0</v>
      </c>
      <c r="AF104" s="100">
        <f>+'Ejecucion ingresos febrero 2019'!I104</f>
        <v>0</v>
      </c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>
        <f t="shared" si="220"/>
        <v>0</v>
      </c>
      <c r="AS104" s="125" t="e">
        <f t="shared" si="199"/>
        <v>#DIV/0!</v>
      </c>
      <c r="AT104" s="125">
        <f t="shared" si="199"/>
        <v>-1</v>
      </c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</row>
    <row r="105" spans="2:60" ht="15.75" outlineLevel="4" thickBot="1" x14ac:dyDescent="0.3">
      <c r="B105" s="44" t="s">
        <v>154</v>
      </c>
      <c r="C105" s="44" t="s">
        <v>155</v>
      </c>
      <c r="D105" s="45">
        <v>22148217</v>
      </c>
      <c r="E105" s="45"/>
      <c r="F105" s="45"/>
      <c r="G105" s="45">
        <f t="shared" si="200"/>
        <v>22148217</v>
      </c>
      <c r="H105" s="45"/>
      <c r="I105" s="45"/>
      <c r="J105" s="45"/>
      <c r="K105" s="45">
        <f t="shared" si="234"/>
        <v>22148217</v>
      </c>
      <c r="L105" s="46">
        <f t="shared" si="215"/>
        <v>0</v>
      </c>
      <c r="N105" s="98" t="s">
        <v>154</v>
      </c>
      <c r="O105" s="99" t="s">
        <v>155</v>
      </c>
      <c r="P105" s="100">
        <f t="shared" si="194"/>
        <v>0</v>
      </c>
      <c r="Q105" s="100">
        <v>0</v>
      </c>
      <c r="R105" s="100">
        <v>0</v>
      </c>
      <c r="S105" s="100">
        <v>0</v>
      </c>
      <c r="T105" s="100">
        <v>0</v>
      </c>
      <c r="U105" s="100">
        <v>0</v>
      </c>
      <c r="V105" s="100">
        <v>0</v>
      </c>
      <c r="W105" s="100">
        <v>22148217</v>
      </c>
      <c r="X105" s="100">
        <v>0</v>
      </c>
      <c r="Y105" s="100">
        <v>0</v>
      </c>
      <c r="Z105" s="100">
        <v>0</v>
      </c>
      <c r="AA105" s="100">
        <v>0</v>
      </c>
      <c r="AB105" s="100">
        <v>0</v>
      </c>
      <c r="AC105" s="100">
        <f t="shared" si="197"/>
        <v>22148217</v>
      </c>
      <c r="AE105" s="100">
        <v>0</v>
      </c>
      <c r="AF105" s="100">
        <f>+'Ejecucion ingresos febrero 2019'!I105</f>
        <v>0</v>
      </c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>
        <f t="shared" si="220"/>
        <v>0</v>
      </c>
      <c r="AS105" s="125" t="e">
        <f t="shared" si="199"/>
        <v>#DIV/0!</v>
      </c>
      <c r="AT105" s="125" t="e">
        <f t="shared" si="199"/>
        <v>#DIV/0!</v>
      </c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</row>
    <row r="106" spans="2:60" ht="15.75" outlineLevel="4" thickBot="1" x14ac:dyDescent="0.3">
      <c r="B106" s="44" t="s">
        <v>156</v>
      </c>
      <c r="C106" s="44" t="s">
        <v>157</v>
      </c>
      <c r="D106" s="45">
        <v>76288672</v>
      </c>
      <c r="E106" s="45"/>
      <c r="F106" s="45"/>
      <c r="G106" s="45">
        <f t="shared" si="200"/>
        <v>76288672</v>
      </c>
      <c r="H106" s="45"/>
      <c r="I106" s="45"/>
      <c r="J106" s="45"/>
      <c r="K106" s="45">
        <f t="shared" si="234"/>
        <v>76288672</v>
      </c>
      <c r="L106" s="46">
        <f t="shared" si="215"/>
        <v>0</v>
      </c>
      <c r="N106" s="98" t="s">
        <v>156</v>
      </c>
      <c r="O106" s="99" t="s">
        <v>157</v>
      </c>
      <c r="P106" s="100">
        <f t="shared" si="194"/>
        <v>0</v>
      </c>
      <c r="Q106" s="100">
        <v>0</v>
      </c>
      <c r="R106" s="100">
        <v>38144336</v>
      </c>
      <c r="S106" s="100">
        <v>0</v>
      </c>
      <c r="T106" s="100">
        <v>0</v>
      </c>
      <c r="U106" s="100">
        <v>0</v>
      </c>
      <c r="V106" s="100">
        <v>0</v>
      </c>
      <c r="W106" s="100">
        <v>38144336</v>
      </c>
      <c r="X106" s="100">
        <v>0</v>
      </c>
      <c r="Y106" s="100">
        <v>0</v>
      </c>
      <c r="Z106" s="100">
        <v>0</v>
      </c>
      <c r="AA106" s="100">
        <v>0</v>
      </c>
      <c r="AB106" s="100">
        <v>0</v>
      </c>
      <c r="AC106" s="100">
        <f t="shared" si="197"/>
        <v>76288672</v>
      </c>
      <c r="AE106" s="100">
        <v>0</v>
      </c>
      <c r="AF106" s="100">
        <f>+'Ejecucion ingresos febrero 2019'!I106</f>
        <v>2310500</v>
      </c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>
        <f t="shared" si="220"/>
        <v>2310500</v>
      </c>
      <c r="AS106" s="125" t="e">
        <f t="shared" si="199"/>
        <v>#DIV/0!</v>
      </c>
      <c r="AT106" s="125">
        <f t="shared" si="199"/>
        <v>-0.93942744212404172</v>
      </c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</row>
    <row r="107" spans="2:60" ht="15.75" outlineLevel="4" thickBot="1" x14ac:dyDescent="0.3">
      <c r="B107" s="44" t="s">
        <v>158</v>
      </c>
      <c r="C107" s="44" t="s">
        <v>159</v>
      </c>
      <c r="D107" s="45">
        <v>383979960</v>
      </c>
      <c r="E107" s="45"/>
      <c r="F107" s="45"/>
      <c r="G107" s="45">
        <f t="shared" si="200"/>
        <v>383979960</v>
      </c>
      <c r="H107" s="45"/>
      <c r="I107" s="45"/>
      <c r="J107" s="45"/>
      <c r="K107" s="45">
        <f t="shared" si="234"/>
        <v>383979960</v>
      </c>
      <c r="L107" s="46">
        <f t="shared" si="215"/>
        <v>0</v>
      </c>
      <c r="N107" s="98" t="s">
        <v>158</v>
      </c>
      <c r="O107" s="99" t="s">
        <v>159</v>
      </c>
      <c r="P107" s="100">
        <f t="shared" si="194"/>
        <v>0</v>
      </c>
      <c r="Q107" s="100">
        <v>0</v>
      </c>
      <c r="R107" s="100">
        <v>82047000</v>
      </c>
      <c r="S107" s="100">
        <v>71709078</v>
      </c>
      <c r="T107" s="100">
        <v>0</v>
      </c>
      <c r="U107" s="100">
        <v>67934916</v>
      </c>
      <c r="V107" s="100">
        <v>0</v>
      </c>
      <c r="W107" s="100">
        <v>79257402</v>
      </c>
      <c r="X107" s="100">
        <v>0</v>
      </c>
      <c r="Y107" s="100">
        <v>0</v>
      </c>
      <c r="Z107" s="100">
        <v>71709078</v>
      </c>
      <c r="AA107" s="100">
        <v>11322486</v>
      </c>
      <c r="AB107" s="100">
        <v>0</v>
      </c>
      <c r="AC107" s="100">
        <f t="shared" si="197"/>
        <v>383979960</v>
      </c>
      <c r="AE107" s="100">
        <v>0</v>
      </c>
      <c r="AF107" s="100">
        <f>+'Ejecucion ingresos febrero 2019'!I107</f>
        <v>90227300</v>
      </c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>
        <f t="shared" si="220"/>
        <v>90227300</v>
      </c>
      <c r="AS107" s="125" t="e">
        <f t="shared" si="199"/>
        <v>#DIV/0!</v>
      </c>
      <c r="AT107" s="125">
        <f t="shared" si="199"/>
        <v>9.970260947993223E-2</v>
      </c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</row>
    <row r="108" spans="2:60" ht="15.75" outlineLevel="3" thickBot="1" x14ac:dyDescent="0.3">
      <c r="B108" s="44" t="s">
        <v>160</v>
      </c>
      <c r="C108" s="44" t="s">
        <v>124</v>
      </c>
      <c r="D108" s="45"/>
      <c r="E108" s="45"/>
      <c r="F108" s="45"/>
      <c r="G108" s="45">
        <f t="shared" si="200"/>
        <v>0</v>
      </c>
      <c r="H108" s="45">
        <v>155444.49</v>
      </c>
      <c r="I108" s="45">
        <v>155444.49</v>
      </c>
      <c r="J108" s="45">
        <v>155444.49</v>
      </c>
      <c r="K108" s="45">
        <f t="shared" si="234"/>
        <v>-155444.49</v>
      </c>
      <c r="L108" s="46" t="e">
        <f t="shared" si="215"/>
        <v>#DIV/0!</v>
      </c>
      <c r="N108" s="98" t="s">
        <v>160</v>
      </c>
      <c r="O108" s="99" t="s">
        <v>124</v>
      </c>
      <c r="P108" s="100">
        <f t="shared" si="194"/>
        <v>0</v>
      </c>
      <c r="Q108" s="100">
        <v>0</v>
      </c>
      <c r="R108" s="100">
        <v>0</v>
      </c>
      <c r="S108" s="100">
        <v>0</v>
      </c>
      <c r="T108" s="100">
        <v>0</v>
      </c>
      <c r="U108" s="100">
        <v>0</v>
      </c>
      <c r="V108" s="100">
        <v>0</v>
      </c>
      <c r="W108" s="100">
        <v>0</v>
      </c>
      <c r="X108" s="100">
        <v>0</v>
      </c>
      <c r="Y108" s="100">
        <v>0</v>
      </c>
      <c r="Z108" s="100">
        <v>0</v>
      </c>
      <c r="AA108" s="100">
        <v>0</v>
      </c>
      <c r="AB108" s="100">
        <v>0</v>
      </c>
      <c r="AC108" s="100">
        <f t="shared" si="197"/>
        <v>0</v>
      </c>
      <c r="AE108" s="100">
        <v>155444.49</v>
      </c>
      <c r="AF108" s="100">
        <f>+'Ejecucion ingresos febrero 2019'!I108</f>
        <v>190023.25</v>
      </c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>
        <f t="shared" si="220"/>
        <v>345467.74</v>
      </c>
      <c r="AS108" s="125" t="e">
        <f t="shared" si="199"/>
        <v>#DIV/0!</v>
      </c>
      <c r="AT108" s="125" t="e">
        <f t="shared" si="199"/>
        <v>#DIV/0!</v>
      </c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</row>
    <row r="109" spans="2:60" ht="15.75" outlineLevel="4" thickBot="1" x14ac:dyDescent="0.3">
      <c r="B109" s="40">
        <v>11010406</v>
      </c>
      <c r="C109" s="47" t="s">
        <v>83</v>
      </c>
      <c r="D109" s="42">
        <f>SUM(D110:D113)</f>
        <v>155027290</v>
      </c>
      <c r="E109" s="42">
        <f t="shared" ref="E109:K109" si="277">SUM(E110:E113)</f>
        <v>0</v>
      </c>
      <c r="F109" s="42">
        <f t="shared" si="277"/>
        <v>0</v>
      </c>
      <c r="G109" s="42">
        <f t="shared" si="200"/>
        <v>155027290</v>
      </c>
      <c r="H109" s="42">
        <f t="shared" ref="H109:I109" si="278">SUM(H110:H113)</f>
        <v>3154758.57</v>
      </c>
      <c r="I109" s="42">
        <f t="shared" si="278"/>
        <v>3154758.57</v>
      </c>
      <c r="J109" s="42">
        <f t="shared" si="277"/>
        <v>3154758.57</v>
      </c>
      <c r="K109" s="42">
        <f t="shared" si="277"/>
        <v>151872531.43000001</v>
      </c>
      <c r="L109" s="43">
        <f t="shared" si="215"/>
        <v>2.0349698237000724E-2</v>
      </c>
      <c r="N109" s="95">
        <v>11010406</v>
      </c>
      <c r="O109" s="101" t="s">
        <v>83</v>
      </c>
      <c r="P109" s="97">
        <f t="shared" si="194"/>
        <v>0</v>
      </c>
      <c r="Q109" s="97">
        <f t="shared" ref="Q109:AB109" si="279">SUM(Q110:Q113)</f>
        <v>8583590</v>
      </c>
      <c r="R109" s="97">
        <f t="shared" si="279"/>
        <v>32249570</v>
      </c>
      <c r="S109" s="97">
        <f t="shared" si="279"/>
        <v>3738015</v>
      </c>
      <c r="T109" s="97">
        <f t="shared" si="279"/>
        <v>7199140</v>
      </c>
      <c r="U109" s="97">
        <f t="shared" si="279"/>
        <v>5399355</v>
      </c>
      <c r="V109" s="97">
        <f t="shared" si="279"/>
        <v>3322680</v>
      </c>
      <c r="W109" s="97">
        <f t="shared" si="279"/>
        <v>0</v>
      </c>
      <c r="X109" s="97">
        <f t="shared" si="279"/>
        <v>43587180</v>
      </c>
      <c r="Y109" s="97">
        <f t="shared" si="279"/>
        <v>12460050</v>
      </c>
      <c r="Z109" s="97">
        <f t="shared" si="279"/>
        <v>12321605</v>
      </c>
      <c r="AA109" s="97">
        <f t="shared" si="279"/>
        <v>13844500</v>
      </c>
      <c r="AB109" s="97">
        <f t="shared" si="279"/>
        <v>12321605</v>
      </c>
      <c r="AC109" s="97">
        <f t="shared" si="197"/>
        <v>155027290</v>
      </c>
      <c r="AE109" s="97">
        <v>3154758.57</v>
      </c>
      <c r="AF109" s="97">
        <f>+'Ejecucion ingresos febrero 2019'!I109</f>
        <v>5801768.8099999996</v>
      </c>
      <c r="AG109" s="97">
        <f t="shared" ref="AG109:AP109" si="280">SUM(AG110:AG113)</f>
        <v>0</v>
      </c>
      <c r="AH109" s="97">
        <f t="shared" si="280"/>
        <v>0</v>
      </c>
      <c r="AI109" s="97">
        <f t="shared" si="280"/>
        <v>0</v>
      </c>
      <c r="AJ109" s="97">
        <f t="shared" si="280"/>
        <v>0</v>
      </c>
      <c r="AK109" s="97">
        <f t="shared" si="280"/>
        <v>0</v>
      </c>
      <c r="AL109" s="97">
        <f t="shared" si="280"/>
        <v>0</v>
      </c>
      <c r="AM109" s="97">
        <f t="shared" si="280"/>
        <v>0</v>
      </c>
      <c r="AN109" s="97">
        <f t="shared" si="280"/>
        <v>0</v>
      </c>
      <c r="AO109" s="97">
        <f t="shared" si="280"/>
        <v>0</v>
      </c>
      <c r="AP109" s="97">
        <f t="shared" si="280"/>
        <v>0</v>
      </c>
      <c r="AQ109" s="97">
        <f t="shared" si="220"/>
        <v>8956527.379999999</v>
      </c>
      <c r="AS109" s="124">
        <f t="shared" si="199"/>
        <v>-0.63246630256104963</v>
      </c>
      <c r="AT109" s="124">
        <f t="shared" si="199"/>
        <v>-0.82009779324189447</v>
      </c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</row>
    <row r="110" spans="2:60" ht="15.75" outlineLevel="4" thickBot="1" x14ac:dyDescent="0.3">
      <c r="B110" s="44" t="s">
        <v>161</v>
      </c>
      <c r="C110" s="44" t="s">
        <v>162</v>
      </c>
      <c r="D110" s="50">
        <v>50750000</v>
      </c>
      <c r="E110" s="45"/>
      <c r="F110" s="45"/>
      <c r="G110" s="45">
        <f t="shared" si="200"/>
        <v>50750000</v>
      </c>
      <c r="H110" s="45"/>
      <c r="I110" s="45"/>
      <c r="J110" s="45"/>
      <c r="K110" s="45">
        <f t="shared" si="234"/>
        <v>50750000</v>
      </c>
      <c r="L110" s="46">
        <f t="shared" si="215"/>
        <v>0</v>
      </c>
      <c r="N110" s="98" t="s">
        <v>161</v>
      </c>
      <c r="O110" s="99" t="s">
        <v>162</v>
      </c>
      <c r="P110" s="100">
        <f t="shared" si="194"/>
        <v>0</v>
      </c>
      <c r="Q110" s="100">
        <v>0</v>
      </c>
      <c r="R110" s="100">
        <v>26250000</v>
      </c>
      <c r="S110" s="100">
        <v>0</v>
      </c>
      <c r="T110" s="100">
        <v>0</v>
      </c>
      <c r="U110" s="100">
        <v>0</v>
      </c>
      <c r="V110" s="100">
        <v>0</v>
      </c>
      <c r="W110" s="100">
        <v>0</v>
      </c>
      <c r="X110" s="100">
        <v>24500000</v>
      </c>
      <c r="Y110" s="100">
        <v>0</v>
      </c>
      <c r="Z110" s="100">
        <v>0</v>
      </c>
      <c r="AA110" s="100">
        <v>0</v>
      </c>
      <c r="AB110" s="100">
        <v>0</v>
      </c>
      <c r="AC110" s="100">
        <f t="shared" si="197"/>
        <v>50750000</v>
      </c>
      <c r="AE110" s="100">
        <v>0</v>
      </c>
      <c r="AF110" s="100">
        <f>+'Ejecucion ingresos febrero 2019'!I110</f>
        <v>1394585</v>
      </c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>
        <f t="shared" si="220"/>
        <v>1394585</v>
      </c>
      <c r="AS110" s="125" t="e">
        <f t="shared" si="199"/>
        <v>#DIV/0!</v>
      </c>
      <c r="AT110" s="125">
        <f t="shared" si="199"/>
        <v>-0.94687295238095237</v>
      </c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</row>
    <row r="111" spans="2:60" ht="15.75" outlineLevel="4" thickBot="1" x14ac:dyDescent="0.3">
      <c r="B111" s="44" t="s">
        <v>163</v>
      </c>
      <c r="C111" s="44" t="s">
        <v>164</v>
      </c>
      <c r="D111" s="50">
        <v>99957290</v>
      </c>
      <c r="E111" s="45"/>
      <c r="F111" s="45"/>
      <c r="G111" s="45">
        <f t="shared" si="200"/>
        <v>99957290</v>
      </c>
      <c r="H111" s="45">
        <v>3114100</v>
      </c>
      <c r="I111" s="45">
        <v>3114100</v>
      </c>
      <c r="J111" s="45">
        <v>3114100</v>
      </c>
      <c r="K111" s="45">
        <f t="shared" si="234"/>
        <v>96843190</v>
      </c>
      <c r="L111" s="46">
        <f t="shared" si="215"/>
        <v>3.115430600409435E-2</v>
      </c>
      <c r="N111" s="98" t="s">
        <v>163</v>
      </c>
      <c r="O111" s="99" t="s">
        <v>164</v>
      </c>
      <c r="P111" s="100">
        <f t="shared" si="194"/>
        <v>0</v>
      </c>
      <c r="Q111" s="100">
        <v>8583590</v>
      </c>
      <c r="R111" s="100">
        <v>3599570</v>
      </c>
      <c r="S111" s="100">
        <v>3738015</v>
      </c>
      <c r="T111" s="100">
        <v>7199140</v>
      </c>
      <c r="U111" s="100">
        <v>5399355</v>
      </c>
      <c r="V111" s="100">
        <v>3322680</v>
      </c>
      <c r="W111" s="100">
        <v>0</v>
      </c>
      <c r="X111" s="100">
        <v>17167180</v>
      </c>
      <c r="Y111" s="100">
        <v>12460050</v>
      </c>
      <c r="Z111" s="100">
        <v>12321605</v>
      </c>
      <c r="AA111" s="100">
        <v>13844500</v>
      </c>
      <c r="AB111" s="100">
        <v>12321605</v>
      </c>
      <c r="AC111" s="100">
        <f t="shared" si="197"/>
        <v>99957290</v>
      </c>
      <c r="AE111" s="100">
        <v>3114100</v>
      </c>
      <c r="AF111" s="100">
        <f>+'Ejecucion ingresos febrero 2019'!I111</f>
        <v>4407183.8099999996</v>
      </c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>
        <f t="shared" si="220"/>
        <v>7521283.8099999996</v>
      </c>
      <c r="AS111" s="125">
        <f t="shared" si="199"/>
        <v>-0.6372030816942561</v>
      </c>
      <c r="AT111" s="125">
        <f t="shared" si="199"/>
        <v>0.22436396847401205</v>
      </c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</row>
    <row r="112" spans="2:60" ht="15.75" outlineLevel="4" thickBot="1" x14ac:dyDescent="0.3">
      <c r="B112" s="44" t="s">
        <v>165</v>
      </c>
      <c r="C112" s="44" t="s">
        <v>166</v>
      </c>
      <c r="D112" s="50">
        <v>4320000</v>
      </c>
      <c r="E112" s="45"/>
      <c r="F112" s="45"/>
      <c r="G112" s="45">
        <f t="shared" si="200"/>
        <v>4320000</v>
      </c>
      <c r="H112" s="45"/>
      <c r="I112" s="45"/>
      <c r="J112" s="45"/>
      <c r="K112" s="45">
        <f t="shared" si="234"/>
        <v>4320000</v>
      </c>
      <c r="L112" s="46">
        <f t="shared" si="215"/>
        <v>0</v>
      </c>
      <c r="N112" s="98" t="s">
        <v>165</v>
      </c>
      <c r="O112" s="99" t="s">
        <v>166</v>
      </c>
      <c r="P112" s="100">
        <f t="shared" si="194"/>
        <v>0</v>
      </c>
      <c r="Q112" s="100">
        <v>0</v>
      </c>
      <c r="R112" s="100">
        <v>2400000</v>
      </c>
      <c r="S112" s="100">
        <v>0</v>
      </c>
      <c r="T112" s="100">
        <v>0</v>
      </c>
      <c r="U112" s="100">
        <v>0</v>
      </c>
      <c r="V112" s="100">
        <v>0</v>
      </c>
      <c r="W112" s="100">
        <v>0</v>
      </c>
      <c r="X112" s="100">
        <v>1920000</v>
      </c>
      <c r="Y112" s="100">
        <v>0</v>
      </c>
      <c r="Z112" s="100">
        <v>0</v>
      </c>
      <c r="AA112" s="100">
        <v>0</v>
      </c>
      <c r="AB112" s="100">
        <v>0</v>
      </c>
      <c r="AC112" s="100">
        <f t="shared" si="197"/>
        <v>4320000</v>
      </c>
      <c r="AE112" s="100">
        <v>0</v>
      </c>
      <c r="AF112" s="100">
        <f>+'Ejecucion ingresos febrero 2019'!I112</f>
        <v>0</v>
      </c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>
        <f t="shared" si="220"/>
        <v>0</v>
      </c>
      <c r="AS112" s="125" t="e">
        <f t="shared" si="199"/>
        <v>#DIV/0!</v>
      </c>
      <c r="AT112" s="125">
        <f t="shared" si="199"/>
        <v>-1</v>
      </c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</row>
    <row r="113" spans="2:60" ht="15.75" outlineLevel="4" thickBot="1" x14ac:dyDescent="0.3">
      <c r="B113" s="44" t="s">
        <v>167</v>
      </c>
      <c r="C113" s="44" t="s">
        <v>124</v>
      </c>
      <c r="D113" s="45"/>
      <c r="E113" s="45"/>
      <c r="F113" s="45"/>
      <c r="G113" s="45">
        <f t="shared" si="200"/>
        <v>0</v>
      </c>
      <c r="H113" s="45">
        <v>40658.57</v>
      </c>
      <c r="I113" s="45">
        <v>40658.57</v>
      </c>
      <c r="J113" s="45">
        <v>40658.57</v>
      </c>
      <c r="K113" s="45">
        <f t="shared" si="234"/>
        <v>-40658.57</v>
      </c>
      <c r="L113" s="46" t="e">
        <f t="shared" si="215"/>
        <v>#DIV/0!</v>
      </c>
      <c r="N113" s="98" t="s">
        <v>167</v>
      </c>
      <c r="O113" s="99" t="s">
        <v>124</v>
      </c>
      <c r="P113" s="100">
        <f t="shared" si="194"/>
        <v>0</v>
      </c>
      <c r="Q113" s="100">
        <v>0</v>
      </c>
      <c r="R113" s="100">
        <v>0</v>
      </c>
      <c r="S113" s="100">
        <v>0</v>
      </c>
      <c r="T113" s="100">
        <v>0</v>
      </c>
      <c r="U113" s="100">
        <v>0</v>
      </c>
      <c r="V113" s="100">
        <v>0</v>
      </c>
      <c r="W113" s="100">
        <v>0</v>
      </c>
      <c r="X113" s="100">
        <v>0</v>
      </c>
      <c r="Y113" s="100">
        <v>0</v>
      </c>
      <c r="Z113" s="100">
        <v>0</v>
      </c>
      <c r="AA113" s="100">
        <v>0</v>
      </c>
      <c r="AB113" s="100">
        <v>0</v>
      </c>
      <c r="AC113" s="100">
        <f t="shared" si="197"/>
        <v>0</v>
      </c>
      <c r="AE113" s="100">
        <v>40658.57</v>
      </c>
      <c r="AF113" s="100">
        <f>+'Ejecucion ingresos febrero 2019'!I113</f>
        <v>0</v>
      </c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>
        <f t="shared" si="220"/>
        <v>40658.57</v>
      </c>
      <c r="AS113" s="125" t="e">
        <f t="shared" si="199"/>
        <v>#DIV/0!</v>
      </c>
      <c r="AT113" s="125" t="e">
        <f t="shared" si="199"/>
        <v>#DIV/0!</v>
      </c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</row>
    <row r="114" spans="2:60" ht="15.75" outlineLevel="4" thickBot="1" x14ac:dyDescent="0.3">
      <c r="B114" s="40">
        <v>11010407</v>
      </c>
      <c r="C114" s="47" t="s">
        <v>90</v>
      </c>
      <c r="D114" s="42">
        <f>SUM(D115:D120)</f>
        <v>778709500</v>
      </c>
      <c r="E114" s="42">
        <f t="shared" ref="E114:K114" si="281">SUM(E115:E120)</f>
        <v>0</v>
      </c>
      <c r="F114" s="42">
        <f t="shared" si="281"/>
        <v>0</v>
      </c>
      <c r="G114" s="42">
        <f t="shared" si="200"/>
        <v>778709500</v>
      </c>
      <c r="H114" s="42">
        <f t="shared" ref="H114:J114" si="282">SUM(H115:H120)</f>
        <v>26032501.210000001</v>
      </c>
      <c r="I114" s="42">
        <f t="shared" si="282"/>
        <v>26032501.210000001</v>
      </c>
      <c r="J114" s="42">
        <f t="shared" si="282"/>
        <v>26032501.210000001</v>
      </c>
      <c r="K114" s="42">
        <f t="shared" si="281"/>
        <v>752676998.78999996</v>
      </c>
      <c r="L114" s="43">
        <f t="shared" si="215"/>
        <v>3.3430311573186149E-2</v>
      </c>
      <c r="N114" s="95">
        <v>11010407</v>
      </c>
      <c r="O114" s="101" t="s">
        <v>90</v>
      </c>
      <c r="P114" s="97">
        <f t="shared" si="194"/>
        <v>0</v>
      </c>
      <c r="Q114" s="97">
        <f>SUM(Q115:Q120)</f>
        <v>2500000</v>
      </c>
      <c r="R114" s="97">
        <f t="shared" ref="R114:AB114" si="283">SUM(R115:R120)</f>
        <v>24000000</v>
      </c>
      <c r="S114" s="97">
        <f t="shared" si="283"/>
        <v>50000000</v>
      </c>
      <c r="T114" s="97">
        <f t="shared" si="283"/>
        <v>0</v>
      </c>
      <c r="U114" s="97">
        <f t="shared" si="283"/>
        <v>50000000</v>
      </c>
      <c r="V114" s="97">
        <f t="shared" si="283"/>
        <v>0</v>
      </c>
      <c r="W114" s="97">
        <f t="shared" si="283"/>
        <v>297698400</v>
      </c>
      <c r="X114" s="97">
        <f t="shared" si="283"/>
        <v>26500000</v>
      </c>
      <c r="Y114" s="97">
        <f t="shared" si="283"/>
        <v>50000000</v>
      </c>
      <c r="Z114" s="97">
        <f t="shared" si="283"/>
        <v>0</v>
      </c>
      <c r="AA114" s="97">
        <f t="shared" si="283"/>
        <v>50000000</v>
      </c>
      <c r="AB114" s="97">
        <f t="shared" si="283"/>
        <v>228011100</v>
      </c>
      <c r="AC114" s="97">
        <f t="shared" si="197"/>
        <v>778709500</v>
      </c>
      <c r="AE114" s="97">
        <v>26032501.210000001</v>
      </c>
      <c r="AF114" s="97">
        <f>+'Ejecucion ingresos febrero 2019'!I114</f>
        <v>54402976.57</v>
      </c>
      <c r="AG114" s="97">
        <f t="shared" ref="AG114" si="284">SUM(AG115:AG120)</f>
        <v>0</v>
      </c>
      <c r="AH114" s="97">
        <f t="shared" ref="AH114" si="285">SUM(AH115:AH120)</f>
        <v>0</v>
      </c>
      <c r="AI114" s="97">
        <f t="shared" ref="AI114" si="286">SUM(AI115:AI120)</f>
        <v>0</v>
      </c>
      <c r="AJ114" s="97">
        <f t="shared" ref="AJ114" si="287">SUM(AJ115:AJ120)</f>
        <v>0</v>
      </c>
      <c r="AK114" s="97">
        <f t="shared" ref="AK114" si="288">SUM(AK115:AK120)</f>
        <v>0</v>
      </c>
      <c r="AL114" s="97">
        <f t="shared" ref="AL114" si="289">SUM(AL115:AL120)</f>
        <v>0</v>
      </c>
      <c r="AM114" s="97">
        <f t="shared" ref="AM114" si="290">SUM(AM115:AM120)</f>
        <v>0</v>
      </c>
      <c r="AN114" s="97">
        <f t="shared" ref="AN114" si="291">SUM(AN115:AN120)</f>
        <v>0</v>
      </c>
      <c r="AO114" s="97">
        <f t="shared" ref="AO114" si="292">SUM(AO115:AO120)</f>
        <v>0</v>
      </c>
      <c r="AP114" s="97">
        <f t="shared" ref="AP114" si="293">SUM(AP115:AP120)</f>
        <v>0</v>
      </c>
      <c r="AQ114" s="97">
        <f t="shared" si="220"/>
        <v>80435477.780000001</v>
      </c>
      <c r="AS114" s="124">
        <f t="shared" si="199"/>
        <v>9.4130004840000012</v>
      </c>
      <c r="AT114" s="124">
        <f t="shared" si="199"/>
        <v>1.2667906904166666</v>
      </c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</row>
    <row r="115" spans="2:60" ht="15.75" outlineLevel="3" thickBot="1" x14ac:dyDescent="0.3">
      <c r="B115" s="44" t="s">
        <v>168</v>
      </c>
      <c r="C115" s="44" t="s">
        <v>169</v>
      </c>
      <c r="D115" s="45">
        <v>295309500</v>
      </c>
      <c r="E115" s="45"/>
      <c r="F115" s="45"/>
      <c r="G115" s="45">
        <f t="shared" si="200"/>
        <v>295309500</v>
      </c>
      <c r="H115" s="45">
        <v>10351450</v>
      </c>
      <c r="I115" s="45">
        <v>10351450</v>
      </c>
      <c r="J115" s="45">
        <v>10351450</v>
      </c>
      <c r="K115" s="45">
        <f t="shared" si="234"/>
        <v>284958050</v>
      </c>
      <c r="L115" s="46">
        <f t="shared" si="215"/>
        <v>3.5052885193331065E-2</v>
      </c>
      <c r="N115" s="98" t="s">
        <v>168</v>
      </c>
      <c r="O115" s="99" t="s">
        <v>169</v>
      </c>
      <c r="P115" s="100">
        <f t="shared" si="194"/>
        <v>0</v>
      </c>
      <c r="Q115" s="100">
        <v>0</v>
      </c>
      <c r="R115" s="100">
        <v>0</v>
      </c>
      <c r="S115" s="100">
        <v>0</v>
      </c>
      <c r="T115" s="100">
        <v>0</v>
      </c>
      <c r="U115" s="100">
        <v>0</v>
      </c>
      <c r="V115" s="100">
        <v>0</v>
      </c>
      <c r="W115" s="100">
        <v>157498400</v>
      </c>
      <c r="X115" s="100">
        <v>0</v>
      </c>
      <c r="Y115" s="100">
        <v>0</v>
      </c>
      <c r="Z115" s="100">
        <v>0</v>
      </c>
      <c r="AA115" s="100">
        <v>0</v>
      </c>
      <c r="AB115" s="100">
        <v>137811100</v>
      </c>
      <c r="AC115" s="100">
        <f t="shared" si="197"/>
        <v>295309500</v>
      </c>
      <c r="AE115" s="100">
        <v>10351450</v>
      </c>
      <c r="AF115" s="100">
        <f>+'Ejecucion ingresos febrero 2019'!I115</f>
        <v>49686960</v>
      </c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>
        <f t="shared" si="220"/>
        <v>60038410</v>
      </c>
      <c r="AS115" s="125" t="e">
        <f t="shared" si="199"/>
        <v>#DIV/0!</v>
      </c>
      <c r="AT115" s="125" t="e">
        <f t="shared" si="199"/>
        <v>#DIV/0!</v>
      </c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</row>
    <row r="116" spans="2:60" ht="15.75" outlineLevel="4" thickBot="1" x14ac:dyDescent="0.3">
      <c r="B116" s="44" t="s">
        <v>170</v>
      </c>
      <c r="C116" s="44" t="s">
        <v>171</v>
      </c>
      <c r="D116" s="45">
        <v>180400000</v>
      </c>
      <c r="E116" s="45"/>
      <c r="F116" s="45"/>
      <c r="G116" s="45">
        <f t="shared" si="200"/>
        <v>180400000</v>
      </c>
      <c r="H116" s="45">
        <v>15656759</v>
      </c>
      <c r="I116" s="45">
        <v>15656759</v>
      </c>
      <c r="J116" s="45">
        <v>15656759</v>
      </c>
      <c r="K116" s="45">
        <f t="shared" si="234"/>
        <v>164743241</v>
      </c>
      <c r="L116" s="46">
        <f t="shared" si="215"/>
        <v>8.6789129711751664E-2</v>
      </c>
      <c r="N116" s="98" t="s">
        <v>170</v>
      </c>
      <c r="O116" s="99" t="s">
        <v>171</v>
      </c>
      <c r="P116" s="100">
        <f t="shared" si="194"/>
        <v>0</v>
      </c>
      <c r="Q116" s="100">
        <v>0</v>
      </c>
      <c r="R116" s="100">
        <v>0</v>
      </c>
      <c r="S116" s="100">
        <v>0</v>
      </c>
      <c r="T116" s="100">
        <v>0</v>
      </c>
      <c r="U116" s="100">
        <v>0</v>
      </c>
      <c r="V116" s="100">
        <v>0</v>
      </c>
      <c r="W116" s="100">
        <v>90200000</v>
      </c>
      <c r="X116" s="100">
        <v>0</v>
      </c>
      <c r="Y116" s="100">
        <v>0</v>
      </c>
      <c r="Z116" s="100">
        <v>0</v>
      </c>
      <c r="AA116" s="100">
        <v>0</v>
      </c>
      <c r="AB116" s="100">
        <v>90200000</v>
      </c>
      <c r="AC116" s="100">
        <f t="shared" si="197"/>
        <v>180400000</v>
      </c>
      <c r="AE116" s="100">
        <v>15656759</v>
      </c>
      <c r="AF116" s="100">
        <f>+'Ejecucion ingresos febrero 2019'!I116</f>
        <v>4414046</v>
      </c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>
        <f t="shared" si="220"/>
        <v>20070805</v>
      </c>
      <c r="AS116" s="125" t="e">
        <f t="shared" si="199"/>
        <v>#DIV/0!</v>
      </c>
      <c r="AT116" s="125" t="e">
        <f t="shared" si="199"/>
        <v>#DIV/0!</v>
      </c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</row>
    <row r="117" spans="2:60" ht="15.75" outlineLevel="4" thickBot="1" x14ac:dyDescent="0.3">
      <c r="B117" s="44" t="s">
        <v>172</v>
      </c>
      <c r="C117" s="44" t="s">
        <v>173</v>
      </c>
      <c r="D117" s="45">
        <v>48000000</v>
      </c>
      <c r="E117" s="45"/>
      <c r="F117" s="45"/>
      <c r="G117" s="45">
        <f t="shared" si="200"/>
        <v>48000000</v>
      </c>
      <c r="H117" s="45"/>
      <c r="I117" s="45"/>
      <c r="J117" s="45"/>
      <c r="K117" s="45">
        <f t="shared" si="234"/>
        <v>48000000</v>
      </c>
      <c r="L117" s="46">
        <f t="shared" si="215"/>
        <v>0</v>
      </c>
      <c r="N117" s="98" t="s">
        <v>172</v>
      </c>
      <c r="O117" s="99" t="s">
        <v>173</v>
      </c>
      <c r="P117" s="100">
        <f t="shared" si="194"/>
        <v>0</v>
      </c>
      <c r="Q117" s="100">
        <v>0</v>
      </c>
      <c r="R117" s="100">
        <v>24000000</v>
      </c>
      <c r="S117" s="100">
        <v>0</v>
      </c>
      <c r="T117" s="100">
        <v>0</v>
      </c>
      <c r="U117" s="100">
        <v>0</v>
      </c>
      <c r="V117" s="100">
        <v>0</v>
      </c>
      <c r="W117" s="100">
        <v>0</v>
      </c>
      <c r="X117" s="100">
        <v>24000000</v>
      </c>
      <c r="Y117" s="100">
        <v>0</v>
      </c>
      <c r="Z117" s="100">
        <v>0</v>
      </c>
      <c r="AA117" s="100">
        <v>0</v>
      </c>
      <c r="AB117" s="100">
        <v>0</v>
      </c>
      <c r="AC117" s="100">
        <f t="shared" si="197"/>
        <v>48000000</v>
      </c>
      <c r="AE117" s="100">
        <v>0</v>
      </c>
      <c r="AF117" s="100">
        <f>+'Ejecucion ingresos febrero 2019'!I117</f>
        <v>0</v>
      </c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>
        <f t="shared" si="220"/>
        <v>0</v>
      </c>
      <c r="AS117" s="125" t="e">
        <f t="shared" si="199"/>
        <v>#DIV/0!</v>
      </c>
      <c r="AT117" s="125">
        <f t="shared" si="199"/>
        <v>-1</v>
      </c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</row>
    <row r="118" spans="2:60" ht="15.75" outlineLevel="4" thickBot="1" x14ac:dyDescent="0.3">
      <c r="B118" s="44" t="s">
        <v>174</v>
      </c>
      <c r="C118" s="44" t="s">
        <v>175</v>
      </c>
      <c r="D118" s="45">
        <v>5000000</v>
      </c>
      <c r="E118" s="45"/>
      <c r="F118" s="45"/>
      <c r="G118" s="45">
        <f t="shared" si="200"/>
        <v>5000000</v>
      </c>
      <c r="H118" s="45"/>
      <c r="I118" s="45"/>
      <c r="J118" s="45"/>
      <c r="K118" s="45">
        <f t="shared" si="234"/>
        <v>5000000</v>
      </c>
      <c r="L118" s="46">
        <f t="shared" si="215"/>
        <v>0</v>
      </c>
      <c r="N118" s="98" t="s">
        <v>174</v>
      </c>
      <c r="O118" s="99" t="s">
        <v>175</v>
      </c>
      <c r="P118" s="100">
        <f t="shared" si="194"/>
        <v>0</v>
      </c>
      <c r="Q118" s="100">
        <v>2500000</v>
      </c>
      <c r="R118" s="100">
        <v>0</v>
      </c>
      <c r="S118" s="100">
        <v>0</v>
      </c>
      <c r="T118" s="100">
        <v>0</v>
      </c>
      <c r="U118" s="100">
        <v>0</v>
      </c>
      <c r="V118" s="100">
        <v>0</v>
      </c>
      <c r="W118" s="100">
        <v>0</v>
      </c>
      <c r="X118" s="100">
        <v>2500000</v>
      </c>
      <c r="Y118" s="100">
        <v>0</v>
      </c>
      <c r="Z118" s="100">
        <v>0</v>
      </c>
      <c r="AA118" s="100">
        <v>0</v>
      </c>
      <c r="AB118" s="100">
        <v>0</v>
      </c>
      <c r="AC118" s="100">
        <f t="shared" si="197"/>
        <v>5000000</v>
      </c>
      <c r="AE118" s="100">
        <v>0</v>
      </c>
      <c r="AF118" s="100">
        <f>+'Ejecucion ingresos febrero 2019'!I118</f>
        <v>0</v>
      </c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>
        <f t="shared" si="220"/>
        <v>0</v>
      </c>
      <c r="AS118" s="125">
        <f t="shared" si="199"/>
        <v>-1</v>
      </c>
      <c r="AT118" s="125" t="e">
        <f t="shared" si="199"/>
        <v>#DIV/0!</v>
      </c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</row>
    <row r="119" spans="2:60" ht="15.75" outlineLevel="3" thickBot="1" x14ac:dyDescent="0.3">
      <c r="B119" s="44" t="s">
        <v>176</v>
      </c>
      <c r="C119" s="44" t="s">
        <v>177</v>
      </c>
      <c r="D119" s="45">
        <v>250000000</v>
      </c>
      <c r="E119" s="45"/>
      <c r="F119" s="45"/>
      <c r="G119" s="45">
        <f t="shared" si="200"/>
        <v>250000000</v>
      </c>
      <c r="H119" s="45">
        <v>24292.21</v>
      </c>
      <c r="I119" s="45">
        <v>24292.21</v>
      </c>
      <c r="J119" s="45">
        <v>24292.21</v>
      </c>
      <c r="K119" s="45">
        <f t="shared" si="234"/>
        <v>249975707.78999999</v>
      </c>
      <c r="L119" s="46">
        <f t="shared" si="215"/>
        <v>9.7168839999999993E-5</v>
      </c>
      <c r="N119" s="98" t="s">
        <v>176</v>
      </c>
      <c r="O119" s="99" t="s">
        <v>177</v>
      </c>
      <c r="P119" s="100">
        <f t="shared" si="194"/>
        <v>0</v>
      </c>
      <c r="Q119" s="100">
        <v>0</v>
      </c>
      <c r="R119" s="100">
        <v>0</v>
      </c>
      <c r="S119" s="100">
        <v>50000000</v>
      </c>
      <c r="T119" s="100">
        <v>0</v>
      </c>
      <c r="U119" s="100">
        <v>50000000</v>
      </c>
      <c r="V119" s="100">
        <v>0</v>
      </c>
      <c r="W119" s="100">
        <v>50000000</v>
      </c>
      <c r="X119" s="100">
        <v>0</v>
      </c>
      <c r="Y119" s="100">
        <v>50000000</v>
      </c>
      <c r="Z119" s="100">
        <v>0</v>
      </c>
      <c r="AA119" s="100">
        <v>50000000</v>
      </c>
      <c r="AB119" s="100">
        <v>0</v>
      </c>
      <c r="AC119" s="100">
        <f t="shared" si="197"/>
        <v>250000000</v>
      </c>
      <c r="AE119" s="100">
        <v>24292.21</v>
      </c>
      <c r="AF119" s="100">
        <f>+'Ejecucion ingresos febrero 2019'!I119</f>
        <v>21950</v>
      </c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>
        <f t="shared" si="220"/>
        <v>46242.21</v>
      </c>
      <c r="AS119" s="125" t="e">
        <f t="shared" si="199"/>
        <v>#DIV/0!</v>
      </c>
      <c r="AT119" s="125" t="e">
        <f t="shared" si="199"/>
        <v>#DIV/0!</v>
      </c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</row>
    <row r="120" spans="2:60" ht="15.75" outlineLevel="4" thickBot="1" x14ac:dyDescent="0.3">
      <c r="B120" s="44" t="s">
        <v>178</v>
      </c>
      <c r="C120" s="44" t="s">
        <v>124</v>
      </c>
      <c r="D120" s="45"/>
      <c r="E120" s="45"/>
      <c r="F120" s="45"/>
      <c r="G120" s="45">
        <f t="shared" si="200"/>
        <v>0</v>
      </c>
      <c r="H120" s="45"/>
      <c r="I120" s="45"/>
      <c r="J120" s="45"/>
      <c r="K120" s="45">
        <f t="shared" si="234"/>
        <v>0</v>
      </c>
      <c r="L120" s="46" t="e">
        <f t="shared" si="215"/>
        <v>#DIV/0!</v>
      </c>
      <c r="N120" s="98" t="s">
        <v>178</v>
      </c>
      <c r="O120" s="99" t="s">
        <v>124</v>
      </c>
      <c r="P120" s="100">
        <f t="shared" si="194"/>
        <v>0</v>
      </c>
      <c r="Q120" s="100">
        <v>0</v>
      </c>
      <c r="R120" s="100">
        <v>0</v>
      </c>
      <c r="S120" s="100">
        <v>0</v>
      </c>
      <c r="T120" s="100">
        <v>0</v>
      </c>
      <c r="U120" s="100">
        <v>0</v>
      </c>
      <c r="V120" s="100">
        <v>0</v>
      </c>
      <c r="W120" s="100">
        <v>0</v>
      </c>
      <c r="X120" s="100">
        <v>0</v>
      </c>
      <c r="Y120" s="100">
        <v>0</v>
      </c>
      <c r="Z120" s="100">
        <v>0</v>
      </c>
      <c r="AA120" s="100">
        <v>0</v>
      </c>
      <c r="AB120" s="100">
        <v>0</v>
      </c>
      <c r="AC120" s="100">
        <f t="shared" si="197"/>
        <v>0</v>
      </c>
      <c r="AE120" s="100">
        <v>0</v>
      </c>
      <c r="AF120" s="100">
        <f>+'Ejecucion ingresos febrero 2019'!I120</f>
        <v>280020.57</v>
      </c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>
        <f t="shared" si="220"/>
        <v>280020.57</v>
      </c>
      <c r="AS120" s="125" t="e">
        <f t="shared" si="199"/>
        <v>#DIV/0!</v>
      </c>
      <c r="AT120" s="125" t="e">
        <f t="shared" si="199"/>
        <v>#DIV/0!</v>
      </c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</row>
    <row r="121" spans="2:60" ht="15.75" outlineLevel="4" thickBot="1" x14ac:dyDescent="0.3">
      <c r="B121" s="40">
        <v>11010408</v>
      </c>
      <c r="C121" s="47" t="s">
        <v>179</v>
      </c>
      <c r="D121" s="42">
        <f>SUM(D122:D124)</f>
        <v>123555250</v>
      </c>
      <c r="E121" s="42">
        <f t="shared" ref="E121:K121" si="294">SUM(E122:E124)</f>
        <v>0</v>
      </c>
      <c r="F121" s="42">
        <f t="shared" si="294"/>
        <v>0</v>
      </c>
      <c r="G121" s="42">
        <f t="shared" si="200"/>
        <v>123555250</v>
      </c>
      <c r="H121" s="42">
        <f t="shared" ref="H121:J121" si="295">SUM(H122:H124)</f>
        <v>0</v>
      </c>
      <c r="I121" s="42">
        <f t="shared" si="295"/>
        <v>0</v>
      </c>
      <c r="J121" s="42">
        <f t="shared" si="295"/>
        <v>0</v>
      </c>
      <c r="K121" s="42">
        <f t="shared" si="294"/>
        <v>123555250</v>
      </c>
      <c r="L121" s="43">
        <f t="shared" si="215"/>
        <v>0</v>
      </c>
      <c r="N121" s="95">
        <v>11010408</v>
      </c>
      <c r="O121" s="101" t="s">
        <v>179</v>
      </c>
      <c r="P121" s="97">
        <f t="shared" si="194"/>
        <v>0</v>
      </c>
      <c r="Q121" s="97">
        <f>SUM(Q122:Q124)</f>
        <v>0</v>
      </c>
      <c r="R121" s="97">
        <f t="shared" ref="R121:AB121" si="296">SUM(R122:R124)</f>
        <v>61777625</v>
      </c>
      <c r="S121" s="97">
        <f t="shared" si="296"/>
        <v>0</v>
      </c>
      <c r="T121" s="97">
        <f t="shared" si="296"/>
        <v>0</v>
      </c>
      <c r="U121" s="97">
        <f t="shared" si="296"/>
        <v>0</v>
      </c>
      <c r="V121" s="97">
        <f t="shared" si="296"/>
        <v>0</v>
      </c>
      <c r="W121" s="97">
        <f t="shared" si="296"/>
        <v>61777625</v>
      </c>
      <c r="X121" s="97">
        <f t="shared" si="296"/>
        <v>0</v>
      </c>
      <c r="Y121" s="97">
        <f t="shared" si="296"/>
        <v>0</v>
      </c>
      <c r="Z121" s="97">
        <f t="shared" si="296"/>
        <v>0</v>
      </c>
      <c r="AA121" s="97">
        <f t="shared" si="296"/>
        <v>0</v>
      </c>
      <c r="AB121" s="97">
        <f t="shared" si="296"/>
        <v>0</v>
      </c>
      <c r="AC121" s="97">
        <f t="shared" si="197"/>
        <v>123555250</v>
      </c>
      <c r="AE121" s="97">
        <v>0</v>
      </c>
      <c r="AF121" s="97">
        <f>+'Ejecucion ingresos febrero 2019'!I121</f>
        <v>14637030</v>
      </c>
      <c r="AG121" s="97">
        <f t="shared" ref="AG121" si="297">SUM(AG122:AG124)</f>
        <v>0</v>
      </c>
      <c r="AH121" s="97">
        <f t="shared" ref="AH121" si="298">SUM(AH122:AH124)</f>
        <v>0</v>
      </c>
      <c r="AI121" s="97">
        <f t="shared" ref="AI121" si="299">SUM(AI122:AI124)</f>
        <v>0</v>
      </c>
      <c r="AJ121" s="97">
        <f t="shared" ref="AJ121" si="300">SUM(AJ122:AJ124)</f>
        <v>0</v>
      </c>
      <c r="AK121" s="97">
        <f t="shared" ref="AK121" si="301">SUM(AK122:AK124)</f>
        <v>0</v>
      </c>
      <c r="AL121" s="97">
        <f t="shared" ref="AL121" si="302">SUM(AL122:AL124)</f>
        <v>0</v>
      </c>
      <c r="AM121" s="97">
        <f t="shared" ref="AM121" si="303">SUM(AM122:AM124)</f>
        <v>0</v>
      </c>
      <c r="AN121" s="97">
        <f t="shared" ref="AN121" si="304">SUM(AN122:AN124)</f>
        <v>0</v>
      </c>
      <c r="AO121" s="97">
        <f t="shared" ref="AO121" si="305">SUM(AO122:AO124)</f>
        <v>0</v>
      </c>
      <c r="AP121" s="97">
        <f t="shared" ref="AP121" si="306">SUM(AP122:AP124)</f>
        <v>0</v>
      </c>
      <c r="AQ121" s="97">
        <f t="shared" si="220"/>
        <v>14637030</v>
      </c>
      <c r="AS121" s="124" t="e">
        <f t="shared" si="199"/>
        <v>#DIV/0!</v>
      </c>
      <c r="AT121" s="124">
        <f t="shared" si="199"/>
        <v>-0.76306907233808352</v>
      </c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</row>
    <row r="122" spans="2:60" ht="15.75" outlineLevel="4" thickBot="1" x14ac:dyDescent="0.3">
      <c r="B122" s="44" t="s">
        <v>180</v>
      </c>
      <c r="C122" s="44" t="s">
        <v>181</v>
      </c>
      <c r="D122" s="45">
        <v>25900000</v>
      </c>
      <c r="E122" s="45"/>
      <c r="F122" s="45"/>
      <c r="G122" s="45">
        <f t="shared" si="200"/>
        <v>25900000</v>
      </c>
      <c r="H122" s="45"/>
      <c r="I122" s="45"/>
      <c r="J122" s="45"/>
      <c r="K122" s="45">
        <f t="shared" si="234"/>
        <v>25900000</v>
      </c>
      <c r="L122" s="46">
        <f t="shared" si="215"/>
        <v>0</v>
      </c>
      <c r="N122" s="98" t="s">
        <v>180</v>
      </c>
      <c r="O122" s="99" t="s">
        <v>181</v>
      </c>
      <c r="P122" s="100">
        <f t="shared" si="194"/>
        <v>0</v>
      </c>
      <c r="Q122" s="100">
        <v>0</v>
      </c>
      <c r="R122" s="100">
        <v>12950000</v>
      </c>
      <c r="S122" s="100">
        <v>0</v>
      </c>
      <c r="T122" s="100">
        <v>0</v>
      </c>
      <c r="U122" s="100">
        <v>0</v>
      </c>
      <c r="V122" s="100">
        <v>0</v>
      </c>
      <c r="W122" s="100">
        <v>12950000</v>
      </c>
      <c r="X122" s="100">
        <v>0</v>
      </c>
      <c r="Y122" s="100">
        <v>0</v>
      </c>
      <c r="Z122" s="100">
        <v>0</v>
      </c>
      <c r="AA122" s="100">
        <v>0</v>
      </c>
      <c r="AB122" s="100">
        <v>0</v>
      </c>
      <c r="AC122" s="100">
        <f t="shared" si="197"/>
        <v>25900000</v>
      </c>
      <c r="AE122" s="100">
        <v>0</v>
      </c>
      <c r="AF122" s="100">
        <f>+'Ejecucion ingresos febrero 2019'!I122</f>
        <v>28000</v>
      </c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>
        <f t="shared" si="220"/>
        <v>28000</v>
      </c>
      <c r="AS122" s="125" t="e">
        <f t="shared" si="199"/>
        <v>#DIV/0!</v>
      </c>
      <c r="AT122" s="125">
        <f t="shared" si="199"/>
        <v>-0.99783783783783786</v>
      </c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</row>
    <row r="123" spans="2:60" ht="15.75" outlineLevel="4" thickBot="1" x14ac:dyDescent="0.3">
      <c r="B123" s="44" t="s">
        <v>182</v>
      </c>
      <c r="C123" s="44" t="s">
        <v>183</v>
      </c>
      <c r="D123" s="45">
        <v>97655250</v>
      </c>
      <c r="E123" s="45"/>
      <c r="F123" s="45"/>
      <c r="G123" s="45">
        <f t="shared" si="200"/>
        <v>97655250</v>
      </c>
      <c r="H123" s="45"/>
      <c r="I123" s="45"/>
      <c r="J123" s="45"/>
      <c r="K123" s="45">
        <f t="shared" si="234"/>
        <v>97655250</v>
      </c>
      <c r="L123" s="46">
        <f t="shared" si="215"/>
        <v>0</v>
      </c>
      <c r="N123" s="98" t="s">
        <v>182</v>
      </c>
      <c r="O123" s="99" t="s">
        <v>183</v>
      </c>
      <c r="P123" s="100">
        <f t="shared" si="194"/>
        <v>0</v>
      </c>
      <c r="Q123" s="100">
        <v>0</v>
      </c>
      <c r="R123" s="100">
        <v>48827625</v>
      </c>
      <c r="S123" s="100">
        <v>0</v>
      </c>
      <c r="T123" s="100">
        <v>0</v>
      </c>
      <c r="U123" s="100">
        <v>0</v>
      </c>
      <c r="V123" s="100">
        <v>0</v>
      </c>
      <c r="W123" s="100">
        <v>48827625</v>
      </c>
      <c r="X123" s="100">
        <v>0</v>
      </c>
      <c r="Y123" s="100">
        <v>0</v>
      </c>
      <c r="Z123" s="100">
        <v>0</v>
      </c>
      <c r="AA123" s="100">
        <v>0</v>
      </c>
      <c r="AB123" s="100">
        <v>0</v>
      </c>
      <c r="AC123" s="100">
        <f t="shared" si="197"/>
        <v>97655250</v>
      </c>
      <c r="AE123" s="100">
        <v>0</v>
      </c>
      <c r="AF123" s="100">
        <f>+'Ejecucion ingresos febrero 2019'!I123</f>
        <v>14609030</v>
      </c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>
        <f t="shared" si="220"/>
        <v>14609030</v>
      </c>
      <c r="AS123" s="125" t="e">
        <f t="shared" si="199"/>
        <v>#DIV/0!</v>
      </c>
      <c r="AT123" s="125">
        <f t="shared" si="199"/>
        <v>-0.70080400183297875</v>
      </c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</row>
    <row r="124" spans="2:60" ht="15.75" outlineLevel="4" thickBot="1" x14ac:dyDescent="0.3">
      <c r="B124" s="44" t="s">
        <v>184</v>
      </c>
      <c r="C124" s="44" t="s">
        <v>124</v>
      </c>
      <c r="D124" s="45"/>
      <c r="E124" s="45"/>
      <c r="F124" s="45"/>
      <c r="G124" s="45">
        <f t="shared" si="200"/>
        <v>0</v>
      </c>
      <c r="H124" s="45"/>
      <c r="I124" s="45"/>
      <c r="J124" s="45"/>
      <c r="K124" s="45">
        <f t="shared" si="234"/>
        <v>0</v>
      </c>
      <c r="L124" s="46" t="e">
        <f t="shared" si="215"/>
        <v>#DIV/0!</v>
      </c>
      <c r="N124" s="98" t="s">
        <v>184</v>
      </c>
      <c r="O124" s="99" t="s">
        <v>124</v>
      </c>
      <c r="P124" s="100">
        <f t="shared" si="194"/>
        <v>0</v>
      </c>
      <c r="Q124" s="100">
        <v>0</v>
      </c>
      <c r="R124" s="100">
        <v>0</v>
      </c>
      <c r="S124" s="100">
        <v>0</v>
      </c>
      <c r="T124" s="100">
        <v>0</v>
      </c>
      <c r="U124" s="100">
        <v>0</v>
      </c>
      <c r="V124" s="100">
        <v>0</v>
      </c>
      <c r="W124" s="100">
        <v>0</v>
      </c>
      <c r="X124" s="100">
        <v>0</v>
      </c>
      <c r="Y124" s="100">
        <v>0</v>
      </c>
      <c r="Z124" s="100">
        <v>0</v>
      </c>
      <c r="AA124" s="100">
        <v>0</v>
      </c>
      <c r="AB124" s="100">
        <v>0</v>
      </c>
      <c r="AC124" s="100">
        <f t="shared" si="197"/>
        <v>0</v>
      </c>
      <c r="AE124" s="100">
        <v>0</v>
      </c>
      <c r="AF124" s="100">
        <f>+'Ejecucion ingresos febrero 2019'!I124</f>
        <v>0</v>
      </c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>
        <f t="shared" si="220"/>
        <v>0</v>
      </c>
      <c r="AS124" s="125" t="e">
        <f t="shared" si="199"/>
        <v>#DIV/0!</v>
      </c>
      <c r="AT124" s="125" t="e">
        <f t="shared" si="199"/>
        <v>#DIV/0!</v>
      </c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</row>
    <row r="125" spans="2:60" ht="15.75" outlineLevel="4" thickBot="1" x14ac:dyDescent="0.3">
      <c r="B125" s="40">
        <v>11010409</v>
      </c>
      <c r="C125" s="47" t="s">
        <v>185</v>
      </c>
      <c r="D125" s="42">
        <f>SUM(D126:D129)</f>
        <v>33611857</v>
      </c>
      <c r="E125" s="42">
        <f t="shared" ref="E125:K125" si="307">SUM(E126:E129)</f>
        <v>0</v>
      </c>
      <c r="F125" s="42">
        <f t="shared" si="307"/>
        <v>0</v>
      </c>
      <c r="G125" s="42">
        <f t="shared" si="200"/>
        <v>33611857</v>
      </c>
      <c r="H125" s="42">
        <f t="shared" ref="H125:I125" si="308">SUM(H126:H129)</f>
        <v>88000</v>
      </c>
      <c r="I125" s="42">
        <f t="shared" si="308"/>
        <v>88000</v>
      </c>
      <c r="J125" s="42">
        <f t="shared" si="307"/>
        <v>88000</v>
      </c>
      <c r="K125" s="42">
        <f t="shared" si="307"/>
        <v>33523857</v>
      </c>
      <c r="L125" s="43">
        <f t="shared" si="215"/>
        <v>2.6181237174726763E-3</v>
      </c>
      <c r="N125" s="95">
        <v>11010409</v>
      </c>
      <c r="O125" s="101" t="s">
        <v>185</v>
      </c>
      <c r="P125" s="97">
        <f t="shared" si="194"/>
        <v>0</v>
      </c>
      <c r="Q125" s="97">
        <f>SUM(Q126:Q129)</f>
        <v>0</v>
      </c>
      <c r="R125" s="97">
        <f t="shared" ref="R125:AB125" si="309">SUM(R126:R129)</f>
        <v>140570</v>
      </c>
      <c r="S125" s="97">
        <f t="shared" si="309"/>
        <v>12454235</v>
      </c>
      <c r="T125" s="97">
        <f t="shared" si="309"/>
        <v>217570</v>
      </c>
      <c r="U125" s="97">
        <f t="shared" si="309"/>
        <v>140570</v>
      </c>
      <c r="V125" s="97">
        <f t="shared" si="309"/>
        <v>140570</v>
      </c>
      <c r="W125" s="97">
        <f t="shared" si="309"/>
        <v>140570</v>
      </c>
      <c r="X125" s="97">
        <f t="shared" si="309"/>
        <v>9956061.8000000007</v>
      </c>
      <c r="Y125" s="97">
        <f t="shared" si="309"/>
        <v>10140570</v>
      </c>
      <c r="Z125" s="97">
        <f t="shared" si="309"/>
        <v>140570</v>
      </c>
      <c r="AA125" s="97">
        <f t="shared" si="309"/>
        <v>140570</v>
      </c>
      <c r="AB125" s="97">
        <f t="shared" si="309"/>
        <v>0</v>
      </c>
      <c r="AC125" s="97">
        <f t="shared" si="197"/>
        <v>33611856.799999997</v>
      </c>
      <c r="AE125" s="97">
        <v>88000</v>
      </c>
      <c r="AF125" s="97">
        <f>+'Ejecucion ingresos febrero 2019'!I125</f>
        <v>358900</v>
      </c>
      <c r="AG125" s="97">
        <f t="shared" ref="AG125" si="310">SUM(AG126:AG129)</f>
        <v>0</v>
      </c>
      <c r="AH125" s="97">
        <f t="shared" ref="AH125" si="311">SUM(AH126:AH129)</f>
        <v>0</v>
      </c>
      <c r="AI125" s="97">
        <f t="shared" ref="AI125" si="312">SUM(AI126:AI129)</f>
        <v>0</v>
      </c>
      <c r="AJ125" s="97">
        <f t="shared" ref="AJ125" si="313">SUM(AJ126:AJ129)</f>
        <v>0</v>
      </c>
      <c r="AK125" s="97">
        <f t="shared" ref="AK125" si="314">SUM(AK126:AK129)</f>
        <v>0</v>
      </c>
      <c r="AL125" s="97">
        <f t="shared" ref="AL125" si="315">SUM(AL126:AL129)</f>
        <v>0</v>
      </c>
      <c r="AM125" s="97">
        <f t="shared" ref="AM125" si="316">SUM(AM126:AM129)</f>
        <v>0</v>
      </c>
      <c r="AN125" s="97">
        <f t="shared" ref="AN125" si="317">SUM(AN126:AN129)</f>
        <v>0</v>
      </c>
      <c r="AO125" s="97">
        <f t="shared" ref="AO125" si="318">SUM(AO126:AO129)</f>
        <v>0</v>
      </c>
      <c r="AP125" s="97">
        <f t="shared" ref="AP125" si="319">SUM(AP126:AP129)</f>
        <v>0</v>
      </c>
      <c r="AQ125" s="97">
        <f t="shared" si="220"/>
        <v>446900</v>
      </c>
      <c r="AS125" s="124" t="e">
        <f t="shared" si="199"/>
        <v>#DIV/0!</v>
      </c>
      <c r="AT125" s="124">
        <f t="shared" si="199"/>
        <v>1.5531763534182257</v>
      </c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</row>
    <row r="126" spans="2:60" ht="15.75" outlineLevel="3" thickBot="1" x14ac:dyDescent="0.3">
      <c r="B126" s="44" t="s">
        <v>186</v>
      </c>
      <c r="C126" s="44" t="s">
        <v>187</v>
      </c>
      <c r="D126" s="45">
        <v>31975157</v>
      </c>
      <c r="E126" s="45"/>
      <c r="F126" s="45"/>
      <c r="G126" s="45">
        <f t="shared" si="200"/>
        <v>31975157</v>
      </c>
      <c r="H126" s="45"/>
      <c r="I126" s="45"/>
      <c r="J126" s="45"/>
      <c r="K126" s="45">
        <f t="shared" ref="K126:K135" si="320">+G126-J126</f>
        <v>31975157</v>
      </c>
      <c r="L126" s="46">
        <f t="shared" si="215"/>
        <v>0</v>
      </c>
      <c r="N126" s="98" t="s">
        <v>186</v>
      </c>
      <c r="O126" s="99" t="s">
        <v>187</v>
      </c>
      <c r="P126" s="100">
        <f t="shared" si="194"/>
        <v>0</v>
      </c>
      <c r="Q126" s="100">
        <v>0</v>
      </c>
      <c r="R126" s="100">
        <v>0</v>
      </c>
      <c r="S126" s="100">
        <v>12313665</v>
      </c>
      <c r="T126" s="100">
        <v>0</v>
      </c>
      <c r="U126" s="100">
        <v>0</v>
      </c>
      <c r="V126" s="100">
        <v>0</v>
      </c>
      <c r="W126" s="100">
        <v>0</v>
      </c>
      <c r="X126" s="100">
        <v>9661491.8000000007</v>
      </c>
      <c r="Y126" s="100">
        <v>10000000</v>
      </c>
      <c r="Z126" s="100">
        <v>0</v>
      </c>
      <c r="AA126" s="100">
        <v>0</v>
      </c>
      <c r="AB126" s="100">
        <v>0</v>
      </c>
      <c r="AC126" s="100">
        <f t="shared" si="197"/>
        <v>31975156.800000001</v>
      </c>
      <c r="AE126" s="100">
        <v>0</v>
      </c>
      <c r="AF126" s="100">
        <f>+'Ejecucion ingresos febrero 2019'!I126</f>
        <v>0</v>
      </c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>
        <f t="shared" si="220"/>
        <v>0</v>
      </c>
      <c r="AS126" s="125" t="e">
        <f t="shared" si="199"/>
        <v>#DIV/0!</v>
      </c>
      <c r="AT126" s="125" t="e">
        <f t="shared" si="199"/>
        <v>#DIV/0!</v>
      </c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</row>
    <row r="127" spans="2:60" ht="15.75" outlineLevel="4" thickBot="1" x14ac:dyDescent="0.3">
      <c r="B127" s="44" t="s">
        <v>188</v>
      </c>
      <c r="C127" s="44" t="s">
        <v>189</v>
      </c>
      <c r="D127" s="45">
        <v>231000</v>
      </c>
      <c r="E127" s="45"/>
      <c r="F127" s="45"/>
      <c r="G127" s="45">
        <f t="shared" si="200"/>
        <v>231000</v>
      </c>
      <c r="H127" s="45"/>
      <c r="I127" s="45"/>
      <c r="J127" s="45"/>
      <c r="K127" s="45">
        <f t="shared" si="320"/>
        <v>231000</v>
      </c>
      <c r="L127" s="46">
        <f t="shared" si="215"/>
        <v>0</v>
      </c>
      <c r="N127" s="98" t="s">
        <v>188</v>
      </c>
      <c r="O127" s="99" t="s">
        <v>189</v>
      </c>
      <c r="P127" s="100">
        <f t="shared" si="194"/>
        <v>0</v>
      </c>
      <c r="Q127" s="100">
        <v>0</v>
      </c>
      <c r="R127" s="100">
        <v>0</v>
      </c>
      <c r="S127" s="100">
        <v>0</v>
      </c>
      <c r="T127" s="100">
        <v>77000</v>
      </c>
      <c r="U127" s="100">
        <v>0</v>
      </c>
      <c r="V127" s="100">
        <v>0</v>
      </c>
      <c r="W127" s="100">
        <v>0</v>
      </c>
      <c r="X127" s="100">
        <v>154000</v>
      </c>
      <c r="Y127" s="100">
        <v>0</v>
      </c>
      <c r="Z127" s="100">
        <v>0</v>
      </c>
      <c r="AA127" s="100">
        <v>0</v>
      </c>
      <c r="AB127" s="100">
        <v>0</v>
      </c>
      <c r="AC127" s="100">
        <f t="shared" si="197"/>
        <v>231000</v>
      </c>
      <c r="AE127" s="100">
        <v>0</v>
      </c>
      <c r="AF127" s="100">
        <f>+'Ejecucion ingresos febrero 2019'!I127</f>
        <v>0</v>
      </c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>
        <f t="shared" si="220"/>
        <v>0</v>
      </c>
      <c r="AS127" s="125" t="e">
        <f t="shared" si="199"/>
        <v>#DIV/0!</v>
      </c>
      <c r="AT127" s="125" t="e">
        <f t="shared" si="199"/>
        <v>#DIV/0!</v>
      </c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</row>
    <row r="128" spans="2:60" ht="15.75" outlineLevel="4" thickBot="1" x14ac:dyDescent="0.3">
      <c r="B128" s="44" t="s">
        <v>190</v>
      </c>
      <c r="C128" s="44" t="s">
        <v>191</v>
      </c>
      <c r="D128" s="45">
        <v>1405700</v>
      </c>
      <c r="E128" s="45"/>
      <c r="F128" s="45"/>
      <c r="G128" s="45">
        <f t="shared" si="200"/>
        <v>1405700</v>
      </c>
      <c r="H128" s="45">
        <v>88000</v>
      </c>
      <c r="I128" s="45">
        <v>88000</v>
      </c>
      <c r="J128" s="45">
        <v>88000</v>
      </c>
      <c r="K128" s="45">
        <f t="shared" si="320"/>
        <v>1317700</v>
      </c>
      <c r="L128" s="46">
        <f t="shared" si="215"/>
        <v>6.2602262218111979E-2</v>
      </c>
      <c r="N128" s="98" t="s">
        <v>190</v>
      </c>
      <c r="O128" s="110" t="s">
        <v>687</v>
      </c>
      <c r="P128" s="100">
        <f t="shared" si="194"/>
        <v>0</v>
      </c>
      <c r="Q128" s="100">
        <v>0</v>
      </c>
      <c r="R128" s="100">
        <v>140570</v>
      </c>
      <c r="S128" s="100">
        <v>140570</v>
      </c>
      <c r="T128" s="100">
        <v>140570</v>
      </c>
      <c r="U128" s="100">
        <v>140570</v>
      </c>
      <c r="V128" s="100">
        <v>140570</v>
      </c>
      <c r="W128" s="100">
        <v>140570</v>
      </c>
      <c r="X128" s="100">
        <v>140570</v>
      </c>
      <c r="Y128" s="100">
        <v>140570</v>
      </c>
      <c r="Z128" s="100">
        <v>140570</v>
      </c>
      <c r="AA128" s="100">
        <v>140570</v>
      </c>
      <c r="AB128" s="100">
        <v>0</v>
      </c>
      <c r="AC128" s="100">
        <f t="shared" si="197"/>
        <v>1405700</v>
      </c>
      <c r="AE128" s="100">
        <v>88000</v>
      </c>
      <c r="AF128" s="100">
        <f>+'Ejecucion ingresos febrero 2019'!I128</f>
        <v>358900</v>
      </c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>
        <f t="shared" si="220"/>
        <v>446900</v>
      </c>
      <c r="AS128" s="125" t="e">
        <f t="shared" si="199"/>
        <v>#DIV/0!</v>
      </c>
      <c r="AT128" s="125">
        <f t="shared" si="199"/>
        <v>1.5531763534182257</v>
      </c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</row>
    <row r="129" spans="2:60" ht="15.75" outlineLevel="4" thickBot="1" x14ac:dyDescent="0.3">
      <c r="B129" s="44" t="s">
        <v>193</v>
      </c>
      <c r="C129" s="44" t="s">
        <v>124</v>
      </c>
      <c r="D129" s="45"/>
      <c r="E129" s="45"/>
      <c r="F129" s="45"/>
      <c r="G129" s="45">
        <f t="shared" si="200"/>
        <v>0</v>
      </c>
      <c r="H129" s="45"/>
      <c r="I129" s="45"/>
      <c r="J129" s="45"/>
      <c r="K129" s="45">
        <f t="shared" si="320"/>
        <v>0</v>
      </c>
      <c r="L129" s="46" t="e">
        <f t="shared" si="215"/>
        <v>#DIV/0!</v>
      </c>
      <c r="N129" s="98" t="s">
        <v>688</v>
      </c>
      <c r="O129" s="99" t="s">
        <v>124</v>
      </c>
      <c r="P129" s="100">
        <f t="shared" si="194"/>
        <v>0</v>
      </c>
      <c r="Q129" s="100">
        <v>0</v>
      </c>
      <c r="R129" s="100">
        <v>0</v>
      </c>
      <c r="S129" s="100">
        <v>0</v>
      </c>
      <c r="T129" s="100">
        <v>0</v>
      </c>
      <c r="U129" s="100">
        <v>0</v>
      </c>
      <c r="V129" s="100">
        <v>0</v>
      </c>
      <c r="W129" s="100">
        <v>0</v>
      </c>
      <c r="X129" s="100">
        <v>0</v>
      </c>
      <c r="Y129" s="100">
        <v>0</v>
      </c>
      <c r="Z129" s="100">
        <v>0</v>
      </c>
      <c r="AA129" s="100">
        <v>0</v>
      </c>
      <c r="AB129" s="100">
        <v>0</v>
      </c>
      <c r="AC129" s="100">
        <f t="shared" si="197"/>
        <v>0</v>
      </c>
      <c r="AE129" s="100">
        <v>0</v>
      </c>
      <c r="AF129" s="100">
        <f>+'Ejecucion ingresos febrero 2019'!I129</f>
        <v>0</v>
      </c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>
        <f t="shared" si="220"/>
        <v>0</v>
      </c>
      <c r="AS129" s="125" t="e">
        <f t="shared" si="199"/>
        <v>#DIV/0!</v>
      </c>
      <c r="AT129" s="125" t="e">
        <f t="shared" si="199"/>
        <v>#DIV/0!</v>
      </c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</row>
    <row r="130" spans="2:60" ht="15.75" outlineLevel="4" thickBot="1" x14ac:dyDescent="0.3">
      <c r="B130" s="40">
        <v>11010410</v>
      </c>
      <c r="C130" s="47" t="s">
        <v>194</v>
      </c>
      <c r="D130" s="42">
        <f>SUM(D131:D134)</f>
        <v>615149416</v>
      </c>
      <c r="E130" s="42">
        <f t="shared" ref="E130:K130" si="321">SUM(E131:E134)</f>
        <v>0</v>
      </c>
      <c r="F130" s="42">
        <f t="shared" si="321"/>
        <v>0</v>
      </c>
      <c r="G130" s="42">
        <f t="shared" si="200"/>
        <v>615149416</v>
      </c>
      <c r="H130" s="42">
        <f t="shared" ref="H130:J130" si="322">SUM(H131:H134)</f>
        <v>12564861.85</v>
      </c>
      <c r="I130" s="42">
        <f t="shared" si="322"/>
        <v>12564861.85</v>
      </c>
      <c r="J130" s="42">
        <f t="shared" si="322"/>
        <v>12564861.85</v>
      </c>
      <c r="K130" s="42">
        <f t="shared" si="321"/>
        <v>602584554.14999998</v>
      </c>
      <c r="L130" s="43">
        <f t="shared" si="215"/>
        <v>2.0425707191112735E-2</v>
      </c>
      <c r="N130" s="95">
        <v>11010350</v>
      </c>
      <c r="O130" s="101" t="s">
        <v>194</v>
      </c>
      <c r="P130" s="97">
        <f t="shared" si="194"/>
        <v>0</v>
      </c>
      <c r="Q130" s="97">
        <f>SUM(Q131:Q134)</f>
        <v>0</v>
      </c>
      <c r="R130" s="97">
        <f t="shared" ref="R130:AB130" si="323">SUM(R131:R134)</f>
        <v>97474708.125</v>
      </c>
      <c r="S130" s="97">
        <f t="shared" si="323"/>
        <v>200000000</v>
      </c>
      <c r="T130" s="97">
        <f t="shared" si="323"/>
        <v>0</v>
      </c>
      <c r="U130" s="97">
        <f t="shared" si="323"/>
        <v>97474708.125</v>
      </c>
      <c r="V130" s="97">
        <f t="shared" si="323"/>
        <v>20200000.125</v>
      </c>
      <c r="W130" s="97">
        <f t="shared" si="323"/>
        <v>0</v>
      </c>
      <c r="X130" s="97">
        <f t="shared" si="323"/>
        <v>0</v>
      </c>
      <c r="Y130" s="97">
        <f t="shared" si="323"/>
        <v>200000000</v>
      </c>
      <c r="Z130" s="97">
        <f t="shared" si="323"/>
        <v>0</v>
      </c>
      <c r="AA130" s="97">
        <f t="shared" si="323"/>
        <v>0</v>
      </c>
      <c r="AB130" s="97">
        <f t="shared" si="323"/>
        <v>0</v>
      </c>
      <c r="AC130" s="97">
        <f t="shared" si="197"/>
        <v>615149416.375</v>
      </c>
      <c r="AD130" s="8">
        <v>615149416</v>
      </c>
      <c r="AE130" s="97">
        <v>12564861.85</v>
      </c>
      <c r="AF130" s="97">
        <f>+'Ejecucion ingresos febrero 2019'!I130</f>
        <v>85903633.420000002</v>
      </c>
      <c r="AG130" s="97">
        <f t="shared" ref="AG130" si="324">SUM(AG131:AG134)</f>
        <v>0</v>
      </c>
      <c r="AH130" s="97">
        <f t="shared" ref="AH130" si="325">SUM(AH131:AH134)</f>
        <v>0</v>
      </c>
      <c r="AI130" s="97">
        <f t="shared" ref="AI130" si="326">SUM(AI131:AI134)</f>
        <v>0</v>
      </c>
      <c r="AJ130" s="97">
        <f t="shared" ref="AJ130" si="327">SUM(AJ131:AJ134)</f>
        <v>0</v>
      </c>
      <c r="AK130" s="97">
        <f t="shared" ref="AK130" si="328">SUM(AK131:AK134)</f>
        <v>0</v>
      </c>
      <c r="AL130" s="97">
        <f t="shared" ref="AL130" si="329">SUM(AL131:AL134)</f>
        <v>0</v>
      </c>
      <c r="AM130" s="97">
        <f t="shared" ref="AM130" si="330">SUM(AM131:AM134)</f>
        <v>0</v>
      </c>
      <c r="AN130" s="97">
        <f t="shared" ref="AN130" si="331">SUM(AN131:AN134)</f>
        <v>0</v>
      </c>
      <c r="AO130" s="97">
        <f t="shared" ref="AO130" si="332">SUM(AO131:AO134)</f>
        <v>0</v>
      </c>
      <c r="AP130" s="97">
        <f t="shared" ref="AP130" si="333">SUM(AP131:AP134)</f>
        <v>0</v>
      </c>
      <c r="AQ130" s="97">
        <f t="shared" si="220"/>
        <v>98468495.269999996</v>
      </c>
      <c r="AS130" s="124" t="e">
        <f t="shared" si="199"/>
        <v>#DIV/0!</v>
      </c>
      <c r="AT130" s="124">
        <f t="shared" si="199"/>
        <v>-0.11870848271903967</v>
      </c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</row>
    <row r="131" spans="2:60" ht="15.75" outlineLevel="3" thickBot="1" x14ac:dyDescent="0.3">
      <c r="B131" s="44" t="s">
        <v>195</v>
      </c>
      <c r="C131" s="44" t="s">
        <v>196</v>
      </c>
      <c r="D131" s="45">
        <v>153499416</v>
      </c>
      <c r="E131" s="45"/>
      <c r="F131" s="45"/>
      <c r="G131" s="45">
        <f t="shared" si="200"/>
        <v>153499416</v>
      </c>
      <c r="H131" s="45">
        <v>2484500</v>
      </c>
      <c r="I131" s="45">
        <v>2484500</v>
      </c>
      <c r="J131" s="45">
        <v>2484500</v>
      </c>
      <c r="K131" s="45">
        <f t="shared" si="320"/>
        <v>151014916</v>
      </c>
      <c r="L131" s="46">
        <f t="shared" si="215"/>
        <v>1.6185729332025601E-2</v>
      </c>
      <c r="N131" s="98" t="s">
        <v>689</v>
      </c>
      <c r="O131" s="99" t="s">
        <v>196</v>
      </c>
      <c r="P131" s="100">
        <f t="shared" si="194"/>
        <v>0</v>
      </c>
      <c r="Q131" s="100">
        <v>0</v>
      </c>
      <c r="R131" s="100">
        <v>66649708.125</v>
      </c>
      <c r="S131" s="100">
        <v>0</v>
      </c>
      <c r="T131" s="100">
        <v>0</v>
      </c>
      <c r="U131" s="100">
        <v>66649708.125</v>
      </c>
      <c r="V131" s="100">
        <f>66649708.125-46449708</f>
        <v>20200000.125</v>
      </c>
      <c r="W131" s="100">
        <v>0</v>
      </c>
      <c r="X131" s="100"/>
      <c r="Y131" s="100"/>
      <c r="Z131" s="100">
        <v>0</v>
      </c>
      <c r="AA131" s="100">
        <v>0</v>
      </c>
      <c r="AB131" s="100">
        <v>0</v>
      </c>
      <c r="AC131" s="100">
        <f t="shared" si="197"/>
        <v>153499416.375</v>
      </c>
      <c r="AD131" s="8">
        <v>153499416</v>
      </c>
      <c r="AE131" s="100">
        <v>2484500</v>
      </c>
      <c r="AF131" s="100">
        <f>+'Ejecucion ingresos febrero 2019'!I131</f>
        <v>64019341</v>
      </c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>
        <f t="shared" si="220"/>
        <v>66503841</v>
      </c>
      <c r="AS131" s="125" t="e">
        <f t="shared" si="199"/>
        <v>#DIV/0!</v>
      </c>
      <c r="AT131" s="125">
        <f t="shared" si="199"/>
        <v>-3.9465546046605439E-2</v>
      </c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</row>
    <row r="132" spans="2:60" ht="15.75" outlineLevel="1" thickBot="1" x14ac:dyDescent="0.3">
      <c r="B132" s="44" t="s">
        <v>197</v>
      </c>
      <c r="C132" s="44" t="s">
        <v>198</v>
      </c>
      <c r="D132" s="45">
        <v>400000000</v>
      </c>
      <c r="E132" s="45"/>
      <c r="F132" s="45"/>
      <c r="G132" s="45">
        <f t="shared" si="200"/>
        <v>400000000</v>
      </c>
      <c r="H132" s="45">
        <v>10018961</v>
      </c>
      <c r="I132" s="45">
        <v>10018961</v>
      </c>
      <c r="J132" s="45">
        <v>10018961</v>
      </c>
      <c r="K132" s="45">
        <f t="shared" si="320"/>
        <v>389981039</v>
      </c>
      <c r="L132" s="46">
        <f t="shared" si="215"/>
        <v>2.50474025E-2</v>
      </c>
      <c r="N132" s="98" t="s">
        <v>690</v>
      </c>
      <c r="O132" s="99" t="s">
        <v>198</v>
      </c>
      <c r="P132" s="100">
        <f t="shared" si="194"/>
        <v>0</v>
      </c>
      <c r="Q132" s="100">
        <v>0</v>
      </c>
      <c r="R132" s="100">
        <v>0</v>
      </c>
      <c r="S132" s="100">
        <v>200000000</v>
      </c>
      <c r="T132" s="100">
        <v>0</v>
      </c>
      <c r="U132" s="100">
        <v>0</v>
      </c>
      <c r="V132" s="100">
        <v>0</v>
      </c>
      <c r="W132" s="100">
        <v>0</v>
      </c>
      <c r="X132" s="100">
        <v>0</v>
      </c>
      <c r="Y132" s="100">
        <v>200000000</v>
      </c>
      <c r="Z132" s="100">
        <v>0</v>
      </c>
      <c r="AA132" s="100">
        <v>0</v>
      </c>
      <c r="AB132" s="100">
        <v>0</v>
      </c>
      <c r="AC132" s="100">
        <f t="shared" si="197"/>
        <v>400000000</v>
      </c>
      <c r="AD132" s="8">
        <v>400000000</v>
      </c>
      <c r="AE132" s="100">
        <v>10018961</v>
      </c>
      <c r="AF132" s="100">
        <f>+'Ejecucion ingresos febrero 2019'!I132</f>
        <v>21834412</v>
      </c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>
        <f t="shared" si="220"/>
        <v>31853373</v>
      </c>
      <c r="AS132" s="125" t="e">
        <f t="shared" si="199"/>
        <v>#DIV/0!</v>
      </c>
      <c r="AT132" s="125" t="e">
        <f t="shared" si="199"/>
        <v>#DIV/0!</v>
      </c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</row>
    <row r="133" spans="2:60" ht="15.75" outlineLevel="2" thickBot="1" x14ac:dyDescent="0.3">
      <c r="B133" s="44" t="s">
        <v>242</v>
      </c>
      <c r="C133" s="44" t="s">
        <v>192</v>
      </c>
      <c r="D133" s="45">
        <v>61650000</v>
      </c>
      <c r="E133" s="45"/>
      <c r="F133" s="45"/>
      <c r="G133" s="45">
        <f t="shared" si="200"/>
        <v>61650000</v>
      </c>
      <c r="H133" s="45"/>
      <c r="I133" s="45"/>
      <c r="J133" s="45"/>
      <c r="K133" s="45">
        <f t="shared" si="320"/>
        <v>61650000</v>
      </c>
      <c r="L133" s="46">
        <f t="shared" si="215"/>
        <v>0</v>
      </c>
      <c r="N133" s="98" t="s">
        <v>176</v>
      </c>
      <c r="O133" s="99" t="s">
        <v>691</v>
      </c>
      <c r="P133" s="100">
        <f t="shared" ref="P133:P191" si="334">+E133</f>
        <v>0</v>
      </c>
      <c r="Q133" s="100">
        <v>0</v>
      </c>
      <c r="R133" s="100">
        <v>30825000</v>
      </c>
      <c r="S133" s="100">
        <v>0</v>
      </c>
      <c r="T133" s="100">
        <v>0</v>
      </c>
      <c r="U133" s="100">
        <v>30825000</v>
      </c>
      <c r="V133" s="100"/>
      <c r="W133" s="100">
        <v>0</v>
      </c>
      <c r="X133" s="100"/>
      <c r="Y133" s="100"/>
      <c r="Z133" s="100">
        <v>0</v>
      </c>
      <c r="AA133" s="100">
        <v>0</v>
      </c>
      <c r="AB133" s="100">
        <v>0</v>
      </c>
      <c r="AC133" s="100">
        <f t="shared" si="197"/>
        <v>61650000</v>
      </c>
      <c r="AD133" s="8">
        <v>61650000</v>
      </c>
      <c r="AE133" s="100">
        <v>0</v>
      </c>
      <c r="AF133" s="100">
        <f>+'Ejecucion ingresos febrero 2019'!I133</f>
        <v>0</v>
      </c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>
        <f t="shared" si="220"/>
        <v>0</v>
      </c>
      <c r="AS133" s="125" t="e">
        <f t="shared" si="199"/>
        <v>#DIV/0!</v>
      </c>
      <c r="AT133" s="125">
        <f t="shared" si="199"/>
        <v>-1</v>
      </c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</row>
    <row r="134" spans="2:60" ht="15.75" outlineLevel="3" thickBot="1" x14ac:dyDescent="0.3">
      <c r="B134" s="44" t="s">
        <v>243</v>
      </c>
      <c r="C134" s="44" t="s">
        <v>124</v>
      </c>
      <c r="D134" s="45"/>
      <c r="E134" s="45"/>
      <c r="F134" s="45"/>
      <c r="G134" s="45">
        <f t="shared" si="200"/>
        <v>0</v>
      </c>
      <c r="H134" s="45">
        <v>61400.85</v>
      </c>
      <c r="I134" s="45">
        <v>61400.85</v>
      </c>
      <c r="J134" s="45">
        <v>61400.85</v>
      </c>
      <c r="K134" s="45">
        <f t="shared" si="320"/>
        <v>-61400.85</v>
      </c>
      <c r="L134" s="46" t="e">
        <f t="shared" si="215"/>
        <v>#DIV/0!</v>
      </c>
      <c r="N134" s="98" t="s">
        <v>178</v>
      </c>
      <c r="O134" s="99" t="s">
        <v>124</v>
      </c>
      <c r="P134" s="100">
        <f t="shared" si="334"/>
        <v>0</v>
      </c>
      <c r="Q134" s="100">
        <v>0</v>
      </c>
      <c r="R134" s="100">
        <v>0</v>
      </c>
      <c r="S134" s="100">
        <v>0</v>
      </c>
      <c r="T134" s="100">
        <v>0</v>
      </c>
      <c r="U134" s="100">
        <v>0</v>
      </c>
      <c r="V134" s="100">
        <v>0</v>
      </c>
      <c r="W134" s="100">
        <v>0</v>
      </c>
      <c r="X134" s="100">
        <v>0</v>
      </c>
      <c r="Y134" s="100">
        <v>0</v>
      </c>
      <c r="Z134" s="100">
        <v>0</v>
      </c>
      <c r="AA134" s="100">
        <v>0</v>
      </c>
      <c r="AB134" s="100">
        <v>0</v>
      </c>
      <c r="AC134" s="100">
        <f t="shared" ref="AC134:AC192" si="335">SUM(Q134:AB134)</f>
        <v>0</v>
      </c>
      <c r="AE134" s="100">
        <v>61400.85</v>
      </c>
      <c r="AF134" s="100">
        <f>+'Ejecucion ingresos febrero 2019'!I134</f>
        <v>49880.42</v>
      </c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>
        <f t="shared" si="220"/>
        <v>111281.26999999999</v>
      </c>
      <c r="AS134" s="125" t="e">
        <f t="shared" ref="AS134:AT192" si="336">+(AE134-Q134)/Q134</f>
        <v>#DIV/0!</v>
      </c>
      <c r="AT134" s="125" t="e">
        <f t="shared" si="336"/>
        <v>#DIV/0!</v>
      </c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</row>
    <row r="135" spans="2:60" ht="15.75" outlineLevel="3" thickBot="1" x14ac:dyDescent="0.3">
      <c r="B135" s="47" t="s">
        <v>199</v>
      </c>
      <c r="C135" s="47" t="s">
        <v>200</v>
      </c>
      <c r="D135" s="42"/>
      <c r="E135" s="42"/>
      <c r="F135" s="42"/>
      <c r="G135" s="42">
        <f t="shared" ref="G135:G191" si="337">+D135+E135</f>
        <v>0</v>
      </c>
      <c r="H135" s="42">
        <v>46755.46</v>
      </c>
      <c r="I135" s="42">
        <v>46755.46</v>
      </c>
      <c r="J135" s="42">
        <v>46755.46</v>
      </c>
      <c r="K135" s="42">
        <f t="shared" si="320"/>
        <v>-46755.46</v>
      </c>
      <c r="L135" s="43" t="e">
        <f t="shared" si="215"/>
        <v>#DIV/0!</v>
      </c>
      <c r="N135" s="95">
        <v>11010351</v>
      </c>
      <c r="O135" s="101" t="s">
        <v>200</v>
      </c>
      <c r="P135" s="97">
        <f t="shared" si="334"/>
        <v>0</v>
      </c>
      <c r="Q135" s="97">
        <v>0</v>
      </c>
      <c r="R135" s="97">
        <v>0</v>
      </c>
      <c r="S135" s="97">
        <v>0</v>
      </c>
      <c r="T135" s="97">
        <v>0</v>
      </c>
      <c r="U135" s="97">
        <v>0</v>
      </c>
      <c r="V135" s="97">
        <v>0</v>
      </c>
      <c r="W135" s="97">
        <v>0</v>
      </c>
      <c r="X135" s="97">
        <v>0</v>
      </c>
      <c r="Y135" s="97">
        <v>0</v>
      </c>
      <c r="Z135" s="97">
        <v>0</v>
      </c>
      <c r="AA135" s="97">
        <v>0</v>
      </c>
      <c r="AB135" s="97">
        <v>0</v>
      </c>
      <c r="AC135" s="97">
        <f t="shared" si="335"/>
        <v>0</v>
      </c>
      <c r="AE135" s="97">
        <v>46755.46</v>
      </c>
      <c r="AF135" s="97">
        <f>+'Ejecucion ingresos febrero 2019'!I135</f>
        <v>42273.07</v>
      </c>
      <c r="AG135" s="97">
        <v>0</v>
      </c>
      <c r="AH135" s="97">
        <v>0</v>
      </c>
      <c r="AI135" s="97">
        <v>0</v>
      </c>
      <c r="AJ135" s="97">
        <v>0</v>
      </c>
      <c r="AK135" s="97">
        <v>0</v>
      </c>
      <c r="AL135" s="97">
        <v>0</v>
      </c>
      <c r="AM135" s="97">
        <v>0</v>
      </c>
      <c r="AN135" s="97">
        <v>0</v>
      </c>
      <c r="AO135" s="97">
        <v>0</v>
      </c>
      <c r="AP135" s="97">
        <v>0</v>
      </c>
      <c r="AQ135" s="97">
        <f t="shared" si="220"/>
        <v>89028.53</v>
      </c>
      <c r="AS135" s="124" t="e">
        <f t="shared" si="336"/>
        <v>#DIV/0!</v>
      </c>
      <c r="AT135" s="124" t="e">
        <f t="shared" si="336"/>
        <v>#DIV/0!</v>
      </c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</row>
    <row r="136" spans="2:60" ht="15.75" outlineLevel="3" thickBot="1" x14ac:dyDescent="0.3">
      <c r="B136" s="32">
        <v>1102</v>
      </c>
      <c r="C136" s="51" t="s">
        <v>201</v>
      </c>
      <c r="D136" s="34">
        <f>SUM(D137+D142)</f>
        <v>68183857380.5</v>
      </c>
      <c r="E136" s="34">
        <f t="shared" ref="E136:K136" si="338">SUM(E137+E142)</f>
        <v>0</v>
      </c>
      <c r="F136" s="34">
        <f t="shared" si="338"/>
        <v>0</v>
      </c>
      <c r="G136" s="34">
        <f t="shared" si="337"/>
        <v>68183857380.5</v>
      </c>
      <c r="H136" s="34">
        <f t="shared" ref="H136:I136" si="339">SUM(H137+H142)</f>
        <v>3721061349</v>
      </c>
      <c r="I136" s="34">
        <f t="shared" si="339"/>
        <v>3721061349</v>
      </c>
      <c r="J136" s="34">
        <f t="shared" si="338"/>
        <v>3721061349</v>
      </c>
      <c r="K136" s="34">
        <f t="shared" si="338"/>
        <v>64462796031.5</v>
      </c>
      <c r="L136" s="35">
        <f t="shared" si="215"/>
        <v>5.457393424127676E-2</v>
      </c>
      <c r="N136" s="89">
        <v>1102</v>
      </c>
      <c r="O136" s="111" t="s">
        <v>201</v>
      </c>
      <c r="P136" s="91">
        <f t="shared" si="334"/>
        <v>0</v>
      </c>
      <c r="Q136" s="91">
        <f t="shared" ref="Q136:AB136" si="340">+Q137+Q142</f>
        <v>3732629323.5</v>
      </c>
      <c r="R136" s="91">
        <f t="shared" si="340"/>
        <v>7465258647</v>
      </c>
      <c r="S136" s="91">
        <f t="shared" si="340"/>
        <v>11989969036.5</v>
      </c>
      <c r="T136" s="91">
        <f t="shared" si="340"/>
        <v>5814545376.1499996</v>
      </c>
      <c r="U136" s="91">
        <f t="shared" si="340"/>
        <v>3732629323.5</v>
      </c>
      <c r="V136" s="91">
        <f t="shared" si="340"/>
        <v>7465258647</v>
      </c>
      <c r="W136" s="91">
        <f t="shared" si="340"/>
        <v>3732629323.5</v>
      </c>
      <c r="X136" s="91">
        <f t="shared" si="340"/>
        <v>4934632722.6000004</v>
      </c>
      <c r="Y136" s="91">
        <f t="shared" si="340"/>
        <v>4385787685.125</v>
      </c>
      <c r="Z136" s="91">
        <f t="shared" si="340"/>
        <v>3732629323.5</v>
      </c>
      <c r="AA136" s="91">
        <f t="shared" si="340"/>
        <v>3732629323.5</v>
      </c>
      <c r="AB136" s="91">
        <f t="shared" si="340"/>
        <v>7465258648</v>
      </c>
      <c r="AC136" s="91">
        <f t="shared" si="335"/>
        <v>68183857379.875</v>
      </c>
      <c r="AE136" s="91">
        <v>3721061349</v>
      </c>
      <c r="AF136" s="91">
        <f>+'Ejecucion ingresos febrero 2019'!I136</f>
        <v>7442122698</v>
      </c>
      <c r="AG136" s="91">
        <f t="shared" ref="AG136:AP136" si="341">+AG137+AG142</f>
        <v>0</v>
      </c>
      <c r="AH136" s="91">
        <f t="shared" si="341"/>
        <v>0</v>
      </c>
      <c r="AI136" s="91">
        <f t="shared" si="341"/>
        <v>0</v>
      </c>
      <c r="AJ136" s="91">
        <f t="shared" si="341"/>
        <v>0</v>
      </c>
      <c r="AK136" s="91">
        <f t="shared" si="341"/>
        <v>0</v>
      </c>
      <c r="AL136" s="91">
        <f t="shared" si="341"/>
        <v>0</v>
      </c>
      <c r="AM136" s="91">
        <f t="shared" si="341"/>
        <v>0</v>
      </c>
      <c r="AN136" s="91">
        <f t="shared" si="341"/>
        <v>0</v>
      </c>
      <c r="AO136" s="91">
        <f t="shared" si="341"/>
        <v>0</v>
      </c>
      <c r="AP136" s="91">
        <f t="shared" si="341"/>
        <v>0</v>
      </c>
      <c r="AQ136" s="91">
        <f t="shared" si="220"/>
        <v>11163184047</v>
      </c>
      <c r="AS136" s="128">
        <f t="shared" si="336"/>
        <v>-3.0991490173347775E-3</v>
      </c>
      <c r="AT136" s="128">
        <f t="shared" si="336"/>
        <v>-3.0991490173347775E-3</v>
      </c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</row>
    <row r="137" spans="2:60" ht="15.75" outlineLevel="3" thickBot="1" x14ac:dyDescent="0.3">
      <c r="B137" s="36">
        <v>110201</v>
      </c>
      <c r="C137" s="48" t="s">
        <v>202</v>
      </c>
      <c r="D137" s="38">
        <f>SUM(D138:D141)</f>
        <v>59926517667.5</v>
      </c>
      <c r="E137" s="38">
        <f t="shared" ref="E137:K137" si="342">SUM(E138:E141)</f>
        <v>0</v>
      </c>
      <c r="F137" s="38">
        <f t="shared" si="342"/>
        <v>0</v>
      </c>
      <c r="G137" s="38">
        <f t="shared" si="337"/>
        <v>59926517667.5</v>
      </c>
      <c r="H137" s="38">
        <f t="shared" ref="H137:I137" si="343">SUM(H138:H141)</f>
        <v>3721061349</v>
      </c>
      <c r="I137" s="38">
        <f t="shared" si="343"/>
        <v>3721061349</v>
      </c>
      <c r="J137" s="38">
        <f t="shared" si="342"/>
        <v>3721061349</v>
      </c>
      <c r="K137" s="38">
        <f t="shared" si="342"/>
        <v>56205456318.5</v>
      </c>
      <c r="L137" s="39">
        <f t="shared" si="215"/>
        <v>6.2093735692205027E-2</v>
      </c>
      <c r="N137" s="92">
        <v>110201</v>
      </c>
      <c r="O137" s="102" t="s">
        <v>202</v>
      </c>
      <c r="P137" s="94">
        <f t="shared" si="334"/>
        <v>0</v>
      </c>
      <c r="Q137" s="94">
        <f t="shared" ref="Q137:AB137" si="344">SUM(Q138:Q141)</f>
        <v>3732629323.5</v>
      </c>
      <c r="R137" s="94">
        <f t="shared" si="344"/>
        <v>7465258647</v>
      </c>
      <c r="S137" s="94">
        <f t="shared" si="344"/>
        <v>3732629323.5</v>
      </c>
      <c r="T137" s="94">
        <f t="shared" si="344"/>
        <v>5814545376.1499996</v>
      </c>
      <c r="U137" s="94">
        <f t="shared" si="344"/>
        <v>3732629323.5</v>
      </c>
      <c r="V137" s="94">
        <f t="shared" si="344"/>
        <v>7465258647</v>
      </c>
      <c r="W137" s="94">
        <f t="shared" si="344"/>
        <v>3732629323.5</v>
      </c>
      <c r="X137" s="94">
        <f t="shared" si="344"/>
        <v>4934632722.6000004</v>
      </c>
      <c r="Y137" s="94">
        <f t="shared" si="344"/>
        <v>4385787685.125</v>
      </c>
      <c r="Z137" s="94">
        <f t="shared" si="344"/>
        <v>3732629323.5</v>
      </c>
      <c r="AA137" s="94">
        <f t="shared" si="344"/>
        <v>3732629323.5</v>
      </c>
      <c r="AB137" s="94">
        <f t="shared" si="344"/>
        <v>7465258648</v>
      </c>
      <c r="AC137" s="94">
        <f t="shared" si="335"/>
        <v>59926517666.875</v>
      </c>
      <c r="AE137" s="94">
        <v>3721061349</v>
      </c>
      <c r="AF137" s="94">
        <f>+'Ejecucion ingresos febrero 2019'!I137</f>
        <v>7442122698</v>
      </c>
      <c r="AG137" s="94">
        <f t="shared" ref="AG137:AP137" si="345">SUM(AG138:AG141)</f>
        <v>0</v>
      </c>
      <c r="AH137" s="94">
        <f t="shared" si="345"/>
        <v>0</v>
      </c>
      <c r="AI137" s="94">
        <f t="shared" si="345"/>
        <v>0</v>
      </c>
      <c r="AJ137" s="94">
        <f t="shared" si="345"/>
        <v>0</v>
      </c>
      <c r="AK137" s="94">
        <f t="shared" si="345"/>
        <v>0</v>
      </c>
      <c r="AL137" s="94">
        <f t="shared" si="345"/>
        <v>0</v>
      </c>
      <c r="AM137" s="94">
        <f t="shared" si="345"/>
        <v>0</v>
      </c>
      <c r="AN137" s="94">
        <f t="shared" si="345"/>
        <v>0</v>
      </c>
      <c r="AO137" s="94">
        <f t="shared" si="345"/>
        <v>0</v>
      </c>
      <c r="AP137" s="94">
        <f t="shared" si="345"/>
        <v>0</v>
      </c>
      <c r="AQ137" s="94">
        <f t="shared" si="220"/>
        <v>11163184047</v>
      </c>
      <c r="AS137" s="129">
        <f t="shared" si="336"/>
        <v>-3.0991490173347775E-3</v>
      </c>
      <c r="AT137" s="129">
        <f t="shared" si="336"/>
        <v>-3.0991490173347775E-3</v>
      </c>
      <c r="AU137" s="94"/>
      <c r="AV137" s="94"/>
      <c r="AW137" s="94"/>
      <c r="AX137" s="94"/>
      <c r="AY137" s="94"/>
      <c r="AZ137" s="94"/>
      <c r="BA137" s="94"/>
      <c r="BB137" s="94"/>
      <c r="BC137" s="94"/>
      <c r="BD137" s="94"/>
      <c r="BE137" s="94"/>
      <c r="BF137" s="94"/>
      <c r="BG137" s="94"/>
      <c r="BH137" s="94"/>
    </row>
    <row r="138" spans="2:60" ht="15.75" outlineLevel="3" thickBot="1" x14ac:dyDescent="0.3">
      <c r="B138" s="47" t="s">
        <v>203</v>
      </c>
      <c r="C138" s="47" t="s">
        <v>204</v>
      </c>
      <c r="D138" s="42">
        <v>55989439853.5</v>
      </c>
      <c r="E138" s="42"/>
      <c r="F138" s="42"/>
      <c r="G138" s="42">
        <f t="shared" si="337"/>
        <v>55989439853.5</v>
      </c>
      <c r="H138" s="42">
        <v>3721061349</v>
      </c>
      <c r="I138" s="42">
        <v>3721061349</v>
      </c>
      <c r="J138" s="42">
        <v>3721061349</v>
      </c>
      <c r="K138" s="42">
        <f t="shared" ref="K138:K168" si="346">+G138-J138</f>
        <v>52268378504.5</v>
      </c>
      <c r="L138" s="43">
        <f t="shared" si="215"/>
        <v>6.6460056730990674E-2</v>
      </c>
      <c r="N138" s="103" t="s">
        <v>203</v>
      </c>
      <c r="O138" s="101" t="s">
        <v>204</v>
      </c>
      <c r="P138" s="100">
        <f t="shared" si="334"/>
        <v>0</v>
      </c>
      <c r="Q138" s="100">
        <v>3732629323.5</v>
      </c>
      <c r="R138" s="100">
        <v>7465258647</v>
      </c>
      <c r="S138" s="100">
        <v>3732629323.5</v>
      </c>
      <c r="T138" s="100">
        <v>3732629323.5</v>
      </c>
      <c r="U138" s="100">
        <v>3732629323.5</v>
      </c>
      <c r="V138" s="100">
        <v>7465258647</v>
      </c>
      <c r="W138" s="100">
        <v>3732629323.5</v>
      </c>
      <c r="X138" s="100">
        <v>3732629323.5</v>
      </c>
      <c r="Y138" s="100">
        <v>3732629323.5</v>
      </c>
      <c r="Z138" s="100">
        <v>3732629323.5</v>
      </c>
      <c r="AA138" s="100">
        <v>3732629323.5</v>
      </c>
      <c r="AB138" s="116">
        <f>7465258647+1</f>
        <v>7465258648</v>
      </c>
      <c r="AC138" s="100">
        <f t="shared" si="335"/>
        <v>55989439853.5</v>
      </c>
      <c r="AE138" s="100">
        <v>3721061349</v>
      </c>
      <c r="AF138" s="100">
        <f>+'Ejecucion ingresos febrero 2019'!I138</f>
        <v>7442122698</v>
      </c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16"/>
      <c r="AQ138" s="100">
        <f t="shared" si="220"/>
        <v>11163184047</v>
      </c>
      <c r="AS138" s="127">
        <f t="shared" si="336"/>
        <v>-3.0991490173347775E-3</v>
      </c>
      <c r="AT138" s="127">
        <f t="shared" si="336"/>
        <v>-3.0991490173347775E-3</v>
      </c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</row>
    <row r="139" spans="2:60" ht="15.75" outlineLevel="3" thickBot="1" x14ac:dyDescent="0.3">
      <c r="B139" s="47" t="s">
        <v>205</v>
      </c>
      <c r="C139" s="47" t="s">
        <v>206</v>
      </c>
      <c r="D139" s="42">
        <v>1202003399</v>
      </c>
      <c r="E139" s="42"/>
      <c r="F139" s="42"/>
      <c r="G139" s="42">
        <f t="shared" si="337"/>
        <v>1202003399</v>
      </c>
      <c r="H139" s="42"/>
      <c r="I139" s="42"/>
      <c r="J139" s="42"/>
      <c r="K139" s="42">
        <f t="shared" si="346"/>
        <v>1202003399</v>
      </c>
      <c r="L139" s="43">
        <f t="shared" si="215"/>
        <v>0</v>
      </c>
      <c r="N139" s="103" t="s">
        <v>205</v>
      </c>
      <c r="O139" s="101" t="s">
        <v>206</v>
      </c>
      <c r="P139" s="100">
        <f t="shared" si="334"/>
        <v>0</v>
      </c>
      <c r="Q139" s="100">
        <v>0</v>
      </c>
      <c r="R139" s="100">
        <v>0</v>
      </c>
      <c r="S139" s="100">
        <v>0</v>
      </c>
      <c r="T139" s="100">
        <v>0</v>
      </c>
      <c r="U139" s="100">
        <v>0</v>
      </c>
      <c r="V139" s="100">
        <v>0</v>
      </c>
      <c r="W139" s="100">
        <v>0</v>
      </c>
      <c r="X139" s="100">
        <v>1202003399.1000001</v>
      </c>
      <c r="Y139" s="100">
        <v>0</v>
      </c>
      <c r="Z139" s="100">
        <v>0</v>
      </c>
      <c r="AA139" s="100">
        <v>0</v>
      </c>
      <c r="AB139" s="100">
        <v>0</v>
      </c>
      <c r="AC139" s="100">
        <f t="shared" si="335"/>
        <v>1202003399.1000001</v>
      </c>
      <c r="AE139" s="100">
        <v>0</v>
      </c>
      <c r="AF139" s="100">
        <f>+'Ejecucion ingresos febrero 2019'!I139</f>
        <v>0</v>
      </c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>
        <f t="shared" si="220"/>
        <v>0</v>
      </c>
      <c r="AS139" s="125" t="e">
        <f t="shared" si="336"/>
        <v>#DIV/0!</v>
      </c>
      <c r="AT139" s="125" t="e">
        <f t="shared" si="336"/>
        <v>#DIV/0!</v>
      </c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</row>
    <row r="140" spans="2:60" ht="15.75" outlineLevel="3" thickBot="1" x14ac:dyDescent="0.3">
      <c r="B140" s="47" t="s">
        <v>207</v>
      </c>
      <c r="C140" s="47" t="s">
        <v>208</v>
      </c>
      <c r="D140" s="42">
        <v>2081916053</v>
      </c>
      <c r="E140" s="42"/>
      <c r="F140" s="42"/>
      <c r="G140" s="42">
        <f t="shared" si="337"/>
        <v>2081916053</v>
      </c>
      <c r="H140" s="42"/>
      <c r="I140" s="42"/>
      <c r="J140" s="42"/>
      <c r="K140" s="42">
        <f t="shared" si="346"/>
        <v>2081916053</v>
      </c>
      <c r="L140" s="43">
        <f t="shared" si="215"/>
        <v>0</v>
      </c>
      <c r="N140" s="103" t="s">
        <v>207</v>
      </c>
      <c r="O140" s="101" t="s">
        <v>208</v>
      </c>
      <c r="P140" s="100">
        <f t="shared" si="334"/>
        <v>0</v>
      </c>
      <c r="Q140" s="100">
        <v>0</v>
      </c>
      <c r="R140" s="100">
        <v>0</v>
      </c>
      <c r="S140" s="100">
        <v>0</v>
      </c>
      <c r="T140" s="100">
        <v>2081916052.6500001</v>
      </c>
      <c r="U140" s="100">
        <v>0</v>
      </c>
      <c r="V140" s="100">
        <v>0</v>
      </c>
      <c r="W140" s="100">
        <v>0</v>
      </c>
      <c r="X140" s="100">
        <v>0</v>
      </c>
      <c r="Y140" s="100">
        <v>0</v>
      </c>
      <c r="Z140" s="100">
        <v>0</v>
      </c>
      <c r="AA140" s="100">
        <v>0</v>
      </c>
      <c r="AB140" s="100">
        <v>0</v>
      </c>
      <c r="AC140" s="100">
        <f t="shared" si="335"/>
        <v>2081916052.6500001</v>
      </c>
      <c r="AE140" s="100">
        <v>0</v>
      </c>
      <c r="AF140" s="100">
        <f>+'Ejecucion ingresos febrero 2019'!I140</f>
        <v>0</v>
      </c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>
        <f t="shared" si="220"/>
        <v>0</v>
      </c>
      <c r="AS140" s="125" t="e">
        <f t="shared" si="336"/>
        <v>#DIV/0!</v>
      </c>
      <c r="AT140" s="125" t="e">
        <f t="shared" si="336"/>
        <v>#DIV/0!</v>
      </c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</row>
    <row r="141" spans="2:60" ht="15.75" outlineLevel="3" thickBot="1" x14ac:dyDescent="0.3">
      <c r="B141" s="47" t="s">
        <v>241</v>
      </c>
      <c r="C141" s="47" t="s">
        <v>250</v>
      </c>
      <c r="D141" s="42">
        <v>653158362</v>
      </c>
      <c r="E141" s="42"/>
      <c r="F141" s="42"/>
      <c r="G141" s="42">
        <f t="shared" si="337"/>
        <v>653158362</v>
      </c>
      <c r="H141" s="42"/>
      <c r="I141" s="42"/>
      <c r="J141" s="42"/>
      <c r="K141" s="42">
        <f t="shared" si="346"/>
        <v>653158362</v>
      </c>
      <c r="L141" s="43">
        <f t="shared" si="215"/>
        <v>0</v>
      </c>
      <c r="N141" s="103" t="s">
        <v>241</v>
      </c>
      <c r="O141" s="101" t="s">
        <v>692</v>
      </c>
      <c r="P141" s="100">
        <f t="shared" si="334"/>
        <v>0</v>
      </c>
      <c r="Q141" s="100">
        <v>0</v>
      </c>
      <c r="R141" s="100">
        <v>0</v>
      </c>
      <c r="S141" s="100">
        <v>0</v>
      </c>
      <c r="T141" s="100">
        <v>0</v>
      </c>
      <c r="U141" s="100">
        <v>0</v>
      </c>
      <c r="V141" s="100">
        <v>0</v>
      </c>
      <c r="W141" s="100">
        <v>0</v>
      </c>
      <c r="X141" s="100">
        <v>0</v>
      </c>
      <c r="Y141" s="100">
        <v>653158361.625</v>
      </c>
      <c r="Z141" s="100">
        <v>0</v>
      </c>
      <c r="AA141" s="100">
        <v>0</v>
      </c>
      <c r="AB141" s="100">
        <v>0</v>
      </c>
      <c r="AC141" s="100">
        <f t="shared" si="335"/>
        <v>653158361.625</v>
      </c>
      <c r="AE141" s="100">
        <v>0</v>
      </c>
      <c r="AF141" s="100">
        <f>+'Ejecucion ingresos febrero 2019'!I141</f>
        <v>0</v>
      </c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>
        <f t="shared" si="220"/>
        <v>0</v>
      </c>
      <c r="AS141" s="125" t="e">
        <f t="shared" si="336"/>
        <v>#DIV/0!</v>
      </c>
      <c r="AT141" s="125" t="e">
        <f t="shared" si="336"/>
        <v>#DIV/0!</v>
      </c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</row>
    <row r="142" spans="2:60" ht="15.75" thickBot="1" x14ac:dyDescent="0.3">
      <c r="B142" s="36">
        <v>110202</v>
      </c>
      <c r="C142" s="48" t="s">
        <v>209</v>
      </c>
      <c r="D142" s="38">
        <f>SUM(D143)</f>
        <v>8257339713</v>
      </c>
      <c r="E142" s="38">
        <f t="shared" ref="E142:K142" si="347">SUM(E143)</f>
        <v>0</v>
      </c>
      <c r="F142" s="38">
        <f t="shared" si="347"/>
        <v>0</v>
      </c>
      <c r="G142" s="38">
        <f t="shared" si="337"/>
        <v>8257339713</v>
      </c>
      <c r="H142" s="38">
        <f t="shared" si="347"/>
        <v>0</v>
      </c>
      <c r="I142" s="38">
        <f t="shared" si="347"/>
        <v>0</v>
      </c>
      <c r="J142" s="38">
        <f t="shared" si="347"/>
        <v>0</v>
      </c>
      <c r="K142" s="38">
        <f t="shared" si="347"/>
        <v>8257339713</v>
      </c>
      <c r="L142" s="39">
        <f t="shared" si="215"/>
        <v>0</v>
      </c>
      <c r="N142" s="92">
        <v>110202</v>
      </c>
      <c r="O142" s="102" t="s">
        <v>209</v>
      </c>
      <c r="P142" s="94">
        <f t="shared" si="334"/>
        <v>0</v>
      </c>
      <c r="Q142" s="94">
        <f>+Q143</f>
        <v>0</v>
      </c>
      <c r="R142" s="94">
        <f t="shared" ref="R142:AB142" si="348">+R143</f>
        <v>0</v>
      </c>
      <c r="S142" s="94">
        <f t="shared" si="348"/>
        <v>8257339713</v>
      </c>
      <c r="T142" s="94">
        <f t="shared" si="348"/>
        <v>0</v>
      </c>
      <c r="U142" s="94">
        <f t="shared" si="348"/>
        <v>0</v>
      </c>
      <c r="V142" s="94">
        <f t="shared" si="348"/>
        <v>0</v>
      </c>
      <c r="W142" s="94">
        <f t="shared" si="348"/>
        <v>0</v>
      </c>
      <c r="X142" s="94">
        <f t="shared" si="348"/>
        <v>0</v>
      </c>
      <c r="Y142" s="94">
        <f t="shared" si="348"/>
        <v>0</v>
      </c>
      <c r="Z142" s="94">
        <f t="shared" si="348"/>
        <v>0</v>
      </c>
      <c r="AA142" s="94">
        <f t="shared" si="348"/>
        <v>0</v>
      </c>
      <c r="AB142" s="94">
        <f t="shared" si="348"/>
        <v>0</v>
      </c>
      <c r="AC142" s="94">
        <f t="shared" si="335"/>
        <v>8257339713</v>
      </c>
      <c r="AE142" s="94">
        <v>0</v>
      </c>
      <c r="AF142" s="94">
        <f>+'Ejecucion ingresos febrero 2019'!I142</f>
        <v>0</v>
      </c>
      <c r="AG142" s="94">
        <f t="shared" ref="AG142" si="349">+AG143</f>
        <v>0</v>
      </c>
      <c r="AH142" s="94">
        <f t="shared" ref="AH142" si="350">+AH143</f>
        <v>0</v>
      </c>
      <c r="AI142" s="94">
        <f t="shared" ref="AI142" si="351">+AI143</f>
        <v>0</v>
      </c>
      <c r="AJ142" s="94">
        <f t="shared" ref="AJ142" si="352">+AJ143</f>
        <v>0</v>
      </c>
      <c r="AK142" s="94">
        <f t="shared" ref="AK142" si="353">+AK143</f>
        <v>0</v>
      </c>
      <c r="AL142" s="94">
        <f t="shared" ref="AL142" si="354">+AL143</f>
        <v>0</v>
      </c>
      <c r="AM142" s="94">
        <f t="shared" ref="AM142" si="355">+AM143</f>
        <v>0</v>
      </c>
      <c r="AN142" s="94">
        <f t="shared" ref="AN142" si="356">+AN143</f>
        <v>0</v>
      </c>
      <c r="AO142" s="94">
        <f t="shared" ref="AO142" si="357">+AO143</f>
        <v>0</v>
      </c>
      <c r="AP142" s="94">
        <f t="shared" ref="AP142" si="358">+AP143</f>
        <v>0</v>
      </c>
      <c r="AQ142" s="94">
        <f t="shared" si="220"/>
        <v>0</v>
      </c>
      <c r="AS142" s="123" t="e">
        <f t="shared" si="336"/>
        <v>#DIV/0!</v>
      </c>
      <c r="AT142" s="123" t="e">
        <f t="shared" si="336"/>
        <v>#DIV/0!</v>
      </c>
      <c r="AU142" s="94"/>
      <c r="AV142" s="94"/>
      <c r="AW142" s="94"/>
      <c r="AX142" s="94"/>
      <c r="AY142" s="94"/>
      <c r="AZ142" s="94"/>
      <c r="BA142" s="94"/>
      <c r="BB142" s="94"/>
      <c r="BC142" s="94"/>
      <c r="BD142" s="94"/>
      <c r="BE142" s="94"/>
      <c r="BF142" s="94"/>
      <c r="BG142" s="94"/>
      <c r="BH142" s="94"/>
    </row>
    <row r="143" spans="2:60" ht="15.75" outlineLevel="1" thickBot="1" x14ac:dyDescent="0.3">
      <c r="B143" s="47" t="s">
        <v>210</v>
      </c>
      <c r="C143" s="47" t="s">
        <v>211</v>
      </c>
      <c r="D143" s="42">
        <v>8257339713</v>
      </c>
      <c r="E143" s="42"/>
      <c r="F143" s="42"/>
      <c r="G143" s="42">
        <f t="shared" si="337"/>
        <v>8257339713</v>
      </c>
      <c r="H143" s="42"/>
      <c r="I143" s="42"/>
      <c r="J143" s="42"/>
      <c r="K143" s="42">
        <f t="shared" si="346"/>
        <v>8257339713</v>
      </c>
      <c r="L143" s="43">
        <f t="shared" ref="L143:L191" si="359">+J143/G143</f>
        <v>0</v>
      </c>
      <c r="N143" s="103" t="s">
        <v>210</v>
      </c>
      <c r="O143" s="101" t="s">
        <v>211</v>
      </c>
      <c r="P143" s="100">
        <f t="shared" si="334"/>
        <v>0</v>
      </c>
      <c r="Q143" s="100">
        <v>0</v>
      </c>
      <c r="R143" s="100">
        <v>0</v>
      </c>
      <c r="S143" s="100">
        <v>8257339713</v>
      </c>
      <c r="T143" s="100">
        <v>0</v>
      </c>
      <c r="U143" s="100">
        <v>0</v>
      </c>
      <c r="V143" s="100">
        <v>0</v>
      </c>
      <c r="W143" s="100">
        <v>0</v>
      </c>
      <c r="X143" s="100">
        <v>0</v>
      </c>
      <c r="Y143" s="100">
        <v>0</v>
      </c>
      <c r="Z143" s="100">
        <v>0</v>
      </c>
      <c r="AA143" s="100">
        <v>0</v>
      </c>
      <c r="AB143" s="100">
        <v>0</v>
      </c>
      <c r="AC143" s="100">
        <f t="shared" si="335"/>
        <v>8257339713</v>
      </c>
      <c r="AE143" s="100">
        <v>0</v>
      </c>
      <c r="AF143" s="100">
        <f>+'Ejecucion ingresos febrero 2019'!I143</f>
        <v>0</v>
      </c>
      <c r="AG143" s="100"/>
      <c r="AH143" s="100">
        <v>0</v>
      </c>
      <c r="AI143" s="100">
        <v>0</v>
      </c>
      <c r="AJ143" s="100">
        <v>0</v>
      </c>
      <c r="AK143" s="100">
        <v>0</v>
      </c>
      <c r="AL143" s="100">
        <v>0</v>
      </c>
      <c r="AM143" s="100">
        <v>0</v>
      </c>
      <c r="AN143" s="100">
        <v>0</v>
      </c>
      <c r="AO143" s="100">
        <v>0</v>
      </c>
      <c r="AP143" s="100">
        <v>0</v>
      </c>
      <c r="AQ143" s="100">
        <f t="shared" si="220"/>
        <v>0</v>
      </c>
      <c r="AS143" s="125" t="e">
        <f t="shared" si="336"/>
        <v>#DIV/0!</v>
      </c>
      <c r="AT143" s="125" t="e">
        <f t="shared" si="336"/>
        <v>#DIV/0!</v>
      </c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</row>
    <row r="144" spans="2:60" ht="15.75" outlineLevel="2" thickBot="1" x14ac:dyDescent="0.3">
      <c r="B144" s="52">
        <v>12</v>
      </c>
      <c r="C144" s="53" t="s">
        <v>212</v>
      </c>
      <c r="D144" s="30">
        <f>+D145+D182</f>
        <v>431643631</v>
      </c>
      <c r="E144" s="30">
        <f t="shared" ref="E144:K144" si="360">+E145+E182</f>
        <v>50672288134.07</v>
      </c>
      <c r="F144" s="30">
        <f t="shared" si="360"/>
        <v>0</v>
      </c>
      <c r="G144" s="30">
        <f t="shared" si="360"/>
        <v>51103931765.07</v>
      </c>
      <c r="H144" s="30">
        <f t="shared" si="360"/>
        <v>613128576.17000008</v>
      </c>
      <c r="I144" s="30">
        <f t="shared" si="360"/>
        <v>613128576.17000008</v>
      </c>
      <c r="J144" s="30">
        <f t="shared" si="360"/>
        <v>51285416618.599998</v>
      </c>
      <c r="K144" s="30">
        <f t="shared" si="360"/>
        <v>-181484768.80000019</v>
      </c>
      <c r="L144" s="31">
        <f t="shared" si="359"/>
        <v>1.0035512894460705</v>
      </c>
      <c r="N144" s="86">
        <v>12</v>
      </c>
      <c r="O144" s="112" t="s">
        <v>212</v>
      </c>
      <c r="P144" s="88">
        <f t="shared" si="334"/>
        <v>50672288134.07</v>
      </c>
      <c r="Q144" s="30">
        <f t="shared" ref="Q144:AB144" si="361">+Q145+Q182</f>
        <v>4258660980.4408336</v>
      </c>
      <c r="R144" s="30">
        <f t="shared" si="361"/>
        <v>4258660980.4408336</v>
      </c>
      <c r="S144" s="30">
        <f t="shared" si="361"/>
        <v>4258660980.4408336</v>
      </c>
      <c r="T144" s="30">
        <f t="shared" si="361"/>
        <v>4267549869.3297224</v>
      </c>
      <c r="U144" s="30">
        <f t="shared" si="361"/>
        <v>4267549869.3297224</v>
      </c>
      <c r="V144" s="30">
        <f t="shared" si="361"/>
        <v>4267549869.3297224</v>
      </c>
      <c r="W144" s="30">
        <f t="shared" si="361"/>
        <v>4267549869.3297224</v>
      </c>
      <c r="X144" s="30">
        <f t="shared" si="361"/>
        <v>4267549869.3297224</v>
      </c>
      <c r="Y144" s="30">
        <f t="shared" si="361"/>
        <v>4267549869.3297224</v>
      </c>
      <c r="Z144" s="30">
        <f t="shared" si="361"/>
        <v>4267549869.3297224</v>
      </c>
      <c r="AA144" s="30">
        <f t="shared" si="361"/>
        <v>4267549869.3297224</v>
      </c>
      <c r="AB144" s="30">
        <f t="shared" si="361"/>
        <v>4267549869.3297224</v>
      </c>
      <c r="AC144" s="30">
        <f>+AC145+AC182</f>
        <v>51183931765.290001</v>
      </c>
      <c r="AE144" s="30">
        <v>613128576.17000008</v>
      </c>
      <c r="AF144" s="30">
        <f>+'Ejecucion ingresos febrero 2019'!I144</f>
        <v>326263374.50999999</v>
      </c>
      <c r="AG144" s="30">
        <f t="shared" ref="AG144" si="362">+AG145+AG182</f>
        <v>0</v>
      </c>
      <c r="AH144" s="30">
        <f t="shared" ref="AH144" si="363">+AH145+AH182</f>
        <v>0</v>
      </c>
      <c r="AI144" s="30">
        <f t="shared" ref="AI144" si="364">+AI145+AI182</f>
        <v>0</v>
      </c>
      <c r="AJ144" s="30">
        <f t="shared" ref="AJ144" si="365">+AJ145+AJ182</f>
        <v>0</v>
      </c>
      <c r="AK144" s="30">
        <f t="shared" ref="AK144" si="366">+AK145+AK182</f>
        <v>0</v>
      </c>
      <c r="AL144" s="30">
        <f t="shared" ref="AL144" si="367">+AL145+AL182</f>
        <v>0</v>
      </c>
      <c r="AM144" s="30">
        <f t="shared" ref="AM144" si="368">+AM145+AM182</f>
        <v>0</v>
      </c>
      <c r="AN144" s="30">
        <f t="shared" ref="AN144" si="369">+AN145+AN182</f>
        <v>0</v>
      </c>
      <c r="AO144" s="30">
        <f t="shared" ref="AO144" si="370">+AO145+AO182</f>
        <v>0</v>
      </c>
      <c r="AP144" s="30">
        <f t="shared" ref="AP144" si="371">+AP145+AP182</f>
        <v>0</v>
      </c>
      <c r="AQ144" s="30">
        <f>+AQ145+AQ182</f>
        <v>939391950.68000007</v>
      </c>
      <c r="AS144" s="31">
        <f t="shared" si="336"/>
        <v>-0.85602785030647532</v>
      </c>
      <c r="AT144" s="31">
        <f t="shared" si="336"/>
        <v>-0.92338827250902078</v>
      </c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</row>
    <row r="145" spans="2:60" ht="15.75" outlineLevel="2" thickBot="1" x14ac:dyDescent="0.3">
      <c r="B145" s="51" t="s">
        <v>213</v>
      </c>
      <c r="C145" s="51" t="s">
        <v>214</v>
      </c>
      <c r="D145" s="34">
        <f>+D146+D148+D162+D163</f>
        <v>431643631</v>
      </c>
      <c r="E145" s="34">
        <f t="shared" ref="E145:K145" si="372">+E146+E148+E162+E163</f>
        <v>50672288134.07</v>
      </c>
      <c r="F145" s="34">
        <f t="shared" si="372"/>
        <v>0</v>
      </c>
      <c r="G145" s="34">
        <f t="shared" si="372"/>
        <v>51103931765.07</v>
      </c>
      <c r="H145" s="34">
        <f t="shared" si="372"/>
        <v>30794200.949999999</v>
      </c>
      <c r="I145" s="34">
        <f t="shared" si="372"/>
        <v>30794200.949999999</v>
      </c>
      <c r="J145" s="34">
        <f t="shared" si="372"/>
        <v>50703082243.379997</v>
      </c>
      <c r="K145" s="34">
        <f t="shared" si="372"/>
        <v>400849606.41999984</v>
      </c>
      <c r="L145" s="35">
        <f t="shared" si="359"/>
        <v>0.99215619018253332</v>
      </c>
      <c r="N145" s="113" t="s">
        <v>213</v>
      </c>
      <c r="O145" s="111" t="s">
        <v>214</v>
      </c>
      <c r="P145" s="91">
        <f t="shared" si="334"/>
        <v>50672288134.07</v>
      </c>
      <c r="Q145" s="91">
        <f t="shared" ref="Q145:AB145" si="373">+Q146+Q147+Q162+Q163</f>
        <v>4258660980.4408336</v>
      </c>
      <c r="R145" s="91">
        <f t="shared" si="373"/>
        <v>4258660980.4408336</v>
      </c>
      <c r="S145" s="91">
        <f t="shared" si="373"/>
        <v>4258660980.4408336</v>
      </c>
      <c r="T145" s="91">
        <f t="shared" si="373"/>
        <v>4258660980.4408336</v>
      </c>
      <c r="U145" s="91">
        <f t="shared" si="373"/>
        <v>4258660980.4408336</v>
      </c>
      <c r="V145" s="91">
        <f t="shared" si="373"/>
        <v>4258660980.4408336</v>
      </c>
      <c r="W145" s="91">
        <f t="shared" si="373"/>
        <v>4258660980.4408336</v>
      </c>
      <c r="X145" s="91">
        <f t="shared" si="373"/>
        <v>4258660980.4408336</v>
      </c>
      <c r="Y145" s="91">
        <f t="shared" si="373"/>
        <v>4258660980.4408336</v>
      </c>
      <c r="Z145" s="91">
        <f t="shared" si="373"/>
        <v>4258660980.4408336</v>
      </c>
      <c r="AA145" s="91">
        <f t="shared" si="373"/>
        <v>4258660980.4408336</v>
      </c>
      <c r="AB145" s="91">
        <f t="shared" si="373"/>
        <v>4258660980.4408336</v>
      </c>
      <c r="AC145" s="91">
        <f t="shared" si="335"/>
        <v>51103931765.290001</v>
      </c>
      <c r="AE145" s="91">
        <v>30794200.949999999</v>
      </c>
      <c r="AF145" s="91">
        <f>+'Ejecucion ingresos febrero 2019'!I145</f>
        <v>26867106.390000001</v>
      </c>
      <c r="AG145" s="91">
        <f t="shared" ref="AG145:AP145" si="374">+AG146+AG147+AG162+AG163</f>
        <v>0</v>
      </c>
      <c r="AH145" s="91">
        <f t="shared" si="374"/>
        <v>0</v>
      </c>
      <c r="AI145" s="91">
        <f t="shared" si="374"/>
        <v>0</v>
      </c>
      <c r="AJ145" s="91">
        <f t="shared" si="374"/>
        <v>0</v>
      </c>
      <c r="AK145" s="91">
        <f t="shared" si="374"/>
        <v>0</v>
      </c>
      <c r="AL145" s="91">
        <f t="shared" si="374"/>
        <v>0</v>
      </c>
      <c r="AM145" s="91">
        <f t="shared" si="374"/>
        <v>0</v>
      </c>
      <c r="AN145" s="91">
        <f t="shared" si="374"/>
        <v>0</v>
      </c>
      <c r="AO145" s="91">
        <f t="shared" si="374"/>
        <v>0</v>
      </c>
      <c r="AP145" s="91">
        <f t="shared" si="374"/>
        <v>0</v>
      </c>
      <c r="AQ145" s="91">
        <f t="shared" ref="AQ145:AQ146" si="375">SUM(AE145:AP145)</f>
        <v>57661307.340000004</v>
      </c>
      <c r="AS145" s="122">
        <f t="shared" si="336"/>
        <v>-0.99276904146833211</v>
      </c>
      <c r="AT145" s="122">
        <f t="shared" si="336"/>
        <v>-0.99369118450297056</v>
      </c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</row>
    <row r="146" spans="2:60" ht="15.75" outlineLevel="3" thickBot="1" x14ac:dyDescent="0.3">
      <c r="B146" s="48" t="s">
        <v>215</v>
      </c>
      <c r="C146" s="48" t="s">
        <v>216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39" t="e">
        <f t="shared" si="359"/>
        <v>#DIV/0!</v>
      </c>
      <c r="N146" s="114" t="s">
        <v>215</v>
      </c>
      <c r="O146" s="102" t="s">
        <v>216</v>
      </c>
      <c r="P146" s="100">
        <f t="shared" si="334"/>
        <v>0</v>
      </c>
      <c r="Q146" s="100">
        <v>0</v>
      </c>
      <c r="R146" s="100">
        <v>0</v>
      </c>
      <c r="S146" s="100">
        <v>0</v>
      </c>
      <c r="T146" s="100">
        <v>0</v>
      </c>
      <c r="U146" s="100">
        <v>0</v>
      </c>
      <c r="V146" s="100">
        <v>0</v>
      </c>
      <c r="W146" s="100">
        <v>0</v>
      </c>
      <c r="X146" s="100">
        <v>0</v>
      </c>
      <c r="Y146" s="100">
        <v>0</v>
      </c>
      <c r="Z146" s="100">
        <v>0</v>
      </c>
      <c r="AA146" s="100">
        <v>0</v>
      </c>
      <c r="AB146" s="100">
        <v>0</v>
      </c>
      <c r="AC146" s="100">
        <f t="shared" si="335"/>
        <v>0</v>
      </c>
      <c r="AE146" s="100">
        <v>0</v>
      </c>
      <c r="AF146" s="100">
        <f>+'Ejecucion ingresos febrero 2019'!I146</f>
        <v>5</v>
      </c>
      <c r="AG146" s="100">
        <v>0</v>
      </c>
      <c r="AH146" s="100">
        <v>0</v>
      </c>
      <c r="AI146" s="100">
        <v>0</v>
      </c>
      <c r="AJ146" s="100">
        <v>0</v>
      </c>
      <c r="AK146" s="100">
        <v>0</v>
      </c>
      <c r="AL146" s="100">
        <v>0</v>
      </c>
      <c r="AM146" s="100">
        <v>0</v>
      </c>
      <c r="AN146" s="100">
        <v>0</v>
      </c>
      <c r="AO146" s="100">
        <v>0</v>
      </c>
      <c r="AP146" s="100">
        <v>0</v>
      </c>
      <c r="AQ146" s="100">
        <f t="shared" si="375"/>
        <v>5</v>
      </c>
      <c r="AS146" s="125" t="e">
        <f t="shared" si="336"/>
        <v>#DIV/0!</v>
      </c>
      <c r="AT146" s="125" t="e">
        <f t="shared" si="336"/>
        <v>#DIV/0!</v>
      </c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</row>
    <row r="147" spans="2:60" ht="15.75" outlineLevel="3" thickBot="1" x14ac:dyDescent="0.3">
      <c r="B147" s="48" t="s">
        <v>217</v>
      </c>
      <c r="C147" s="48" t="s">
        <v>218</v>
      </c>
      <c r="D147" s="38">
        <f>+D148</f>
        <v>0</v>
      </c>
      <c r="E147" s="38">
        <f t="shared" ref="E147:K147" si="376">+E148</f>
        <v>41597446960.07</v>
      </c>
      <c r="F147" s="38">
        <f t="shared" si="376"/>
        <v>0</v>
      </c>
      <c r="G147" s="38">
        <f t="shared" si="376"/>
        <v>41597446960.07</v>
      </c>
      <c r="H147" s="38">
        <f t="shared" si="376"/>
        <v>0</v>
      </c>
      <c r="I147" s="38">
        <f t="shared" si="376"/>
        <v>0</v>
      </c>
      <c r="J147" s="38">
        <f t="shared" si="376"/>
        <v>41597446868.43</v>
      </c>
      <c r="K147" s="38">
        <f t="shared" si="376"/>
        <v>176.36999984830618</v>
      </c>
      <c r="L147" s="39">
        <f t="shared" ref="L147" si="377">SUM(L148)</f>
        <v>0.99999999779698023</v>
      </c>
      <c r="N147" s="114" t="s">
        <v>217</v>
      </c>
      <c r="O147" s="102" t="s">
        <v>218</v>
      </c>
      <c r="P147" s="94">
        <f>+P148</f>
        <v>41597446960.07</v>
      </c>
      <c r="Q147" s="94">
        <f t="shared" ref="Q147:AC147" si="378">+Q148</f>
        <v>3466453913.3391666</v>
      </c>
      <c r="R147" s="94">
        <f t="shared" si="378"/>
        <v>3466453913.3391666</v>
      </c>
      <c r="S147" s="94">
        <f t="shared" si="378"/>
        <v>3466453913.3391666</v>
      </c>
      <c r="T147" s="94">
        <f t="shared" si="378"/>
        <v>3466453913.3391666</v>
      </c>
      <c r="U147" s="94">
        <f t="shared" si="378"/>
        <v>3466453913.3391666</v>
      </c>
      <c r="V147" s="94">
        <f t="shared" si="378"/>
        <v>3466453913.3391666</v>
      </c>
      <c r="W147" s="94">
        <f t="shared" si="378"/>
        <v>3466453913.3391666</v>
      </c>
      <c r="X147" s="94">
        <f t="shared" si="378"/>
        <v>3466453913.3391666</v>
      </c>
      <c r="Y147" s="94">
        <f t="shared" si="378"/>
        <v>3466453913.3391666</v>
      </c>
      <c r="Z147" s="94">
        <f t="shared" si="378"/>
        <v>3466453913.3391666</v>
      </c>
      <c r="AA147" s="94">
        <f t="shared" si="378"/>
        <v>3466453913.3391666</v>
      </c>
      <c r="AB147" s="94">
        <f t="shared" si="378"/>
        <v>3466453913.3391666</v>
      </c>
      <c r="AC147" s="94">
        <f t="shared" si="378"/>
        <v>41597446960.070007</v>
      </c>
      <c r="AE147" s="94">
        <v>0</v>
      </c>
      <c r="AF147" s="94">
        <f>+'Ejecucion ingresos febrero 2019'!I147</f>
        <v>0</v>
      </c>
      <c r="AG147" s="94">
        <f t="shared" ref="AG147" si="379">+AG148</f>
        <v>0</v>
      </c>
      <c r="AH147" s="94">
        <f t="shared" ref="AH147" si="380">+AH148</f>
        <v>0</v>
      </c>
      <c r="AI147" s="94">
        <f t="shared" ref="AI147" si="381">+AI148</f>
        <v>0</v>
      </c>
      <c r="AJ147" s="94">
        <f t="shared" ref="AJ147" si="382">+AJ148</f>
        <v>0</v>
      </c>
      <c r="AK147" s="94">
        <f t="shared" ref="AK147" si="383">+AK148</f>
        <v>0</v>
      </c>
      <c r="AL147" s="94">
        <f t="shared" ref="AL147" si="384">+AL148</f>
        <v>0</v>
      </c>
      <c r="AM147" s="94">
        <f t="shared" ref="AM147" si="385">+AM148</f>
        <v>0</v>
      </c>
      <c r="AN147" s="94">
        <f t="shared" ref="AN147" si="386">+AN148</f>
        <v>0</v>
      </c>
      <c r="AO147" s="94">
        <f t="shared" ref="AO147" si="387">+AO148</f>
        <v>0</v>
      </c>
      <c r="AP147" s="94">
        <f t="shared" ref="AP147" si="388">+AP148</f>
        <v>0</v>
      </c>
      <c r="AQ147" s="94">
        <f t="shared" ref="AQ147" si="389">+AQ148</f>
        <v>0</v>
      </c>
      <c r="AS147" s="123">
        <f t="shared" si="336"/>
        <v>-1</v>
      </c>
      <c r="AT147" s="123">
        <f t="shared" si="336"/>
        <v>-1</v>
      </c>
      <c r="AU147" s="94"/>
      <c r="AV147" s="94"/>
      <c r="AW147" s="94"/>
      <c r="AX147" s="94"/>
      <c r="AY147" s="94"/>
      <c r="AZ147" s="94"/>
      <c r="BA147" s="94"/>
      <c r="BB147" s="94"/>
      <c r="BC147" s="94"/>
      <c r="BD147" s="94"/>
      <c r="BE147" s="94"/>
      <c r="BF147" s="94"/>
      <c r="BG147" s="94"/>
      <c r="BH147" s="94"/>
    </row>
    <row r="148" spans="2:60" ht="15.75" outlineLevel="3" thickBot="1" x14ac:dyDescent="0.3">
      <c r="B148" s="48" t="s">
        <v>219</v>
      </c>
      <c r="C148" s="48" t="s">
        <v>251</v>
      </c>
      <c r="D148" s="38">
        <f>SUM(D149:D160)</f>
        <v>0</v>
      </c>
      <c r="E148" s="38">
        <f t="shared" ref="E148:K148" si="390">SUM(E149:E160)</f>
        <v>41597446960.07</v>
      </c>
      <c r="F148" s="38">
        <f t="shared" si="390"/>
        <v>0</v>
      </c>
      <c r="G148" s="38">
        <f t="shared" si="390"/>
        <v>41597446960.07</v>
      </c>
      <c r="H148" s="38">
        <f t="shared" si="390"/>
        <v>0</v>
      </c>
      <c r="I148" s="38">
        <f t="shared" si="390"/>
        <v>0</v>
      </c>
      <c r="J148" s="38">
        <f t="shared" si="390"/>
        <v>41597446868.43</v>
      </c>
      <c r="K148" s="38">
        <f t="shared" si="390"/>
        <v>176.36999984830618</v>
      </c>
      <c r="L148" s="39">
        <f t="shared" si="359"/>
        <v>0.99999999779698023</v>
      </c>
      <c r="N148" s="114" t="s">
        <v>693</v>
      </c>
      <c r="O148" s="102"/>
      <c r="P148" s="94">
        <f>SUM(P149:P160)</f>
        <v>41597446960.07</v>
      </c>
      <c r="Q148" s="94">
        <f t="shared" ref="Q148:AC148" si="391">SUM(Q149:Q160)</f>
        <v>3466453913.3391666</v>
      </c>
      <c r="R148" s="94">
        <f t="shared" si="391"/>
        <v>3466453913.3391666</v>
      </c>
      <c r="S148" s="94">
        <f t="shared" si="391"/>
        <v>3466453913.3391666</v>
      </c>
      <c r="T148" s="94">
        <f t="shared" si="391"/>
        <v>3466453913.3391666</v>
      </c>
      <c r="U148" s="94">
        <f t="shared" si="391"/>
        <v>3466453913.3391666</v>
      </c>
      <c r="V148" s="94">
        <f t="shared" si="391"/>
        <v>3466453913.3391666</v>
      </c>
      <c r="W148" s="94">
        <f t="shared" si="391"/>
        <v>3466453913.3391666</v>
      </c>
      <c r="X148" s="94">
        <f t="shared" si="391"/>
        <v>3466453913.3391666</v>
      </c>
      <c r="Y148" s="94">
        <f t="shared" si="391"/>
        <v>3466453913.3391666</v>
      </c>
      <c r="Z148" s="94">
        <f t="shared" si="391"/>
        <v>3466453913.3391666</v>
      </c>
      <c r="AA148" s="94">
        <f t="shared" si="391"/>
        <v>3466453913.3391666</v>
      </c>
      <c r="AB148" s="94">
        <f t="shared" si="391"/>
        <v>3466453913.3391666</v>
      </c>
      <c r="AC148" s="94">
        <f t="shared" si="391"/>
        <v>41597446960.070007</v>
      </c>
      <c r="AE148" s="94">
        <v>0</v>
      </c>
      <c r="AF148" s="94">
        <f>+'Ejecucion ingresos febrero 2019'!I148</f>
        <v>0</v>
      </c>
      <c r="AG148" s="94">
        <f t="shared" ref="AG148" si="392">SUM(AG149:AG160)</f>
        <v>0</v>
      </c>
      <c r="AH148" s="94">
        <f t="shared" ref="AH148" si="393">SUM(AH149:AH160)</f>
        <v>0</v>
      </c>
      <c r="AI148" s="94">
        <f t="shared" ref="AI148" si="394">SUM(AI149:AI160)</f>
        <v>0</v>
      </c>
      <c r="AJ148" s="94">
        <f t="shared" ref="AJ148" si="395">SUM(AJ149:AJ160)</f>
        <v>0</v>
      </c>
      <c r="AK148" s="94">
        <f t="shared" ref="AK148" si="396">SUM(AK149:AK160)</f>
        <v>0</v>
      </c>
      <c r="AL148" s="94">
        <f t="shared" ref="AL148" si="397">SUM(AL149:AL160)</f>
        <v>0</v>
      </c>
      <c r="AM148" s="94">
        <f t="shared" ref="AM148" si="398">SUM(AM149:AM160)</f>
        <v>0</v>
      </c>
      <c r="AN148" s="94">
        <f t="shared" ref="AN148" si="399">SUM(AN149:AN160)</f>
        <v>0</v>
      </c>
      <c r="AO148" s="94">
        <f t="shared" ref="AO148" si="400">SUM(AO149:AO160)</f>
        <v>0</v>
      </c>
      <c r="AP148" s="94">
        <f t="shared" ref="AP148" si="401">SUM(AP149:AP160)</f>
        <v>0</v>
      </c>
      <c r="AQ148" s="94">
        <f t="shared" ref="AQ148" si="402">SUM(AQ149:AQ160)</f>
        <v>0</v>
      </c>
      <c r="AS148" s="123">
        <f t="shared" si="336"/>
        <v>-1</v>
      </c>
      <c r="AT148" s="123">
        <f t="shared" si="336"/>
        <v>-1</v>
      </c>
      <c r="AU148" s="94"/>
      <c r="AV148" s="94"/>
      <c r="AW148" s="94"/>
      <c r="AX148" s="94"/>
      <c r="AY148" s="94"/>
      <c r="AZ148" s="94"/>
      <c r="BA148" s="94"/>
      <c r="BB148" s="94"/>
      <c r="BC148" s="94"/>
      <c r="BD148" s="94"/>
      <c r="BE148" s="94"/>
      <c r="BF148" s="94"/>
      <c r="BG148" s="94"/>
      <c r="BH148" s="94"/>
    </row>
    <row r="149" spans="2:60" ht="15.75" outlineLevel="3" thickBot="1" x14ac:dyDescent="0.3">
      <c r="B149" s="47" t="s">
        <v>252</v>
      </c>
      <c r="C149" s="47" t="s">
        <v>253</v>
      </c>
      <c r="D149" s="42"/>
      <c r="E149" s="42">
        <v>2348173274</v>
      </c>
      <c r="F149" s="42">
        <f t="shared" ref="F149:K149" si="403">SUM(F150:F159)</f>
        <v>0</v>
      </c>
      <c r="G149" s="42">
        <f t="shared" si="337"/>
        <v>2348173274</v>
      </c>
      <c r="H149" s="42"/>
      <c r="I149" s="42"/>
      <c r="J149" s="42">
        <v>2348173271</v>
      </c>
      <c r="K149" s="42">
        <f t="shared" si="403"/>
        <v>87.730000000447035</v>
      </c>
      <c r="L149" s="43">
        <f t="shared" si="359"/>
        <v>0.99999999872241119</v>
      </c>
      <c r="M149" s="6"/>
      <c r="N149" s="103" t="s">
        <v>694</v>
      </c>
      <c r="O149" s="96"/>
      <c r="P149" s="100">
        <f t="shared" si="334"/>
        <v>2348173274</v>
      </c>
      <c r="Q149" s="100">
        <v>195681106.16666666</v>
      </c>
      <c r="R149" s="100">
        <v>195681106.16666666</v>
      </c>
      <c r="S149" s="100">
        <v>195681106.16666666</v>
      </c>
      <c r="T149" s="100">
        <v>195681106.16666666</v>
      </c>
      <c r="U149" s="100">
        <v>195681106.16666666</v>
      </c>
      <c r="V149" s="100">
        <v>195681106.16666666</v>
      </c>
      <c r="W149" s="100">
        <v>195681106.16666666</v>
      </c>
      <c r="X149" s="100">
        <v>195681106.16666666</v>
      </c>
      <c r="Y149" s="100">
        <v>195681106.16666666</v>
      </c>
      <c r="Z149" s="100">
        <v>195681106.16666666</v>
      </c>
      <c r="AA149" s="100">
        <v>195681106.16666666</v>
      </c>
      <c r="AB149" s="100">
        <v>195681106.16666666</v>
      </c>
      <c r="AC149" s="100">
        <f t="shared" si="335"/>
        <v>2348173274</v>
      </c>
      <c r="AE149" s="100">
        <v>0</v>
      </c>
      <c r="AF149" s="100">
        <f>+'Ejecucion ingresos febrero 2019'!I149</f>
        <v>0</v>
      </c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>
        <f t="shared" ref="AQ149:AQ151" si="404">SUM(AE149:AP149)</f>
        <v>0</v>
      </c>
      <c r="AS149" s="125">
        <f t="shared" si="336"/>
        <v>-1</v>
      </c>
      <c r="AT149" s="125">
        <f t="shared" si="336"/>
        <v>-1</v>
      </c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</row>
    <row r="150" spans="2:60" ht="15.75" outlineLevel="3" thickBot="1" x14ac:dyDescent="0.3">
      <c r="B150" s="47" t="s">
        <v>254</v>
      </c>
      <c r="C150" s="47" t="s">
        <v>255</v>
      </c>
      <c r="D150" s="42"/>
      <c r="E150" s="42">
        <v>7068248463</v>
      </c>
      <c r="F150" s="42"/>
      <c r="G150" s="42">
        <f t="shared" si="337"/>
        <v>7068248463</v>
      </c>
      <c r="H150" s="42"/>
      <c r="I150" s="42"/>
      <c r="J150" s="42">
        <v>7068248463</v>
      </c>
      <c r="K150" s="42">
        <f t="shared" si="346"/>
        <v>0</v>
      </c>
      <c r="L150" s="43">
        <f t="shared" si="359"/>
        <v>1</v>
      </c>
      <c r="M150" s="6"/>
      <c r="N150" s="103" t="s">
        <v>219</v>
      </c>
      <c r="O150" s="96"/>
      <c r="P150" s="100">
        <f t="shared" si="334"/>
        <v>7068248463</v>
      </c>
      <c r="Q150" s="100">
        <v>589020705.25</v>
      </c>
      <c r="R150" s="100">
        <v>589020705.25</v>
      </c>
      <c r="S150" s="100">
        <v>589020705.25</v>
      </c>
      <c r="T150" s="100">
        <v>589020705.25</v>
      </c>
      <c r="U150" s="100">
        <v>589020705.25</v>
      </c>
      <c r="V150" s="100">
        <v>589020705.25</v>
      </c>
      <c r="W150" s="100">
        <v>589020705.25</v>
      </c>
      <c r="X150" s="100">
        <v>589020705.25</v>
      </c>
      <c r="Y150" s="100">
        <v>589020705.25</v>
      </c>
      <c r="Z150" s="100">
        <v>589020705.25</v>
      </c>
      <c r="AA150" s="100">
        <v>589020705.25</v>
      </c>
      <c r="AB150" s="100">
        <v>589020705.25</v>
      </c>
      <c r="AC150" s="100">
        <f t="shared" si="335"/>
        <v>7068248463</v>
      </c>
      <c r="AE150" s="100">
        <v>0</v>
      </c>
      <c r="AF150" s="100">
        <f>+'Ejecucion ingresos febrero 2019'!I150</f>
        <v>0</v>
      </c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>
        <f t="shared" si="404"/>
        <v>0</v>
      </c>
      <c r="AS150" s="125">
        <f t="shared" si="336"/>
        <v>-1</v>
      </c>
      <c r="AT150" s="125">
        <f t="shared" si="336"/>
        <v>-1</v>
      </c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</row>
    <row r="151" spans="2:60" ht="15.75" outlineLevel="3" thickBot="1" x14ac:dyDescent="0.3">
      <c r="B151" s="47" t="s">
        <v>256</v>
      </c>
      <c r="C151" s="47" t="s">
        <v>257</v>
      </c>
      <c r="D151" s="42"/>
      <c r="E151" s="42">
        <v>1491772966</v>
      </c>
      <c r="F151" s="42"/>
      <c r="G151" s="42">
        <f t="shared" si="337"/>
        <v>1491772966</v>
      </c>
      <c r="H151" s="42"/>
      <c r="I151" s="42"/>
      <c r="J151" s="42">
        <v>1491772966</v>
      </c>
      <c r="K151" s="42">
        <f t="shared" si="346"/>
        <v>0</v>
      </c>
      <c r="L151" s="43">
        <f t="shared" si="359"/>
        <v>1</v>
      </c>
      <c r="M151" s="6"/>
      <c r="N151" s="103" t="s">
        <v>695</v>
      </c>
      <c r="O151" s="96"/>
      <c r="P151" s="100">
        <f t="shared" si="334"/>
        <v>1491772966</v>
      </c>
      <c r="Q151" s="100">
        <v>124314413.83333333</v>
      </c>
      <c r="R151" s="100">
        <v>124314413.83333333</v>
      </c>
      <c r="S151" s="100">
        <v>124314413.83333333</v>
      </c>
      <c r="T151" s="100">
        <v>124314413.83333333</v>
      </c>
      <c r="U151" s="100">
        <v>124314413.83333333</v>
      </c>
      <c r="V151" s="100">
        <v>124314413.83333333</v>
      </c>
      <c r="W151" s="100">
        <v>124314413.83333333</v>
      </c>
      <c r="X151" s="100">
        <v>124314413.83333333</v>
      </c>
      <c r="Y151" s="100">
        <v>124314413.83333333</v>
      </c>
      <c r="Z151" s="100">
        <v>124314413.83333333</v>
      </c>
      <c r="AA151" s="100">
        <v>124314413.83333333</v>
      </c>
      <c r="AB151" s="100">
        <v>124314413.83333333</v>
      </c>
      <c r="AC151" s="100">
        <f t="shared" si="335"/>
        <v>1491772965.9999998</v>
      </c>
      <c r="AE151" s="100">
        <v>0</v>
      </c>
      <c r="AF151" s="100">
        <f>+'Ejecucion ingresos febrero 2019'!I151</f>
        <v>0</v>
      </c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>
        <f t="shared" si="404"/>
        <v>0</v>
      </c>
      <c r="AS151" s="125">
        <f t="shared" si="336"/>
        <v>-1</v>
      </c>
      <c r="AT151" s="125">
        <f t="shared" si="336"/>
        <v>-1</v>
      </c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</row>
    <row r="152" spans="2:60" ht="15.75" outlineLevel="3" thickBot="1" x14ac:dyDescent="0.3">
      <c r="B152" s="47" t="s">
        <v>258</v>
      </c>
      <c r="C152" s="47" t="s">
        <v>259</v>
      </c>
      <c r="D152" s="42"/>
      <c r="E152" s="42">
        <v>4778644127.7399998</v>
      </c>
      <c r="F152" s="42"/>
      <c r="G152" s="42">
        <f t="shared" si="337"/>
        <v>4778644127.7399998</v>
      </c>
      <c r="H152" s="42"/>
      <c r="I152" s="42"/>
      <c r="J152" s="42">
        <v>4778644127.7399998</v>
      </c>
      <c r="K152" s="42">
        <f t="shared" si="346"/>
        <v>0</v>
      </c>
      <c r="L152" s="43">
        <f t="shared" si="359"/>
        <v>1</v>
      </c>
      <c r="M152" s="6"/>
      <c r="N152" s="103"/>
      <c r="O152" s="96"/>
      <c r="P152" s="100">
        <f t="shared" si="334"/>
        <v>4778644127.7399998</v>
      </c>
      <c r="Q152" s="100">
        <v>398220343.97833329</v>
      </c>
      <c r="R152" s="100">
        <v>398220343.97833329</v>
      </c>
      <c r="S152" s="100">
        <v>398220343.97833329</v>
      </c>
      <c r="T152" s="100">
        <v>398220343.97833329</v>
      </c>
      <c r="U152" s="100">
        <v>398220343.97833329</v>
      </c>
      <c r="V152" s="100">
        <v>398220343.97833329</v>
      </c>
      <c r="W152" s="100">
        <v>398220343.97833329</v>
      </c>
      <c r="X152" s="100">
        <v>398220343.97833329</v>
      </c>
      <c r="Y152" s="100">
        <v>398220343.97833329</v>
      </c>
      <c r="Z152" s="100">
        <v>398220343.97833329</v>
      </c>
      <c r="AA152" s="100">
        <v>398220343.97833329</v>
      </c>
      <c r="AB152" s="100">
        <v>398220343.97833329</v>
      </c>
      <c r="AC152" s="100">
        <f t="shared" si="335"/>
        <v>4778644127.7400007</v>
      </c>
      <c r="AE152" s="100">
        <v>0</v>
      </c>
      <c r="AF152" s="100">
        <f>+'Ejecucion ingresos febrero 2019'!I152</f>
        <v>0</v>
      </c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S152" s="125">
        <f t="shared" si="336"/>
        <v>-1</v>
      </c>
      <c r="AT152" s="125">
        <f t="shared" si="336"/>
        <v>-1</v>
      </c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</row>
    <row r="153" spans="2:60" ht="15.75" outlineLevel="3" thickBot="1" x14ac:dyDescent="0.3">
      <c r="B153" s="47" t="s">
        <v>260</v>
      </c>
      <c r="C153" s="47" t="s">
        <v>261</v>
      </c>
      <c r="D153" s="42"/>
      <c r="E153" s="42">
        <v>5836288</v>
      </c>
      <c r="F153" s="42"/>
      <c r="G153" s="42">
        <f t="shared" si="337"/>
        <v>5836288</v>
      </c>
      <c r="H153" s="42"/>
      <c r="I153" s="42"/>
      <c r="J153" s="42">
        <v>5836288</v>
      </c>
      <c r="K153" s="42">
        <f t="shared" si="346"/>
        <v>0</v>
      </c>
      <c r="L153" s="43">
        <f t="shared" si="359"/>
        <v>1</v>
      </c>
      <c r="M153" s="6"/>
      <c r="N153" s="103"/>
      <c r="O153" s="96"/>
      <c r="P153" s="100">
        <f t="shared" si="334"/>
        <v>5836288</v>
      </c>
      <c r="Q153" s="100">
        <v>486357.33333333331</v>
      </c>
      <c r="R153" s="100">
        <v>486357.33333333331</v>
      </c>
      <c r="S153" s="100">
        <v>486357.33333333331</v>
      </c>
      <c r="T153" s="100">
        <v>486357.33333333331</v>
      </c>
      <c r="U153" s="100">
        <v>486357.33333333331</v>
      </c>
      <c r="V153" s="100">
        <v>486357.33333333331</v>
      </c>
      <c r="W153" s="100">
        <v>486357.33333333331</v>
      </c>
      <c r="X153" s="100">
        <v>486357.33333333331</v>
      </c>
      <c r="Y153" s="100">
        <v>486357.33333333331</v>
      </c>
      <c r="Z153" s="100">
        <v>486357.33333333331</v>
      </c>
      <c r="AA153" s="100">
        <v>486357.33333333331</v>
      </c>
      <c r="AB153" s="100">
        <v>486357.33333333331</v>
      </c>
      <c r="AC153" s="100">
        <f t="shared" si="335"/>
        <v>5836287.9999999991</v>
      </c>
      <c r="AE153" s="100">
        <v>0</v>
      </c>
      <c r="AF153" s="100">
        <f>+'Ejecucion ingresos febrero 2019'!I153</f>
        <v>0</v>
      </c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S153" s="125">
        <f t="shared" si="336"/>
        <v>-1</v>
      </c>
      <c r="AT153" s="125">
        <f t="shared" si="336"/>
        <v>-1</v>
      </c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</row>
    <row r="154" spans="2:60" ht="15.75" outlineLevel="3" thickBot="1" x14ac:dyDescent="0.3">
      <c r="B154" s="47" t="s">
        <v>262</v>
      </c>
      <c r="C154" s="47" t="s">
        <v>264</v>
      </c>
      <c r="D154" s="42"/>
      <c r="E154" s="42">
        <v>38884788.810000002</v>
      </c>
      <c r="F154" s="42"/>
      <c r="G154" s="42">
        <f t="shared" si="337"/>
        <v>38884788.810000002</v>
      </c>
      <c r="H154" s="42"/>
      <c r="I154" s="42"/>
      <c r="J154" s="42">
        <v>38884788.810000002</v>
      </c>
      <c r="K154" s="42">
        <f t="shared" si="346"/>
        <v>0</v>
      </c>
      <c r="L154" s="43">
        <f t="shared" si="359"/>
        <v>1</v>
      </c>
      <c r="M154" s="6"/>
      <c r="N154" s="103"/>
      <c r="O154" s="96"/>
      <c r="P154" s="100">
        <f t="shared" si="334"/>
        <v>38884788.810000002</v>
      </c>
      <c r="Q154" s="100">
        <v>3240399.0675000004</v>
      </c>
      <c r="R154" s="100">
        <v>3240399.0675000004</v>
      </c>
      <c r="S154" s="100">
        <v>3240399.0675000004</v>
      </c>
      <c r="T154" s="100">
        <v>3240399.0675000004</v>
      </c>
      <c r="U154" s="100">
        <v>3240399.0675000004</v>
      </c>
      <c r="V154" s="100">
        <v>3240399.0675000004</v>
      </c>
      <c r="W154" s="100">
        <v>3240399.0675000004</v>
      </c>
      <c r="X154" s="100">
        <v>3240399.0675000004</v>
      </c>
      <c r="Y154" s="100">
        <v>3240399.0675000004</v>
      </c>
      <c r="Z154" s="100">
        <v>3240399.0675000004</v>
      </c>
      <c r="AA154" s="100">
        <v>3240399.0675000004</v>
      </c>
      <c r="AB154" s="100">
        <v>3240399.0675000004</v>
      </c>
      <c r="AC154" s="100">
        <f t="shared" si="335"/>
        <v>38884788.810000002</v>
      </c>
      <c r="AE154" s="100">
        <v>0</v>
      </c>
      <c r="AF154" s="100">
        <f>+'Ejecucion ingresos febrero 2019'!I154</f>
        <v>0</v>
      </c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S154" s="125">
        <f t="shared" si="336"/>
        <v>-1</v>
      </c>
      <c r="AT154" s="125">
        <f t="shared" si="336"/>
        <v>-1</v>
      </c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</row>
    <row r="155" spans="2:60" ht="15.75" outlineLevel="3" thickBot="1" x14ac:dyDescent="0.3">
      <c r="B155" s="47" t="s">
        <v>263</v>
      </c>
      <c r="C155" s="47" t="s">
        <v>265</v>
      </c>
      <c r="D155" s="42"/>
      <c r="E155" s="42">
        <v>37500000</v>
      </c>
      <c r="F155" s="42"/>
      <c r="G155" s="42">
        <f t="shared" si="337"/>
        <v>37500000</v>
      </c>
      <c r="H155" s="42"/>
      <c r="I155" s="42"/>
      <c r="J155" s="42">
        <v>37500000</v>
      </c>
      <c r="K155" s="42">
        <f t="shared" si="346"/>
        <v>0</v>
      </c>
      <c r="L155" s="43">
        <f t="shared" si="359"/>
        <v>1</v>
      </c>
      <c r="M155" s="6"/>
      <c r="N155" s="103"/>
      <c r="O155" s="96"/>
      <c r="P155" s="100">
        <f t="shared" si="334"/>
        <v>37500000</v>
      </c>
      <c r="Q155" s="100">
        <v>3125000</v>
      </c>
      <c r="R155" s="100">
        <v>3125000</v>
      </c>
      <c r="S155" s="100">
        <v>3125000</v>
      </c>
      <c r="T155" s="100">
        <v>3125000</v>
      </c>
      <c r="U155" s="100">
        <v>3125000</v>
      </c>
      <c r="V155" s="100">
        <v>3125000</v>
      </c>
      <c r="W155" s="100">
        <v>3125000</v>
      </c>
      <c r="X155" s="100">
        <v>3125000</v>
      </c>
      <c r="Y155" s="100">
        <v>3125000</v>
      </c>
      <c r="Z155" s="100">
        <v>3125000</v>
      </c>
      <c r="AA155" s="100">
        <v>3125000</v>
      </c>
      <c r="AB155" s="100">
        <v>3125000</v>
      </c>
      <c r="AC155" s="100">
        <f t="shared" si="335"/>
        <v>37500000</v>
      </c>
      <c r="AE155" s="100">
        <v>0</v>
      </c>
      <c r="AF155" s="100">
        <f>+'Ejecucion ingresos febrero 2019'!I155</f>
        <v>0</v>
      </c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S155" s="125">
        <f t="shared" si="336"/>
        <v>-1</v>
      </c>
      <c r="AT155" s="125">
        <f t="shared" si="336"/>
        <v>-1</v>
      </c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</row>
    <row r="156" spans="2:60" ht="15.75" outlineLevel="3" thickBot="1" x14ac:dyDescent="0.3">
      <c r="B156" s="47" t="s">
        <v>266</v>
      </c>
      <c r="C156" s="47" t="s">
        <v>267</v>
      </c>
      <c r="D156" s="42"/>
      <c r="E156" s="42">
        <v>11862222.130000001</v>
      </c>
      <c r="F156" s="42"/>
      <c r="G156" s="42">
        <f t="shared" si="337"/>
        <v>11862222.130000001</v>
      </c>
      <c r="H156" s="42"/>
      <c r="I156" s="42"/>
      <c r="J156" s="42">
        <v>11862222.130000001</v>
      </c>
      <c r="K156" s="42">
        <f t="shared" si="346"/>
        <v>0</v>
      </c>
      <c r="L156" s="43">
        <f t="shared" si="359"/>
        <v>1</v>
      </c>
      <c r="M156" s="6"/>
      <c r="N156" s="103"/>
      <c r="O156" s="96"/>
      <c r="P156" s="100">
        <f t="shared" si="334"/>
        <v>11862222.130000001</v>
      </c>
      <c r="Q156" s="100">
        <v>988518.51083333336</v>
      </c>
      <c r="R156" s="100">
        <v>988518.51083333336</v>
      </c>
      <c r="S156" s="100">
        <v>988518.51083333336</v>
      </c>
      <c r="T156" s="100">
        <v>988518.51083333336</v>
      </c>
      <c r="U156" s="100">
        <v>988518.51083333336</v>
      </c>
      <c r="V156" s="100">
        <v>988518.51083333336</v>
      </c>
      <c r="W156" s="100">
        <v>988518.51083333336</v>
      </c>
      <c r="X156" s="100">
        <v>988518.51083333336</v>
      </c>
      <c r="Y156" s="100">
        <v>988518.51083333336</v>
      </c>
      <c r="Z156" s="100">
        <v>988518.51083333336</v>
      </c>
      <c r="AA156" s="100">
        <v>988518.51083333336</v>
      </c>
      <c r="AB156" s="100">
        <v>988518.51083333336</v>
      </c>
      <c r="AC156" s="100">
        <f t="shared" si="335"/>
        <v>11862222.130000003</v>
      </c>
      <c r="AE156" s="100">
        <v>0</v>
      </c>
      <c r="AF156" s="100">
        <f>+'Ejecucion ingresos febrero 2019'!I156</f>
        <v>0</v>
      </c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S156" s="125">
        <f t="shared" si="336"/>
        <v>-1</v>
      </c>
      <c r="AT156" s="125">
        <f t="shared" si="336"/>
        <v>-1</v>
      </c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</row>
    <row r="157" spans="2:60" ht="15.75" outlineLevel="3" thickBot="1" x14ac:dyDescent="0.3">
      <c r="B157" s="47" t="s">
        <v>268</v>
      </c>
      <c r="C157" s="47" t="s">
        <v>269</v>
      </c>
      <c r="D157" s="42"/>
      <c r="E157" s="42">
        <v>5173517.66</v>
      </c>
      <c r="F157" s="42"/>
      <c r="G157" s="42">
        <f t="shared" si="337"/>
        <v>5173517.66</v>
      </c>
      <c r="H157" s="42"/>
      <c r="I157" s="42"/>
      <c r="J157" s="42">
        <v>5173517.66</v>
      </c>
      <c r="K157" s="42">
        <f t="shared" si="346"/>
        <v>0</v>
      </c>
      <c r="L157" s="43">
        <f t="shared" si="359"/>
        <v>1</v>
      </c>
      <c r="M157" s="6"/>
      <c r="N157" s="103"/>
      <c r="O157" s="96"/>
      <c r="P157" s="100">
        <f t="shared" si="334"/>
        <v>5173517.66</v>
      </c>
      <c r="Q157" s="100">
        <v>431126.47166666668</v>
      </c>
      <c r="R157" s="100">
        <v>431126.47166666668</v>
      </c>
      <c r="S157" s="100">
        <v>431126.47166666668</v>
      </c>
      <c r="T157" s="100">
        <v>431126.47166666668</v>
      </c>
      <c r="U157" s="100">
        <v>431126.47166666668</v>
      </c>
      <c r="V157" s="100">
        <v>431126.47166666668</v>
      </c>
      <c r="W157" s="100">
        <v>431126.47166666668</v>
      </c>
      <c r="X157" s="100">
        <v>431126.47166666668</v>
      </c>
      <c r="Y157" s="100">
        <v>431126.47166666668</v>
      </c>
      <c r="Z157" s="100">
        <v>431126.47166666668</v>
      </c>
      <c r="AA157" s="100">
        <v>431126.47166666668</v>
      </c>
      <c r="AB157" s="100">
        <v>431126.47166666668</v>
      </c>
      <c r="AC157" s="100">
        <f t="shared" si="335"/>
        <v>5173517.66</v>
      </c>
      <c r="AE157" s="100">
        <v>0</v>
      </c>
      <c r="AF157" s="100">
        <f>+'Ejecucion ingresos febrero 2019'!I157</f>
        <v>0</v>
      </c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S157" s="125">
        <f t="shared" si="336"/>
        <v>-1</v>
      </c>
      <c r="AT157" s="125">
        <f t="shared" si="336"/>
        <v>-1</v>
      </c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</row>
    <row r="158" spans="2:60" ht="15.75" outlineLevel="3" thickBot="1" x14ac:dyDescent="0.3">
      <c r="B158" s="47" t="s">
        <v>270</v>
      </c>
      <c r="C158" s="47" t="s">
        <v>271</v>
      </c>
      <c r="D158" s="42"/>
      <c r="E158" s="42">
        <v>31539587.73</v>
      </c>
      <c r="F158" s="42"/>
      <c r="G158" s="42">
        <f t="shared" si="337"/>
        <v>31539587.73</v>
      </c>
      <c r="H158" s="42"/>
      <c r="I158" s="42"/>
      <c r="J158" s="42">
        <v>31539500</v>
      </c>
      <c r="K158" s="42">
        <f t="shared" si="346"/>
        <v>87.730000000447035</v>
      </c>
      <c r="L158" s="43">
        <f t="shared" si="359"/>
        <v>0.99999721841639932</v>
      </c>
      <c r="M158" s="6"/>
      <c r="N158" s="103"/>
      <c r="O158" s="96"/>
      <c r="P158" s="100">
        <f t="shared" si="334"/>
        <v>31539587.73</v>
      </c>
      <c r="Q158" s="100">
        <v>2628298.9775</v>
      </c>
      <c r="R158" s="100">
        <v>2628298.9775</v>
      </c>
      <c r="S158" s="100">
        <v>2628298.9775</v>
      </c>
      <c r="T158" s="100">
        <v>2628298.9775</v>
      </c>
      <c r="U158" s="100">
        <v>2628298.9775</v>
      </c>
      <c r="V158" s="100">
        <v>2628298.9775</v>
      </c>
      <c r="W158" s="100">
        <v>2628298.9775</v>
      </c>
      <c r="X158" s="100">
        <v>2628298.9775</v>
      </c>
      <c r="Y158" s="100">
        <v>2628298.9775</v>
      </c>
      <c r="Z158" s="100">
        <v>2628298.9775</v>
      </c>
      <c r="AA158" s="100">
        <v>2628298.9775</v>
      </c>
      <c r="AB158" s="100">
        <v>2628298.9775</v>
      </c>
      <c r="AC158" s="100">
        <f t="shared" si="335"/>
        <v>31539587.729999993</v>
      </c>
      <c r="AE158" s="100">
        <v>0</v>
      </c>
      <c r="AF158" s="100">
        <f>+'Ejecucion ingresos febrero 2019'!I158</f>
        <v>0</v>
      </c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S158" s="125">
        <f t="shared" si="336"/>
        <v>-1</v>
      </c>
      <c r="AT158" s="125">
        <f t="shared" si="336"/>
        <v>-1</v>
      </c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</row>
    <row r="159" spans="2:60" ht="15.75" outlineLevel="3" thickBot="1" x14ac:dyDescent="0.3">
      <c r="B159" s="47" t="s">
        <v>272</v>
      </c>
      <c r="C159" s="47" t="s">
        <v>273</v>
      </c>
      <c r="D159" s="42"/>
      <c r="E159" s="42">
        <v>265937500</v>
      </c>
      <c r="F159" s="42"/>
      <c r="G159" s="42">
        <f t="shared" si="337"/>
        <v>265937500</v>
      </c>
      <c r="H159" s="42"/>
      <c r="I159" s="42"/>
      <c r="J159" s="42">
        <v>265937500</v>
      </c>
      <c r="K159" s="42">
        <f t="shared" si="346"/>
        <v>0</v>
      </c>
      <c r="L159" s="43">
        <f t="shared" si="359"/>
        <v>1</v>
      </c>
      <c r="M159" s="6"/>
      <c r="N159" s="103"/>
      <c r="O159" s="96"/>
      <c r="P159" s="100">
        <f t="shared" si="334"/>
        <v>265937500</v>
      </c>
      <c r="Q159" s="100">
        <v>22161458.333333332</v>
      </c>
      <c r="R159" s="100">
        <v>22161458.333333332</v>
      </c>
      <c r="S159" s="100">
        <v>22161458.333333332</v>
      </c>
      <c r="T159" s="100">
        <v>22161458.333333332</v>
      </c>
      <c r="U159" s="100">
        <v>22161458.333333332</v>
      </c>
      <c r="V159" s="100">
        <v>22161458.333333332</v>
      </c>
      <c r="W159" s="100">
        <v>22161458.333333332</v>
      </c>
      <c r="X159" s="100">
        <v>22161458.333333332</v>
      </c>
      <c r="Y159" s="100">
        <v>22161458.333333332</v>
      </c>
      <c r="Z159" s="100">
        <v>22161458.333333332</v>
      </c>
      <c r="AA159" s="100">
        <v>22161458.333333332</v>
      </c>
      <c r="AB159" s="100">
        <v>22161458.333333332</v>
      </c>
      <c r="AC159" s="100">
        <f t="shared" si="335"/>
        <v>265937500.00000003</v>
      </c>
      <c r="AE159" s="100">
        <v>0</v>
      </c>
      <c r="AF159" s="100">
        <f>+'Ejecucion ingresos febrero 2019'!I159</f>
        <v>0</v>
      </c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S159" s="125">
        <f t="shared" si="336"/>
        <v>-1</v>
      </c>
      <c r="AT159" s="125">
        <f t="shared" si="336"/>
        <v>-1</v>
      </c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</row>
    <row r="160" spans="2:60" ht="15.75" outlineLevel="3" thickBot="1" x14ac:dyDescent="0.3">
      <c r="B160" s="47" t="s">
        <v>274</v>
      </c>
      <c r="C160" s="47" t="s">
        <v>275</v>
      </c>
      <c r="D160" s="42"/>
      <c r="E160" s="42">
        <v>25513874225</v>
      </c>
      <c r="F160" s="42"/>
      <c r="G160" s="42">
        <f t="shared" si="337"/>
        <v>25513874225</v>
      </c>
      <c r="H160" s="42"/>
      <c r="I160" s="42"/>
      <c r="J160" s="42">
        <v>25513874224.09</v>
      </c>
      <c r="K160" s="42">
        <f t="shared" si="346"/>
        <v>0.90999984741210938</v>
      </c>
      <c r="L160" s="43">
        <f t="shared" si="359"/>
        <v>0.99999999996433309</v>
      </c>
      <c r="N160" s="103"/>
      <c r="O160" s="96"/>
      <c r="P160" s="100">
        <f t="shared" si="334"/>
        <v>25513874225</v>
      </c>
      <c r="Q160" s="100">
        <v>2126156185.4166667</v>
      </c>
      <c r="R160" s="100">
        <v>2126156185.4166667</v>
      </c>
      <c r="S160" s="100">
        <v>2126156185.4166667</v>
      </c>
      <c r="T160" s="100">
        <v>2126156185.4166667</v>
      </c>
      <c r="U160" s="100">
        <v>2126156185.4166667</v>
      </c>
      <c r="V160" s="100">
        <v>2126156185.4166667</v>
      </c>
      <c r="W160" s="100">
        <v>2126156185.4166667</v>
      </c>
      <c r="X160" s="100">
        <v>2126156185.4166667</v>
      </c>
      <c r="Y160" s="100">
        <v>2126156185.4166667</v>
      </c>
      <c r="Z160" s="100">
        <v>2126156185.4166667</v>
      </c>
      <c r="AA160" s="100">
        <v>2126156185.4166667</v>
      </c>
      <c r="AB160" s="100">
        <v>2126156185.4166667</v>
      </c>
      <c r="AC160" s="100">
        <f t="shared" si="335"/>
        <v>25513874225.000004</v>
      </c>
      <c r="AE160" s="100">
        <v>0</v>
      </c>
      <c r="AF160" s="100">
        <f>+'Ejecucion ingresos febrero 2019'!I160</f>
        <v>0</v>
      </c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S160" s="125">
        <f t="shared" si="336"/>
        <v>-1</v>
      </c>
      <c r="AT160" s="125">
        <f t="shared" si="336"/>
        <v>-1</v>
      </c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</row>
    <row r="161" spans="2:60" ht="15.75" outlineLevel="3" thickBot="1" x14ac:dyDescent="0.3">
      <c r="B161" s="47" t="str">
        <f>+'Ejecucion ingresos febrero 2019'!B161</f>
        <v>1201020314</v>
      </c>
      <c r="C161" s="47" t="str">
        <f>+'Ejecucion ingresos febrero 2019'!C161</f>
        <v>Convenios Investigaciones</v>
      </c>
      <c r="D161" s="42"/>
      <c r="E161" s="42"/>
      <c r="F161" s="42"/>
      <c r="G161" s="42"/>
      <c r="H161" s="42"/>
      <c r="I161" s="42"/>
      <c r="J161" s="42"/>
      <c r="K161" s="42"/>
      <c r="L161" s="43"/>
      <c r="N161" s="103"/>
      <c r="O161" s="96"/>
      <c r="P161" s="100">
        <f>+'Ejecucion ingresos febrero 2019'!E161</f>
        <v>5759466502.6599998</v>
      </c>
      <c r="Q161" s="100">
        <f>+P161/11</f>
        <v>523587863.87818182</v>
      </c>
      <c r="R161" s="100">
        <v>523587863.87818182</v>
      </c>
      <c r="S161" s="100">
        <v>523587863.87818182</v>
      </c>
      <c r="T161" s="100">
        <v>523587863.87818182</v>
      </c>
      <c r="U161" s="100">
        <v>523587863.87818182</v>
      </c>
      <c r="V161" s="100">
        <v>523587863.87818182</v>
      </c>
      <c r="W161" s="100">
        <v>523587863.87818182</v>
      </c>
      <c r="X161" s="100">
        <v>523587863.87818182</v>
      </c>
      <c r="Y161" s="100">
        <v>523587863.87818182</v>
      </c>
      <c r="Z161" s="100">
        <v>523587863.87818182</v>
      </c>
      <c r="AA161" s="100">
        <v>523587863.87818182</v>
      </c>
      <c r="AB161" s="100">
        <v>523587863.87818182</v>
      </c>
      <c r="AC161" s="100">
        <f t="shared" si="335"/>
        <v>6283054366.5381813</v>
      </c>
      <c r="AE161" s="100"/>
      <c r="AF161" s="100">
        <f>+'Ejecucion ingresos febrero 2019'!I161</f>
        <v>0</v>
      </c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S161" s="125">
        <f t="shared" si="336"/>
        <v>-1</v>
      </c>
      <c r="AT161" s="125">
        <f t="shared" si="336"/>
        <v>-1</v>
      </c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</row>
    <row r="162" spans="2:60" ht="15.75" outlineLevel="3" thickBot="1" x14ac:dyDescent="0.3">
      <c r="B162" s="48" t="s">
        <v>280</v>
      </c>
      <c r="C162" s="48" t="s">
        <v>124</v>
      </c>
      <c r="D162" s="38">
        <v>431643631</v>
      </c>
      <c r="E162" s="38"/>
      <c r="F162" s="38"/>
      <c r="G162" s="38">
        <f t="shared" si="337"/>
        <v>431643631</v>
      </c>
      <c r="H162" s="38">
        <v>30794200.949999999</v>
      </c>
      <c r="I162" s="38">
        <v>30794200.949999999</v>
      </c>
      <c r="J162" s="38">
        <v>30794200.949999999</v>
      </c>
      <c r="K162" s="38">
        <f t="shared" si="346"/>
        <v>400849430.05000001</v>
      </c>
      <c r="L162" s="39">
        <f t="shared" si="359"/>
        <v>7.1341724372622567E-2</v>
      </c>
      <c r="N162" s="114" t="s">
        <v>280</v>
      </c>
      <c r="O162" s="102" t="s">
        <v>696</v>
      </c>
      <c r="P162" s="100">
        <f t="shared" si="334"/>
        <v>0</v>
      </c>
      <c r="Q162" s="100">
        <v>35970302.601666696</v>
      </c>
      <c r="R162" s="100">
        <v>35970302.601666696</v>
      </c>
      <c r="S162" s="100">
        <v>35970302.601666696</v>
      </c>
      <c r="T162" s="100">
        <v>35970302.601666696</v>
      </c>
      <c r="U162" s="100">
        <v>35970302.601666696</v>
      </c>
      <c r="V162" s="100">
        <v>35970302.601666696</v>
      </c>
      <c r="W162" s="100">
        <v>35970302.601666696</v>
      </c>
      <c r="X162" s="100">
        <v>35970302.601666696</v>
      </c>
      <c r="Y162" s="100">
        <v>35970302.601666696</v>
      </c>
      <c r="Z162" s="100">
        <v>35970302.601666696</v>
      </c>
      <c r="AA162" s="100">
        <v>35970302.601666696</v>
      </c>
      <c r="AB162" s="100">
        <v>35970302.601666696</v>
      </c>
      <c r="AC162" s="100">
        <f t="shared" si="335"/>
        <v>431643631.22000033</v>
      </c>
      <c r="AE162" s="100">
        <v>30794200.949999999</v>
      </c>
      <c r="AF162" s="100">
        <f>+'Ejecucion ingresos febrero 2019'!I162</f>
        <v>26867101.390000001</v>
      </c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>
        <f t="shared" ref="AQ162" si="405">SUM(AE162:AP162)</f>
        <v>57661302.340000004</v>
      </c>
      <c r="AS162" s="125">
        <f t="shared" si="336"/>
        <v>-0.14389930796486713</v>
      </c>
      <c r="AT162" s="125">
        <f t="shared" si="336"/>
        <v>-0.25307546929685532</v>
      </c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</row>
    <row r="163" spans="2:60" ht="15.75" outlineLevel="3" thickBot="1" x14ac:dyDescent="0.3">
      <c r="B163" s="48" t="s">
        <v>279</v>
      </c>
      <c r="C163" s="48" t="s">
        <v>281</v>
      </c>
      <c r="D163" s="38">
        <f>SUM(D164:D181)</f>
        <v>0</v>
      </c>
      <c r="E163" s="38">
        <f t="shared" ref="E163:K163" si="406">SUM(E164:E181)</f>
        <v>9074841174</v>
      </c>
      <c r="F163" s="38">
        <f t="shared" si="406"/>
        <v>0</v>
      </c>
      <c r="G163" s="38">
        <f t="shared" si="406"/>
        <v>9074841174</v>
      </c>
      <c r="H163" s="38">
        <f t="shared" si="406"/>
        <v>0</v>
      </c>
      <c r="I163" s="38">
        <f t="shared" si="406"/>
        <v>0</v>
      </c>
      <c r="J163" s="38">
        <f t="shared" si="406"/>
        <v>9074841174</v>
      </c>
      <c r="K163" s="38">
        <f t="shared" si="406"/>
        <v>0</v>
      </c>
      <c r="L163" s="39">
        <f t="shared" si="359"/>
        <v>1</v>
      </c>
      <c r="N163" s="114" t="s">
        <v>279</v>
      </c>
      <c r="O163" s="102" t="s">
        <v>697</v>
      </c>
      <c r="P163" s="94">
        <f>SUM(P164:P181)</f>
        <v>9074841174</v>
      </c>
      <c r="Q163" s="94">
        <f t="shared" ref="Q163:AC163" si="407">SUM(Q164:Q181)</f>
        <v>756236764.5</v>
      </c>
      <c r="R163" s="94">
        <f t="shared" si="407"/>
        <v>756236764.5</v>
      </c>
      <c r="S163" s="94">
        <f t="shared" si="407"/>
        <v>756236764.5</v>
      </c>
      <c r="T163" s="94">
        <f t="shared" si="407"/>
        <v>756236764.5</v>
      </c>
      <c r="U163" s="94">
        <f t="shared" si="407"/>
        <v>756236764.5</v>
      </c>
      <c r="V163" s="94">
        <f t="shared" si="407"/>
        <v>756236764.5</v>
      </c>
      <c r="W163" s="94">
        <f t="shared" si="407"/>
        <v>756236764.5</v>
      </c>
      <c r="X163" s="94">
        <f t="shared" si="407"/>
        <v>756236764.5</v>
      </c>
      <c r="Y163" s="94">
        <f t="shared" si="407"/>
        <v>756236764.5</v>
      </c>
      <c r="Z163" s="94">
        <f t="shared" si="407"/>
        <v>756236764.5</v>
      </c>
      <c r="AA163" s="94">
        <f t="shared" si="407"/>
        <v>756236764.5</v>
      </c>
      <c r="AB163" s="94">
        <f t="shared" si="407"/>
        <v>756236764.5</v>
      </c>
      <c r="AC163" s="94">
        <f t="shared" si="407"/>
        <v>9074841174</v>
      </c>
      <c r="AE163" s="94">
        <v>0</v>
      </c>
      <c r="AF163" s="94">
        <f>+'Ejecucion ingresos febrero 2019'!I163</f>
        <v>0</v>
      </c>
      <c r="AG163" s="94">
        <f t="shared" ref="AG163" si="408">SUM(AG164:AG181)</f>
        <v>0</v>
      </c>
      <c r="AH163" s="94">
        <f t="shared" ref="AH163" si="409">SUM(AH164:AH181)</f>
        <v>0</v>
      </c>
      <c r="AI163" s="94">
        <f t="shared" ref="AI163" si="410">SUM(AI164:AI181)</f>
        <v>0</v>
      </c>
      <c r="AJ163" s="94">
        <f t="shared" ref="AJ163" si="411">SUM(AJ164:AJ181)</f>
        <v>0</v>
      </c>
      <c r="AK163" s="94">
        <f t="shared" ref="AK163" si="412">SUM(AK164:AK181)</f>
        <v>0</v>
      </c>
      <c r="AL163" s="94">
        <f t="shared" ref="AL163" si="413">SUM(AL164:AL181)</f>
        <v>0</v>
      </c>
      <c r="AM163" s="94">
        <f t="shared" ref="AM163" si="414">SUM(AM164:AM181)</f>
        <v>0</v>
      </c>
      <c r="AN163" s="94">
        <f t="shared" ref="AN163" si="415">SUM(AN164:AN181)</f>
        <v>0</v>
      </c>
      <c r="AO163" s="94">
        <f t="shared" ref="AO163" si="416">SUM(AO164:AO181)</f>
        <v>0</v>
      </c>
      <c r="AP163" s="94">
        <f t="shared" ref="AP163" si="417">SUM(AP164:AP181)</f>
        <v>0</v>
      </c>
      <c r="AQ163" s="94">
        <f t="shared" ref="AQ163" si="418">SUM(AQ164:AQ181)</f>
        <v>0</v>
      </c>
      <c r="AS163" s="123">
        <f t="shared" si="336"/>
        <v>-1</v>
      </c>
      <c r="AT163" s="123">
        <f t="shared" si="336"/>
        <v>-1</v>
      </c>
      <c r="AU163" s="94"/>
      <c r="AV163" s="94"/>
      <c r="AW163" s="94"/>
      <c r="AX163" s="94"/>
      <c r="AY163" s="94"/>
      <c r="AZ163" s="94"/>
      <c r="BA163" s="94"/>
      <c r="BB163" s="94"/>
      <c r="BC163" s="94"/>
      <c r="BD163" s="94"/>
      <c r="BE163" s="94"/>
      <c r="BF163" s="94"/>
      <c r="BG163" s="94"/>
      <c r="BH163" s="94"/>
    </row>
    <row r="164" spans="2:60" ht="15.75" outlineLevel="1" thickBot="1" x14ac:dyDescent="0.3">
      <c r="B164" s="47" t="s">
        <v>282</v>
      </c>
      <c r="C164" s="47" t="s">
        <v>283</v>
      </c>
      <c r="D164" s="42"/>
      <c r="E164" s="42">
        <v>70529028</v>
      </c>
      <c r="F164" s="42"/>
      <c r="G164" s="42">
        <f t="shared" si="337"/>
        <v>70529028</v>
      </c>
      <c r="H164" s="42"/>
      <c r="I164" s="42"/>
      <c r="J164" s="42">
        <v>70529028</v>
      </c>
      <c r="K164" s="42">
        <f t="shared" ref="K164:K180" si="419">SUM(G165-J165)</f>
        <v>0</v>
      </c>
      <c r="L164" s="43">
        <f t="shared" si="359"/>
        <v>1</v>
      </c>
      <c r="N164" s="103" t="s">
        <v>282</v>
      </c>
      <c r="O164" s="96"/>
      <c r="P164" s="100">
        <f t="shared" si="334"/>
        <v>70529028</v>
      </c>
      <c r="Q164" s="100">
        <v>5877419</v>
      </c>
      <c r="R164" s="100">
        <v>5877419</v>
      </c>
      <c r="S164" s="100">
        <v>5877419</v>
      </c>
      <c r="T164" s="100">
        <v>5877419</v>
      </c>
      <c r="U164" s="100">
        <v>5877419</v>
      </c>
      <c r="V164" s="100">
        <v>5877419</v>
      </c>
      <c r="W164" s="100">
        <v>5877419</v>
      </c>
      <c r="X164" s="100">
        <v>5877419</v>
      </c>
      <c r="Y164" s="100">
        <v>5877419</v>
      </c>
      <c r="Z164" s="100">
        <v>5877419</v>
      </c>
      <c r="AA164" s="100">
        <v>5877419</v>
      </c>
      <c r="AB164" s="100">
        <v>5877419</v>
      </c>
      <c r="AC164" s="100">
        <f t="shared" si="335"/>
        <v>70529028</v>
      </c>
      <c r="AE164" s="100">
        <v>0</v>
      </c>
      <c r="AF164" s="100">
        <f>+'Ejecucion ingresos febrero 2019'!I164</f>
        <v>0</v>
      </c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>
        <f t="shared" ref="AQ164:AQ181" si="420">SUM(AE164:AP164)</f>
        <v>0</v>
      </c>
      <c r="AS164" s="125">
        <f t="shared" si="336"/>
        <v>-1</v>
      </c>
      <c r="AT164" s="125">
        <f t="shared" si="336"/>
        <v>-1</v>
      </c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</row>
    <row r="165" spans="2:60" ht="15.75" outlineLevel="2" thickBot="1" x14ac:dyDescent="0.3">
      <c r="B165" s="47" t="s">
        <v>284</v>
      </c>
      <c r="C165" s="47" t="s">
        <v>285</v>
      </c>
      <c r="D165" s="42"/>
      <c r="E165" s="42">
        <v>2277537628</v>
      </c>
      <c r="F165" s="42"/>
      <c r="G165" s="42">
        <f t="shared" si="337"/>
        <v>2277537628</v>
      </c>
      <c r="H165" s="42"/>
      <c r="I165" s="42"/>
      <c r="J165" s="42">
        <v>2277537628</v>
      </c>
      <c r="K165" s="42">
        <f t="shared" si="419"/>
        <v>0</v>
      </c>
      <c r="L165" s="43">
        <f t="shared" si="359"/>
        <v>1</v>
      </c>
      <c r="N165" s="103" t="s">
        <v>284</v>
      </c>
      <c r="O165" s="96"/>
      <c r="P165" s="100">
        <f t="shared" si="334"/>
        <v>2277537628</v>
      </c>
      <c r="Q165" s="100">
        <v>189794802.33333334</v>
      </c>
      <c r="R165" s="100">
        <v>189794802.33333334</v>
      </c>
      <c r="S165" s="100">
        <v>189794802.33333334</v>
      </c>
      <c r="T165" s="100">
        <v>189794802.33333334</v>
      </c>
      <c r="U165" s="100">
        <v>189794802.33333334</v>
      </c>
      <c r="V165" s="100">
        <v>189794802.33333334</v>
      </c>
      <c r="W165" s="100">
        <v>189794802.33333334</v>
      </c>
      <c r="X165" s="100">
        <v>189794802.33333334</v>
      </c>
      <c r="Y165" s="100">
        <v>189794802.33333334</v>
      </c>
      <c r="Z165" s="100">
        <v>189794802.33333334</v>
      </c>
      <c r="AA165" s="100">
        <v>189794802.33333334</v>
      </c>
      <c r="AB165" s="100">
        <v>189794802.33333334</v>
      </c>
      <c r="AC165" s="100">
        <f t="shared" si="335"/>
        <v>2277537627.9999995</v>
      </c>
      <c r="AE165" s="100">
        <v>0</v>
      </c>
      <c r="AF165" s="100">
        <f>+'Ejecucion ingresos febrero 2019'!I165</f>
        <v>0</v>
      </c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>
        <f t="shared" si="420"/>
        <v>0</v>
      </c>
      <c r="AS165" s="125">
        <f t="shared" si="336"/>
        <v>-1</v>
      </c>
      <c r="AT165" s="125">
        <f t="shared" si="336"/>
        <v>-1</v>
      </c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</row>
    <row r="166" spans="2:60" ht="15.75" outlineLevel="3" thickBot="1" x14ac:dyDescent="0.3">
      <c r="B166" s="47" t="s">
        <v>286</v>
      </c>
      <c r="C166" s="47" t="s">
        <v>234</v>
      </c>
      <c r="D166" s="42"/>
      <c r="E166" s="42">
        <v>222113763</v>
      </c>
      <c r="F166" s="42"/>
      <c r="G166" s="42">
        <f t="shared" si="337"/>
        <v>222113763</v>
      </c>
      <c r="H166" s="42"/>
      <c r="I166" s="42"/>
      <c r="J166" s="42">
        <v>222113763</v>
      </c>
      <c r="K166" s="42">
        <f t="shared" si="419"/>
        <v>0</v>
      </c>
      <c r="L166" s="43">
        <f t="shared" si="359"/>
        <v>1</v>
      </c>
      <c r="N166" s="103" t="s">
        <v>286</v>
      </c>
      <c r="O166" s="96"/>
      <c r="P166" s="100">
        <f t="shared" si="334"/>
        <v>222113763</v>
      </c>
      <c r="Q166" s="100">
        <v>18509480.25</v>
      </c>
      <c r="R166" s="100">
        <v>18509480.25</v>
      </c>
      <c r="S166" s="100">
        <v>18509480.25</v>
      </c>
      <c r="T166" s="100">
        <v>18509480.25</v>
      </c>
      <c r="U166" s="100">
        <v>18509480.25</v>
      </c>
      <c r="V166" s="100">
        <v>18509480.25</v>
      </c>
      <c r="W166" s="100">
        <v>18509480.25</v>
      </c>
      <c r="X166" s="100">
        <v>18509480.25</v>
      </c>
      <c r="Y166" s="100">
        <v>18509480.25</v>
      </c>
      <c r="Z166" s="100">
        <v>18509480.25</v>
      </c>
      <c r="AA166" s="100">
        <v>18509480.25</v>
      </c>
      <c r="AB166" s="100">
        <v>18509480.25</v>
      </c>
      <c r="AC166" s="100">
        <f t="shared" si="335"/>
        <v>222113763</v>
      </c>
      <c r="AE166" s="100">
        <v>0</v>
      </c>
      <c r="AF166" s="100">
        <f>+'Ejecucion ingresos febrero 2019'!I166</f>
        <v>0</v>
      </c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>
        <f t="shared" si="420"/>
        <v>0</v>
      </c>
      <c r="AS166" s="125">
        <f t="shared" si="336"/>
        <v>-1</v>
      </c>
      <c r="AT166" s="125">
        <f t="shared" si="336"/>
        <v>-1</v>
      </c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</row>
    <row r="167" spans="2:60" ht="15.75" outlineLevel="4" thickBot="1" x14ac:dyDescent="0.3">
      <c r="B167" s="47" t="s">
        <v>287</v>
      </c>
      <c r="C167" s="47" t="s">
        <v>289</v>
      </c>
      <c r="D167" s="42"/>
      <c r="E167" s="42">
        <v>221259927</v>
      </c>
      <c r="F167" s="42"/>
      <c r="G167" s="42">
        <f t="shared" si="337"/>
        <v>221259927</v>
      </c>
      <c r="H167" s="42"/>
      <c r="I167" s="42"/>
      <c r="J167" s="42">
        <v>221259927</v>
      </c>
      <c r="K167" s="42">
        <f t="shared" si="419"/>
        <v>0</v>
      </c>
      <c r="L167" s="43">
        <f t="shared" si="359"/>
        <v>1</v>
      </c>
      <c r="N167" s="103" t="s">
        <v>287</v>
      </c>
      <c r="O167" s="96"/>
      <c r="P167" s="100">
        <f t="shared" si="334"/>
        <v>221259927</v>
      </c>
      <c r="Q167" s="100">
        <v>18438327.25</v>
      </c>
      <c r="R167" s="100">
        <v>18438327.25</v>
      </c>
      <c r="S167" s="100">
        <v>18438327.25</v>
      </c>
      <c r="T167" s="100">
        <v>18438327.25</v>
      </c>
      <c r="U167" s="100">
        <v>18438327.25</v>
      </c>
      <c r="V167" s="100">
        <v>18438327.25</v>
      </c>
      <c r="W167" s="100">
        <v>18438327.25</v>
      </c>
      <c r="X167" s="100">
        <v>18438327.25</v>
      </c>
      <c r="Y167" s="100">
        <v>18438327.25</v>
      </c>
      <c r="Z167" s="100">
        <v>18438327.25</v>
      </c>
      <c r="AA167" s="100">
        <v>18438327.25</v>
      </c>
      <c r="AB167" s="100">
        <v>18438327.25</v>
      </c>
      <c r="AC167" s="100">
        <f t="shared" si="335"/>
        <v>221259927</v>
      </c>
      <c r="AE167" s="100">
        <v>0</v>
      </c>
      <c r="AF167" s="100">
        <f>+'Ejecucion ingresos febrero 2019'!I167</f>
        <v>0</v>
      </c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>
        <f t="shared" si="420"/>
        <v>0</v>
      </c>
      <c r="AS167" s="125">
        <f t="shared" si="336"/>
        <v>-1</v>
      </c>
      <c r="AT167" s="125">
        <f t="shared" si="336"/>
        <v>-1</v>
      </c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</row>
    <row r="168" spans="2:60" ht="15.75" outlineLevel="4" thickBot="1" x14ac:dyDescent="0.3">
      <c r="B168" s="47" t="s">
        <v>288</v>
      </c>
      <c r="C168" s="47" t="s">
        <v>289</v>
      </c>
      <c r="D168" s="42"/>
      <c r="E168" s="42">
        <v>142294111</v>
      </c>
      <c r="F168" s="42"/>
      <c r="G168" s="42">
        <f t="shared" si="337"/>
        <v>142294111</v>
      </c>
      <c r="H168" s="42"/>
      <c r="I168" s="42"/>
      <c r="J168" s="42">
        <v>142294111</v>
      </c>
      <c r="K168" s="42">
        <f t="shared" si="346"/>
        <v>0</v>
      </c>
      <c r="L168" s="43">
        <f t="shared" si="359"/>
        <v>1</v>
      </c>
      <c r="N168" s="103" t="s">
        <v>288</v>
      </c>
      <c r="O168" s="96"/>
      <c r="P168" s="100">
        <f t="shared" si="334"/>
        <v>142294111</v>
      </c>
      <c r="Q168" s="100">
        <v>11857842.583333334</v>
      </c>
      <c r="R168" s="100">
        <v>11857842.583333334</v>
      </c>
      <c r="S168" s="100">
        <v>11857842.583333334</v>
      </c>
      <c r="T168" s="100">
        <v>11857842.583333334</v>
      </c>
      <c r="U168" s="100">
        <v>11857842.583333334</v>
      </c>
      <c r="V168" s="100">
        <v>11857842.583333334</v>
      </c>
      <c r="W168" s="100">
        <v>11857842.583333334</v>
      </c>
      <c r="X168" s="100">
        <v>11857842.583333334</v>
      </c>
      <c r="Y168" s="100">
        <v>11857842.583333334</v>
      </c>
      <c r="Z168" s="100">
        <v>11857842.583333334</v>
      </c>
      <c r="AA168" s="100">
        <v>11857842.583333334</v>
      </c>
      <c r="AB168" s="100">
        <v>11857842.583333334</v>
      </c>
      <c r="AC168" s="100">
        <f t="shared" si="335"/>
        <v>142294110.99999997</v>
      </c>
      <c r="AE168" s="100">
        <v>0</v>
      </c>
      <c r="AF168" s="100">
        <f>+'Ejecucion ingresos febrero 2019'!I168</f>
        <v>0</v>
      </c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>
        <f t="shared" si="420"/>
        <v>0</v>
      </c>
      <c r="AS168" s="125">
        <f t="shared" si="336"/>
        <v>-1</v>
      </c>
      <c r="AT168" s="125">
        <f t="shared" si="336"/>
        <v>-1</v>
      </c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</row>
    <row r="169" spans="2:60" ht="15.75" outlineLevel="5" thickBot="1" x14ac:dyDescent="0.3">
      <c r="B169" s="47" t="s">
        <v>290</v>
      </c>
      <c r="C169" s="47" t="s">
        <v>291</v>
      </c>
      <c r="D169" s="42"/>
      <c r="E169" s="42">
        <v>906236843</v>
      </c>
      <c r="F169" s="42"/>
      <c r="G169" s="42">
        <f t="shared" si="337"/>
        <v>906236843</v>
      </c>
      <c r="H169" s="42"/>
      <c r="I169" s="42"/>
      <c r="J169" s="42">
        <f t="shared" ref="J169" si="421">SUM(G169+H169-I169)</f>
        <v>906236843</v>
      </c>
      <c r="K169" s="42">
        <f t="shared" si="419"/>
        <v>0</v>
      </c>
      <c r="L169" s="43">
        <f t="shared" si="359"/>
        <v>1</v>
      </c>
      <c r="N169" s="103" t="s">
        <v>290</v>
      </c>
      <c r="O169" s="96"/>
      <c r="P169" s="100">
        <f t="shared" si="334"/>
        <v>906236843</v>
      </c>
      <c r="Q169" s="100">
        <v>75519736.916666672</v>
      </c>
      <c r="R169" s="100">
        <v>75519736.916666672</v>
      </c>
      <c r="S169" s="100">
        <v>75519736.916666672</v>
      </c>
      <c r="T169" s="100">
        <v>75519736.916666672</v>
      </c>
      <c r="U169" s="100">
        <v>75519736.916666672</v>
      </c>
      <c r="V169" s="100">
        <v>75519736.916666672</v>
      </c>
      <c r="W169" s="100">
        <v>75519736.916666672</v>
      </c>
      <c r="X169" s="100">
        <v>75519736.916666672</v>
      </c>
      <c r="Y169" s="100">
        <v>75519736.916666672</v>
      </c>
      <c r="Z169" s="100">
        <v>75519736.916666672</v>
      </c>
      <c r="AA169" s="100">
        <v>75519736.916666672</v>
      </c>
      <c r="AB169" s="100">
        <v>75519736.916666672</v>
      </c>
      <c r="AC169" s="100">
        <f t="shared" si="335"/>
        <v>906236842.99999988</v>
      </c>
      <c r="AE169" s="100">
        <v>0</v>
      </c>
      <c r="AF169" s="100">
        <f>+'Ejecucion ingresos febrero 2019'!I169</f>
        <v>0</v>
      </c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>
        <f t="shared" si="420"/>
        <v>0</v>
      </c>
      <c r="AS169" s="125">
        <f t="shared" si="336"/>
        <v>-1</v>
      </c>
      <c r="AT169" s="125">
        <f t="shared" si="336"/>
        <v>-1</v>
      </c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</row>
    <row r="170" spans="2:60" ht="15.75" outlineLevel="5" thickBot="1" x14ac:dyDescent="0.3">
      <c r="B170" s="47" t="s">
        <v>292</v>
      </c>
      <c r="C170" s="47" t="s">
        <v>295</v>
      </c>
      <c r="D170" s="42"/>
      <c r="E170" s="42">
        <v>6376588</v>
      </c>
      <c r="F170" s="42"/>
      <c r="G170" s="42">
        <f t="shared" si="337"/>
        <v>6376588</v>
      </c>
      <c r="H170" s="42"/>
      <c r="I170" s="42"/>
      <c r="J170" s="42">
        <v>6376588</v>
      </c>
      <c r="K170" s="42">
        <f t="shared" si="419"/>
        <v>0</v>
      </c>
      <c r="L170" s="43">
        <f t="shared" si="359"/>
        <v>1</v>
      </c>
      <c r="N170" s="103" t="s">
        <v>292</v>
      </c>
      <c r="O170" s="96"/>
      <c r="P170" s="100">
        <f t="shared" si="334"/>
        <v>6376588</v>
      </c>
      <c r="Q170" s="100">
        <v>531382.33333333337</v>
      </c>
      <c r="R170" s="100">
        <v>531382.33333333337</v>
      </c>
      <c r="S170" s="100">
        <v>531382.33333333337</v>
      </c>
      <c r="T170" s="100">
        <v>531382.33333333337</v>
      </c>
      <c r="U170" s="100">
        <v>531382.33333333337</v>
      </c>
      <c r="V170" s="100">
        <v>531382.33333333337</v>
      </c>
      <c r="W170" s="100">
        <v>531382.33333333337</v>
      </c>
      <c r="X170" s="100">
        <v>531382.33333333337</v>
      </c>
      <c r="Y170" s="100">
        <v>531382.33333333337</v>
      </c>
      <c r="Z170" s="100">
        <v>531382.33333333337</v>
      </c>
      <c r="AA170" s="100">
        <v>531382.33333333337</v>
      </c>
      <c r="AB170" s="100">
        <v>531382.33333333337</v>
      </c>
      <c r="AC170" s="100">
        <f t="shared" si="335"/>
        <v>6376587.9999999991</v>
      </c>
      <c r="AE170" s="100">
        <v>0</v>
      </c>
      <c r="AF170" s="100">
        <f>+'Ejecucion ingresos febrero 2019'!I170</f>
        <v>0</v>
      </c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>
        <f t="shared" si="420"/>
        <v>0</v>
      </c>
      <c r="AS170" s="125">
        <f t="shared" si="336"/>
        <v>-1</v>
      </c>
      <c r="AT170" s="125">
        <f t="shared" si="336"/>
        <v>-1</v>
      </c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</row>
    <row r="171" spans="2:60" ht="15.75" outlineLevel="5" thickBot="1" x14ac:dyDescent="0.3">
      <c r="B171" s="47" t="s">
        <v>293</v>
      </c>
      <c r="C171" s="47" t="s">
        <v>295</v>
      </c>
      <c r="D171" s="42"/>
      <c r="E171" s="42">
        <v>3198645</v>
      </c>
      <c r="F171" s="42"/>
      <c r="G171" s="42">
        <f t="shared" si="337"/>
        <v>3198645</v>
      </c>
      <c r="H171" s="42"/>
      <c r="I171" s="42"/>
      <c r="J171" s="42">
        <v>3198645</v>
      </c>
      <c r="K171" s="42">
        <f t="shared" si="419"/>
        <v>0</v>
      </c>
      <c r="L171" s="43">
        <f t="shared" si="359"/>
        <v>1</v>
      </c>
      <c r="N171" s="103" t="s">
        <v>293</v>
      </c>
      <c r="O171" s="96"/>
      <c r="P171" s="100">
        <f t="shared" si="334"/>
        <v>3198645</v>
      </c>
      <c r="Q171" s="100">
        <v>266553.75</v>
      </c>
      <c r="R171" s="100">
        <v>266553.75</v>
      </c>
      <c r="S171" s="100">
        <v>266553.75</v>
      </c>
      <c r="T171" s="100">
        <v>266553.75</v>
      </c>
      <c r="U171" s="100">
        <v>266553.75</v>
      </c>
      <c r="V171" s="100">
        <v>266553.75</v>
      </c>
      <c r="W171" s="100">
        <v>266553.75</v>
      </c>
      <c r="X171" s="100">
        <v>266553.75</v>
      </c>
      <c r="Y171" s="100">
        <v>266553.75</v>
      </c>
      <c r="Z171" s="100">
        <v>266553.75</v>
      </c>
      <c r="AA171" s="100">
        <v>266553.75</v>
      </c>
      <c r="AB171" s="100">
        <v>266553.75</v>
      </c>
      <c r="AC171" s="100">
        <f t="shared" si="335"/>
        <v>3198645</v>
      </c>
      <c r="AE171" s="100">
        <v>0</v>
      </c>
      <c r="AF171" s="100">
        <f>+'Ejecucion ingresos febrero 2019'!I171</f>
        <v>0</v>
      </c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>
        <f t="shared" si="420"/>
        <v>0</v>
      </c>
      <c r="AS171" s="125">
        <f t="shared" si="336"/>
        <v>-1</v>
      </c>
      <c r="AT171" s="125">
        <f t="shared" si="336"/>
        <v>-1</v>
      </c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</row>
    <row r="172" spans="2:60" ht="15.75" outlineLevel="5" thickBot="1" x14ac:dyDescent="0.3">
      <c r="B172" s="47" t="s">
        <v>294</v>
      </c>
      <c r="C172" s="47" t="s">
        <v>295</v>
      </c>
      <c r="D172" s="42"/>
      <c r="E172" s="42">
        <v>45078475</v>
      </c>
      <c r="F172" s="42"/>
      <c r="G172" s="42">
        <f t="shared" si="337"/>
        <v>45078475</v>
      </c>
      <c r="H172" s="42"/>
      <c r="I172" s="42"/>
      <c r="J172" s="42">
        <v>45078475</v>
      </c>
      <c r="K172" s="42">
        <f t="shared" si="419"/>
        <v>0</v>
      </c>
      <c r="L172" s="43">
        <f t="shared" si="359"/>
        <v>1</v>
      </c>
      <c r="N172" s="103" t="s">
        <v>294</v>
      </c>
      <c r="O172" s="96"/>
      <c r="P172" s="100">
        <f t="shared" si="334"/>
        <v>45078475</v>
      </c>
      <c r="Q172" s="100">
        <v>3756539.5833333335</v>
      </c>
      <c r="R172" s="100">
        <v>3756539.5833333335</v>
      </c>
      <c r="S172" s="100">
        <v>3756539.5833333335</v>
      </c>
      <c r="T172" s="100">
        <v>3756539.5833333335</v>
      </c>
      <c r="U172" s="100">
        <v>3756539.5833333335</v>
      </c>
      <c r="V172" s="100">
        <v>3756539.5833333335</v>
      </c>
      <c r="W172" s="100">
        <v>3756539.5833333335</v>
      </c>
      <c r="X172" s="100">
        <v>3756539.5833333335</v>
      </c>
      <c r="Y172" s="100">
        <v>3756539.5833333335</v>
      </c>
      <c r="Z172" s="100">
        <v>3756539.5833333335</v>
      </c>
      <c r="AA172" s="100">
        <v>3756539.5833333335</v>
      </c>
      <c r="AB172" s="100">
        <v>3756539.5833333335</v>
      </c>
      <c r="AC172" s="100">
        <f t="shared" si="335"/>
        <v>45078475.000000007</v>
      </c>
      <c r="AE172" s="100">
        <v>0</v>
      </c>
      <c r="AF172" s="100">
        <f>+'Ejecucion ingresos febrero 2019'!I172</f>
        <v>0</v>
      </c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>
        <f t="shared" si="420"/>
        <v>0</v>
      </c>
      <c r="AS172" s="125">
        <f t="shared" si="336"/>
        <v>-1</v>
      </c>
      <c r="AT172" s="125">
        <f t="shared" si="336"/>
        <v>-1</v>
      </c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</row>
    <row r="173" spans="2:60" ht="15.75" outlineLevel="5" thickBot="1" x14ac:dyDescent="0.3">
      <c r="B173" s="47" t="s">
        <v>296</v>
      </c>
      <c r="C173" s="47" t="s">
        <v>295</v>
      </c>
      <c r="D173" s="42"/>
      <c r="E173" s="42">
        <v>8127783</v>
      </c>
      <c r="F173" s="42"/>
      <c r="G173" s="42">
        <f t="shared" si="337"/>
        <v>8127783</v>
      </c>
      <c r="H173" s="42"/>
      <c r="I173" s="42"/>
      <c r="J173" s="42">
        <v>8127783</v>
      </c>
      <c r="K173" s="42">
        <f t="shared" si="419"/>
        <v>0</v>
      </c>
      <c r="L173" s="43">
        <f t="shared" si="359"/>
        <v>1</v>
      </c>
      <c r="N173" s="103" t="s">
        <v>698</v>
      </c>
      <c r="O173" s="96"/>
      <c r="P173" s="100">
        <f t="shared" si="334"/>
        <v>8127783</v>
      </c>
      <c r="Q173" s="100">
        <v>677315.25</v>
      </c>
      <c r="R173" s="100">
        <v>677315.25</v>
      </c>
      <c r="S173" s="100">
        <v>677315.25</v>
      </c>
      <c r="T173" s="100">
        <v>677315.25</v>
      </c>
      <c r="U173" s="100">
        <v>677315.25</v>
      </c>
      <c r="V173" s="100">
        <v>677315.25</v>
      </c>
      <c r="W173" s="100">
        <v>677315.25</v>
      </c>
      <c r="X173" s="100">
        <v>677315.25</v>
      </c>
      <c r="Y173" s="100">
        <v>677315.25</v>
      </c>
      <c r="Z173" s="100">
        <v>677315.25</v>
      </c>
      <c r="AA173" s="100">
        <v>677315.25</v>
      </c>
      <c r="AB173" s="100">
        <v>677315.25</v>
      </c>
      <c r="AC173" s="100">
        <f t="shared" si="335"/>
        <v>8127783</v>
      </c>
      <c r="AE173" s="100">
        <v>0</v>
      </c>
      <c r="AF173" s="100">
        <f>+'Ejecucion ingresos febrero 2019'!I173</f>
        <v>0</v>
      </c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>
        <f t="shared" si="420"/>
        <v>0</v>
      </c>
      <c r="AS173" s="125">
        <f t="shared" si="336"/>
        <v>-1</v>
      </c>
      <c r="AT173" s="125">
        <f t="shared" si="336"/>
        <v>-1</v>
      </c>
      <c r="AU173" s="100"/>
      <c r="AV173" s="100"/>
      <c r="AW173" s="100"/>
      <c r="AX173" s="100"/>
      <c r="AY173" s="100"/>
      <c r="AZ173" s="100"/>
      <c r="BA173" s="100"/>
      <c r="BB173" s="100"/>
      <c r="BC173" s="100"/>
      <c r="BD173" s="100"/>
      <c r="BE173" s="100"/>
      <c r="BF173" s="100"/>
      <c r="BG173" s="100"/>
      <c r="BH173" s="100"/>
    </row>
    <row r="174" spans="2:60" ht="15.75" outlineLevel="4" thickBot="1" x14ac:dyDescent="0.3">
      <c r="B174" s="47" t="s">
        <v>297</v>
      </c>
      <c r="C174" s="47" t="s">
        <v>295</v>
      </c>
      <c r="D174" s="42"/>
      <c r="E174" s="42">
        <v>96021550</v>
      </c>
      <c r="F174" s="42"/>
      <c r="G174" s="42">
        <f t="shared" si="337"/>
        <v>96021550</v>
      </c>
      <c r="H174" s="42"/>
      <c r="I174" s="42"/>
      <c r="J174" s="42">
        <v>96021550</v>
      </c>
      <c r="K174" s="42">
        <f t="shared" si="419"/>
        <v>0</v>
      </c>
      <c r="L174" s="43">
        <f t="shared" si="359"/>
        <v>1</v>
      </c>
      <c r="N174" s="103"/>
      <c r="O174" s="96"/>
      <c r="P174" s="100">
        <f t="shared" si="334"/>
        <v>96021550</v>
      </c>
      <c r="Q174" s="100">
        <v>8001795.833333333</v>
      </c>
      <c r="R174" s="100">
        <v>8001795.833333333</v>
      </c>
      <c r="S174" s="100">
        <v>8001795.833333333</v>
      </c>
      <c r="T174" s="100">
        <v>8001795.833333333</v>
      </c>
      <c r="U174" s="100">
        <v>8001795.833333333</v>
      </c>
      <c r="V174" s="100">
        <v>8001795.833333333</v>
      </c>
      <c r="W174" s="100">
        <v>8001795.833333333</v>
      </c>
      <c r="X174" s="100">
        <v>8001795.833333333</v>
      </c>
      <c r="Y174" s="100">
        <v>8001795.833333333</v>
      </c>
      <c r="Z174" s="100">
        <v>8001795.833333333</v>
      </c>
      <c r="AA174" s="100">
        <v>8001795.833333333</v>
      </c>
      <c r="AB174" s="100">
        <v>8001795.833333333</v>
      </c>
      <c r="AC174" s="100">
        <f t="shared" si="335"/>
        <v>96021549.999999985</v>
      </c>
      <c r="AE174" s="100">
        <v>0</v>
      </c>
      <c r="AF174" s="100">
        <f>+'Ejecucion ingresos febrero 2019'!I174</f>
        <v>0</v>
      </c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>
        <f t="shared" si="420"/>
        <v>0</v>
      </c>
      <c r="AS174" s="125">
        <f t="shared" si="336"/>
        <v>-1</v>
      </c>
      <c r="AT174" s="125">
        <f t="shared" si="336"/>
        <v>-1</v>
      </c>
      <c r="AU174" s="100"/>
      <c r="AV174" s="100"/>
      <c r="AW174" s="100"/>
      <c r="AX174" s="100"/>
      <c r="AY174" s="100"/>
      <c r="AZ174" s="100"/>
      <c r="BA174" s="100"/>
      <c r="BB174" s="100"/>
      <c r="BC174" s="100"/>
      <c r="BD174" s="100"/>
      <c r="BE174" s="100"/>
      <c r="BF174" s="100"/>
      <c r="BG174" s="100"/>
      <c r="BH174" s="100"/>
    </row>
    <row r="175" spans="2:60" ht="15.75" outlineLevel="3" thickBot="1" x14ac:dyDescent="0.3">
      <c r="B175" s="47" t="s">
        <v>298</v>
      </c>
      <c r="C175" s="47" t="s">
        <v>300</v>
      </c>
      <c r="D175" s="42"/>
      <c r="E175" s="42">
        <v>110378648</v>
      </c>
      <c r="F175" s="42"/>
      <c r="G175" s="42">
        <f t="shared" si="337"/>
        <v>110378648</v>
      </c>
      <c r="H175" s="42"/>
      <c r="I175" s="42"/>
      <c r="J175" s="42">
        <v>110378648</v>
      </c>
      <c r="K175" s="42">
        <f t="shared" si="419"/>
        <v>0</v>
      </c>
      <c r="L175" s="43">
        <f t="shared" si="359"/>
        <v>1</v>
      </c>
      <c r="N175" s="103"/>
      <c r="O175" s="96"/>
      <c r="P175" s="100">
        <f t="shared" si="334"/>
        <v>110378648</v>
      </c>
      <c r="Q175" s="100">
        <v>9198220.666666666</v>
      </c>
      <c r="R175" s="100">
        <v>9198220.666666666</v>
      </c>
      <c r="S175" s="100">
        <v>9198220.666666666</v>
      </c>
      <c r="T175" s="100">
        <v>9198220.666666666</v>
      </c>
      <c r="U175" s="100">
        <v>9198220.666666666</v>
      </c>
      <c r="V175" s="100">
        <v>9198220.666666666</v>
      </c>
      <c r="W175" s="100">
        <v>9198220.666666666</v>
      </c>
      <c r="X175" s="100">
        <v>9198220.666666666</v>
      </c>
      <c r="Y175" s="100">
        <v>9198220.666666666</v>
      </c>
      <c r="Z175" s="100">
        <v>9198220.666666666</v>
      </c>
      <c r="AA175" s="100">
        <v>9198220.666666666</v>
      </c>
      <c r="AB175" s="100">
        <v>9198220.666666666</v>
      </c>
      <c r="AC175" s="100">
        <f t="shared" si="335"/>
        <v>110378648.00000001</v>
      </c>
      <c r="AE175" s="100">
        <v>0</v>
      </c>
      <c r="AF175" s="100">
        <f>+'Ejecucion ingresos febrero 2019'!I175</f>
        <v>0</v>
      </c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>
        <f t="shared" si="420"/>
        <v>0</v>
      </c>
      <c r="AS175" s="125">
        <f t="shared" si="336"/>
        <v>-1</v>
      </c>
      <c r="AT175" s="125">
        <f t="shared" si="336"/>
        <v>-1</v>
      </c>
      <c r="AU175" s="100"/>
      <c r="AV175" s="100"/>
      <c r="AW175" s="100"/>
      <c r="AX175" s="100"/>
      <c r="AY175" s="100"/>
      <c r="AZ175" s="100"/>
      <c r="BA175" s="100"/>
      <c r="BB175" s="100"/>
      <c r="BC175" s="100"/>
      <c r="BD175" s="100"/>
      <c r="BE175" s="100"/>
      <c r="BF175" s="100"/>
      <c r="BG175" s="100"/>
      <c r="BH175" s="100"/>
    </row>
    <row r="176" spans="2:60" ht="15.75" outlineLevel="3" thickBot="1" x14ac:dyDescent="0.3">
      <c r="B176" s="47" t="s">
        <v>299</v>
      </c>
      <c r="C176" s="47" t="s">
        <v>295</v>
      </c>
      <c r="D176" s="42"/>
      <c r="E176" s="42">
        <v>1336648161</v>
      </c>
      <c r="F176" s="42"/>
      <c r="G176" s="42">
        <f t="shared" si="337"/>
        <v>1336648161</v>
      </c>
      <c r="H176" s="42"/>
      <c r="I176" s="42"/>
      <c r="J176" s="42">
        <v>1336648161</v>
      </c>
      <c r="K176" s="42">
        <f t="shared" si="419"/>
        <v>0</v>
      </c>
      <c r="L176" s="43">
        <f t="shared" si="359"/>
        <v>1</v>
      </c>
      <c r="N176" s="103"/>
      <c r="O176" s="96"/>
      <c r="P176" s="100">
        <f t="shared" si="334"/>
        <v>1336648161</v>
      </c>
      <c r="Q176" s="100">
        <v>111387346.75</v>
      </c>
      <c r="R176" s="100">
        <v>111387346.75</v>
      </c>
      <c r="S176" s="100">
        <v>111387346.75</v>
      </c>
      <c r="T176" s="100">
        <v>111387346.75</v>
      </c>
      <c r="U176" s="100">
        <v>111387346.75</v>
      </c>
      <c r="V176" s="100">
        <v>111387346.75</v>
      </c>
      <c r="W176" s="100">
        <v>111387346.75</v>
      </c>
      <c r="X176" s="100">
        <v>111387346.75</v>
      </c>
      <c r="Y176" s="100">
        <v>111387346.75</v>
      </c>
      <c r="Z176" s="100">
        <v>111387346.75</v>
      </c>
      <c r="AA176" s="100">
        <v>111387346.75</v>
      </c>
      <c r="AB176" s="100">
        <v>111387346.75</v>
      </c>
      <c r="AC176" s="100">
        <f t="shared" si="335"/>
        <v>1336648161</v>
      </c>
      <c r="AE176" s="100">
        <v>0</v>
      </c>
      <c r="AF176" s="100">
        <f>+'Ejecucion ingresos febrero 2019'!I176</f>
        <v>0</v>
      </c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>
        <f t="shared" si="420"/>
        <v>0</v>
      </c>
      <c r="AS176" s="125">
        <f t="shared" si="336"/>
        <v>-1</v>
      </c>
      <c r="AT176" s="125">
        <f t="shared" si="336"/>
        <v>-1</v>
      </c>
      <c r="AU176" s="100"/>
      <c r="AV176" s="100"/>
      <c r="AW176" s="100"/>
      <c r="AX176" s="100"/>
      <c r="AY176" s="100"/>
      <c r="AZ176" s="100"/>
      <c r="BA176" s="100"/>
      <c r="BB176" s="100"/>
      <c r="BC176" s="100"/>
      <c r="BD176" s="100"/>
      <c r="BE176" s="100"/>
      <c r="BF176" s="100"/>
      <c r="BG176" s="100"/>
      <c r="BH176" s="100"/>
    </row>
    <row r="177" spans="2:60" ht="15.75" outlineLevel="3" thickBot="1" x14ac:dyDescent="0.3">
      <c r="B177" s="47" t="s">
        <v>301</v>
      </c>
      <c r="C177" s="47" t="s">
        <v>233</v>
      </c>
      <c r="D177" s="42"/>
      <c r="E177" s="42">
        <v>872169906</v>
      </c>
      <c r="F177" s="42"/>
      <c r="G177" s="42">
        <f t="shared" si="337"/>
        <v>872169906</v>
      </c>
      <c r="H177" s="42"/>
      <c r="I177" s="42"/>
      <c r="J177" s="42">
        <v>872169906</v>
      </c>
      <c r="K177" s="42">
        <f t="shared" si="419"/>
        <v>0</v>
      </c>
      <c r="L177" s="43">
        <f t="shared" si="359"/>
        <v>1</v>
      </c>
      <c r="N177" s="103"/>
      <c r="O177" s="96"/>
      <c r="P177" s="100">
        <f t="shared" si="334"/>
        <v>872169906</v>
      </c>
      <c r="Q177" s="100">
        <v>72680825.5</v>
      </c>
      <c r="R177" s="100">
        <v>72680825.5</v>
      </c>
      <c r="S177" s="100">
        <v>72680825.5</v>
      </c>
      <c r="T177" s="100">
        <v>72680825.5</v>
      </c>
      <c r="U177" s="100">
        <v>72680825.5</v>
      </c>
      <c r="V177" s="100">
        <v>72680825.5</v>
      </c>
      <c r="W177" s="100">
        <v>72680825.5</v>
      </c>
      <c r="X177" s="100">
        <v>72680825.5</v>
      </c>
      <c r="Y177" s="100">
        <v>72680825.5</v>
      </c>
      <c r="Z177" s="100">
        <v>72680825.5</v>
      </c>
      <c r="AA177" s="100">
        <v>72680825.5</v>
      </c>
      <c r="AB177" s="100">
        <v>72680825.5</v>
      </c>
      <c r="AC177" s="100">
        <f t="shared" si="335"/>
        <v>872169906</v>
      </c>
      <c r="AE177" s="100">
        <v>0</v>
      </c>
      <c r="AF177" s="100">
        <f>+'Ejecucion ingresos febrero 2019'!I177</f>
        <v>0</v>
      </c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>
        <f t="shared" si="420"/>
        <v>0</v>
      </c>
      <c r="AS177" s="125">
        <f t="shared" si="336"/>
        <v>-1</v>
      </c>
      <c r="AT177" s="125">
        <f t="shared" si="336"/>
        <v>-1</v>
      </c>
      <c r="AU177" s="100"/>
      <c r="AV177" s="100"/>
      <c r="AW177" s="100"/>
      <c r="AX177" s="100"/>
      <c r="AY177" s="100"/>
      <c r="AZ177" s="100"/>
      <c r="BA177" s="100"/>
      <c r="BB177" s="100"/>
      <c r="BC177" s="100"/>
      <c r="BD177" s="100"/>
      <c r="BE177" s="100"/>
      <c r="BF177" s="100"/>
      <c r="BG177" s="100"/>
      <c r="BH177" s="100"/>
    </row>
    <row r="178" spans="2:60" ht="15.75" outlineLevel="4" thickBot="1" x14ac:dyDescent="0.3">
      <c r="B178" s="47" t="s">
        <v>302</v>
      </c>
      <c r="C178" s="47" t="s">
        <v>303</v>
      </c>
      <c r="D178" s="42"/>
      <c r="E178" s="42">
        <v>26940000</v>
      </c>
      <c r="F178" s="42"/>
      <c r="G178" s="42">
        <f t="shared" si="337"/>
        <v>26940000</v>
      </c>
      <c r="H178" s="42"/>
      <c r="I178" s="42"/>
      <c r="J178" s="42">
        <v>26940000</v>
      </c>
      <c r="K178" s="42">
        <f t="shared" si="419"/>
        <v>0</v>
      </c>
      <c r="L178" s="43">
        <f t="shared" si="359"/>
        <v>1</v>
      </c>
      <c r="N178" s="103"/>
      <c r="O178" s="96"/>
      <c r="P178" s="100">
        <f t="shared" si="334"/>
        <v>26940000</v>
      </c>
      <c r="Q178" s="100">
        <v>2245000</v>
      </c>
      <c r="R178" s="100">
        <v>2245000</v>
      </c>
      <c r="S178" s="100">
        <v>2245000</v>
      </c>
      <c r="T178" s="100">
        <v>2245000</v>
      </c>
      <c r="U178" s="100">
        <v>2245000</v>
      </c>
      <c r="V178" s="100">
        <v>2245000</v>
      </c>
      <c r="W178" s="100">
        <v>2245000</v>
      </c>
      <c r="X178" s="100">
        <v>2245000</v>
      </c>
      <c r="Y178" s="100">
        <v>2245000</v>
      </c>
      <c r="Z178" s="100">
        <v>2245000</v>
      </c>
      <c r="AA178" s="100">
        <v>2245000</v>
      </c>
      <c r="AB178" s="100">
        <v>2245000</v>
      </c>
      <c r="AC178" s="100">
        <f t="shared" si="335"/>
        <v>26940000</v>
      </c>
      <c r="AE178" s="100">
        <v>0</v>
      </c>
      <c r="AF178" s="100">
        <f>+'Ejecucion ingresos febrero 2019'!I178</f>
        <v>0</v>
      </c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>
        <f t="shared" si="420"/>
        <v>0</v>
      </c>
      <c r="AS178" s="125">
        <f t="shared" si="336"/>
        <v>-1</v>
      </c>
      <c r="AT178" s="125">
        <f t="shared" si="336"/>
        <v>-1</v>
      </c>
      <c r="AU178" s="100"/>
      <c r="AV178" s="100"/>
      <c r="AW178" s="100"/>
      <c r="AX178" s="100"/>
      <c r="AY178" s="100"/>
      <c r="AZ178" s="100"/>
      <c r="BA178" s="100"/>
      <c r="BB178" s="100"/>
      <c r="BC178" s="100"/>
      <c r="BD178" s="100"/>
      <c r="BE178" s="100"/>
      <c r="BF178" s="100"/>
      <c r="BG178" s="100"/>
      <c r="BH178" s="100"/>
    </row>
    <row r="179" spans="2:60" ht="15.75" outlineLevel="4" thickBot="1" x14ac:dyDescent="0.3">
      <c r="B179" s="47" t="s">
        <v>304</v>
      </c>
      <c r="C179" s="47" t="s">
        <v>307</v>
      </c>
      <c r="D179" s="42"/>
      <c r="E179" s="42">
        <v>2447297184</v>
      </c>
      <c r="F179" s="42"/>
      <c r="G179" s="42">
        <f t="shared" si="337"/>
        <v>2447297184</v>
      </c>
      <c r="H179" s="42"/>
      <c r="I179" s="42"/>
      <c r="J179" s="42">
        <v>2447297184</v>
      </c>
      <c r="K179" s="42">
        <f t="shared" si="419"/>
        <v>0</v>
      </c>
      <c r="L179" s="43">
        <f t="shared" si="359"/>
        <v>1</v>
      </c>
      <c r="N179" s="103"/>
      <c r="O179" s="96"/>
      <c r="P179" s="100">
        <f t="shared" si="334"/>
        <v>2447297184</v>
      </c>
      <c r="Q179" s="100">
        <v>203941432</v>
      </c>
      <c r="R179" s="100">
        <v>203941432</v>
      </c>
      <c r="S179" s="100">
        <v>203941432</v>
      </c>
      <c r="T179" s="100">
        <v>203941432</v>
      </c>
      <c r="U179" s="100">
        <v>203941432</v>
      </c>
      <c r="V179" s="100">
        <v>203941432</v>
      </c>
      <c r="W179" s="100">
        <v>203941432</v>
      </c>
      <c r="X179" s="100">
        <v>203941432</v>
      </c>
      <c r="Y179" s="100">
        <v>203941432</v>
      </c>
      <c r="Z179" s="100">
        <v>203941432</v>
      </c>
      <c r="AA179" s="100">
        <v>203941432</v>
      </c>
      <c r="AB179" s="100">
        <v>203941432</v>
      </c>
      <c r="AC179" s="100">
        <f t="shared" si="335"/>
        <v>2447297184</v>
      </c>
      <c r="AE179" s="100">
        <v>0</v>
      </c>
      <c r="AF179" s="100">
        <f>+'Ejecucion ingresos febrero 2019'!I179</f>
        <v>0</v>
      </c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>
        <f t="shared" si="420"/>
        <v>0</v>
      </c>
      <c r="AS179" s="125">
        <f t="shared" si="336"/>
        <v>-1</v>
      </c>
      <c r="AT179" s="125">
        <f t="shared" si="336"/>
        <v>-1</v>
      </c>
      <c r="AU179" s="100"/>
      <c r="AV179" s="100"/>
      <c r="AW179" s="100"/>
      <c r="AX179" s="100"/>
      <c r="AY179" s="100"/>
      <c r="AZ179" s="100"/>
      <c r="BA179" s="100"/>
      <c r="BB179" s="100"/>
      <c r="BC179" s="100"/>
      <c r="BD179" s="100"/>
      <c r="BE179" s="100"/>
      <c r="BF179" s="100"/>
      <c r="BG179" s="100"/>
      <c r="BH179" s="100"/>
    </row>
    <row r="180" spans="2:60" ht="15.75" outlineLevel="4" thickBot="1" x14ac:dyDescent="0.3">
      <c r="B180" s="47" t="s">
        <v>305</v>
      </c>
      <c r="C180" s="47" t="s">
        <v>307</v>
      </c>
      <c r="D180" s="42"/>
      <c r="E180" s="42">
        <v>80020903</v>
      </c>
      <c r="F180" s="42"/>
      <c r="G180" s="42">
        <f t="shared" si="337"/>
        <v>80020903</v>
      </c>
      <c r="H180" s="42"/>
      <c r="I180" s="42"/>
      <c r="J180" s="42">
        <v>80020903</v>
      </c>
      <c r="K180" s="42">
        <f t="shared" si="419"/>
        <v>0</v>
      </c>
      <c r="L180" s="43">
        <f t="shared" si="359"/>
        <v>1</v>
      </c>
      <c r="N180" s="103"/>
      <c r="O180" s="96"/>
      <c r="P180" s="100">
        <f t="shared" si="334"/>
        <v>80020903</v>
      </c>
      <c r="Q180" s="100">
        <v>6668408.583333333</v>
      </c>
      <c r="R180" s="100">
        <v>6668408.583333333</v>
      </c>
      <c r="S180" s="100">
        <v>6668408.583333333</v>
      </c>
      <c r="T180" s="100">
        <v>6668408.583333333</v>
      </c>
      <c r="U180" s="100">
        <v>6668408.583333333</v>
      </c>
      <c r="V180" s="100">
        <v>6668408.583333333</v>
      </c>
      <c r="W180" s="100">
        <v>6668408.583333333</v>
      </c>
      <c r="X180" s="100">
        <v>6668408.583333333</v>
      </c>
      <c r="Y180" s="100">
        <v>6668408.583333333</v>
      </c>
      <c r="Z180" s="100">
        <v>6668408.583333333</v>
      </c>
      <c r="AA180" s="100">
        <v>6668408.583333333</v>
      </c>
      <c r="AB180" s="100">
        <v>6668408.583333333</v>
      </c>
      <c r="AC180" s="100">
        <f t="shared" si="335"/>
        <v>80020903</v>
      </c>
      <c r="AE180" s="100">
        <v>0</v>
      </c>
      <c r="AF180" s="100">
        <f>+'Ejecucion ingresos febrero 2019'!I180</f>
        <v>0</v>
      </c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>
        <f t="shared" si="420"/>
        <v>0</v>
      </c>
      <c r="AS180" s="125">
        <f t="shared" si="336"/>
        <v>-1</v>
      </c>
      <c r="AT180" s="125">
        <f t="shared" si="336"/>
        <v>-1</v>
      </c>
      <c r="AU180" s="100"/>
      <c r="AV180" s="100"/>
      <c r="AW180" s="100"/>
      <c r="AX180" s="100"/>
      <c r="AY180" s="100"/>
      <c r="AZ180" s="100"/>
      <c r="BA180" s="100"/>
      <c r="BB180" s="100"/>
      <c r="BC180" s="100"/>
      <c r="BD180" s="100"/>
      <c r="BE180" s="100"/>
      <c r="BF180" s="100"/>
      <c r="BG180" s="100"/>
      <c r="BH180" s="100"/>
    </row>
    <row r="181" spans="2:60" ht="15.75" outlineLevel="4" thickBot="1" x14ac:dyDescent="0.3">
      <c r="B181" s="47" t="s">
        <v>306</v>
      </c>
      <c r="C181" s="47" t="s">
        <v>307</v>
      </c>
      <c r="D181" s="42"/>
      <c r="E181" s="42">
        <v>202612031</v>
      </c>
      <c r="F181" s="42"/>
      <c r="G181" s="42">
        <f t="shared" si="337"/>
        <v>202612031</v>
      </c>
      <c r="H181" s="42"/>
      <c r="I181" s="42"/>
      <c r="J181" s="42">
        <v>202612031</v>
      </c>
      <c r="K181" s="42">
        <f>SUM(G181-J181)</f>
        <v>0</v>
      </c>
      <c r="L181" s="43">
        <f t="shared" si="359"/>
        <v>1</v>
      </c>
      <c r="N181" s="103"/>
      <c r="O181" s="96"/>
      <c r="P181" s="100">
        <f t="shared" si="334"/>
        <v>202612031</v>
      </c>
      <c r="Q181" s="100">
        <v>16884335.916666668</v>
      </c>
      <c r="R181" s="100">
        <v>16884335.916666668</v>
      </c>
      <c r="S181" s="100">
        <v>16884335.916666668</v>
      </c>
      <c r="T181" s="100">
        <v>16884335.916666668</v>
      </c>
      <c r="U181" s="100">
        <v>16884335.916666668</v>
      </c>
      <c r="V181" s="100">
        <v>16884335.916666668</v>
      </c>
      <c r="W181" s="100">
        <v>16884335.916666668</v>
      </c>
      <c r="X181" s="100">
        <v>16884335.916666668</v>
      </c>
      <c r="Y181" s="100">
        <v>16884335.916666668</v>
      </c>
      <c r="Z181" s="100">
        <v>16884335.916666668</v>
      </c>
      <c r="AA181" s="100">
        <v>16884335.916666668</v>
      </c>
      <c r="AB181" s="100">
        <v>16884335.916666668</v>
      </c>
      <c r="AC181" s="100">
        <f t="shared" si="335"/>
        <v>202612030.99999997</v>
      </c>
      <c r="AE181" s="100">
        <v>0</v>
      </c>
      <c r="AF181" s="100">
        <f>+'Ejecucion ingresos febrero 2019'!I181</f>
        <v>0</v>
      </c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>
        <f t="shared" si="420"/>
        <v>0</v>
      </c>
      <c r="AS181" s="125">
        <f t="shared" si="336"/>
        <v>-1</v>
      </c>
      <c r="AT181" s="125">
        <f t="shared" si="336"/>
        <v>-1</v>
      </c>
      <c r="AU181" s="100"/>
      <c r="AV181" s="100"/>
      <c r="AW181" s="100"/>
      <c r="AX181" s="100"/>
      <c r="AY181" s="100"/>
      <c r="AZ181" s="100"/>
      <c r="BA181" s="100"/>
      <c r="BB181" s="100"/>
      <c r="BC181" s="100"/>
      <c r="BD181" s="100"/>
      <c r="BE181" s="100"/>
      <c r="BF181" s="100"/>
      <c r="BG181" s="100"/>
      <c r="BH181" s="100"/>
    </row>
    <row r="182" spans="2:60" ht="15.75" outlineLevel="4" thickBot="1" x14ac:dyDescent="0.3">
      <c r="B182" s="32" t="s">
        <v>240</v>
      </c>
      <c r="C182" s="51" t="s">
        <v>221</v>
      </c>
      <c r="D182" s="34">
        <f>+D183</f>
        <v>0</v>
      </c>
      <c r="E182" s="34">
        <f t="shared" ref="E182:K182" si="422">+E183</f>
        <v>0</v>
      </c>
      <c r="F182" s="34">
        <f t="shared" si="422"/>
        <v>0</v>
      </c>
      <c r="G182" s="34">
        <f t="shared" si="422"/>
        <v>0</v>
      </c>
      <c r="H182" s="34">
        <f t="shared" si="422"/>
        <v>582334375.22000003</v>
      </c>
      <c r="I182" s="34">
        <f t="shared" si="422"/>
        <v>582334375.22000003</v>
      </c>
      <c r="J182" s="34">
        <f t="shared" si="422"/>
        <v>582334375.22000003</v>
      </c>
      <c r="K182" s="34">
        <f t="shared" si="422"/>
        <v>-582334375.22000003</v>
      </c>
      <c r="L182" s="35" t="e">
        <f t="shared" si="359"/>
        <v>#DIV/0!</v>
      </c>
      <c r="N182" s="89">
        <v>1202</v>
      </c>
      <c r="O182" s="111" t="s">
        <v>221</v>
      </c>
      <c r="P182" s="91">
        <f t="shared" si="334"/>
        <v>0</v>
      </c>
      <c r="Q182" s="34">
        <f t="shared" ref="Q182:AB182" si="423">+Q183</f>
        <v>0</v>
      </c>
      <c r="R182" s="34">
        <f t="shared" si="423"/>
        <v>0</v>
      </c>
      <c r="S182" s="34">
        <f t="shared" si="423"/>
        <v>0</v>
      </c>
      <c r="T182" s="34">
        <f t="shared" si="423"/>
        <v>8888888.8888888881</v>
      </c>
      <c r="U182" s="34">
        <f t="shared" si="423"/>
        <v>8888888.8888888881</v>
      </c>
      <c r="V182" s="34">
        <f t="shared" si="423"/>
        <v>8888888.8888888881</v>
      </c>
      <c r="W182" s="34">
        <f t="shared" si="423"/>
        <v>8888888.8888888881</v>
      </c>
      <c r="X182" s="34">
        <f t="shared" si="423"/>
        <v>8888888.8888888881</v>
      </c>
      <c r="Y182" s="34">
        <f t="shared" si="423"/>
        <v>8888888.8888888881</v>
      </c>
      <c r="Z182" s="34">
        <f t="shared" si="423"/>
        <v>8888888.8888888881</v>
      </c>
      <c r="AA182" s="34">
        <f t="shared" si="423"/>
        <v>8888888.8888888881</v>
      </c>
      <c r="AB182" s="34">
        <f t="shared" si="423"/>
        <v>8888888.8888888881</v>
      </c>
      <c r="AC182" s="34">
        <f>+AC183</f>
        <v>80000000</v>
      </c>
      <c r="AE182" s="34">
        <v>582334375.22000003</v>
      </c>
      <c r="AF182" s="34">
        <f>+'Ejecucion ingresos febrero 2019'!I182</f>
        <v>299396268.12</v>
      </c>
      <c r="AG182" s="34">
        <f t="shared" ref="AG182" si="424">+AG183</f>
        <v>0</v>
      </c>
      <c r="AH182" s="34">
        <f t="shared" ref="AH182" si="425">+AH183</f>
        <v>0</v>
      </c>
      <c r="AI182" s="34">
        <f t="shared" ref="AI182" si="426">+AI183</f>
        <v>0</v>
      </c>
      <c r="AJ182" s="34">
        <f t="shared" ref="AJ182" si="427">+AJ183</f>
        <v>0</v>
      </c>
      <c r="AK182" s="34">
        <f t="shared" ref="AK182" si="428">+AK183</f>
        <v>0</v>
      </c>
      <c r="AL182" s="34">
        <f t="shared" ref="AL182" si="429">+AL183</f>
        <v>0</v>
      </c>
      <c r="AM182" s="34">
        <f t="shared" ref="AM182" si="430">+AM183</f>
        <v>0</v>
      </c>
      <c r="AN182" s="34">
        <f t="shared" ref="AN182" si="431">+AN183</f>
        <v>0</v>
      </c>
      <c r="AO182" s="34">
        <f t="shared" ref="AO182" si="432">+AO183</f>
        <v>0</v>
      </c>
      <c r="AP182" s="34">
        <f t="shared" ref="AP182" si="433">+AP183</f>
        <v>0</v>
      </c>
      <c r="AQ182" s="34">
        <f>+AQ183</f>
        <v>881730643.34000003</v>
      </c>
      <c r="AS182" s="35" t="e">
        <f t="shared" si="336"/>
        <v>#DIV/0!</v>
      </c>
      <c r="AT182" s="35" t="e">
        <f t="shared" si="336"/>
        <v>#DIV/0!</v>
      </c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</row>
    <row r="183" spans="2:60" ht="15.75" outlineLevel="4" thickBot="1" x14ac:dyDescent="0.3">
      <c r="B183" s="48" t="s">
        <v>222</v>
      </c>
      <c r="C183" s="48" t="s">
        <v>221</v>
      </c>
      <c r="D183" s="38">
        <f>+D184+D187+D188</f>
        <v>0</v>
      </c>
      <c r="E183" s="38">
        <f t="shared" ref="E183:K183" si="434">+E184+E187+E188</f>
        <v>0</v>
      </c>
      <c r="F183" s="38">
        <f t="shared" si="434"/>
        <v>0</v>
      </c>
      <c r="G183" s="38">
        <f t="shared" si="434"/>
        <v>0</v>
      </c>
      <c r="H183" s="38">
        <f t="shared" si="434"/>
        <v>582334375.22000003</v>
      </c>
      <c r="I183" s="38">
        <f t="shared" si="434"/>
        <v>582334375.22000003</v>
      </c>
      <c r="J183" s="38">
        <f t="shared" si="434"/>
        <v>582334375.22000003</v>
      </c>
      <c r="K183" s="38">
        <f t="shared" si="434"/>
        <v>-582334375.22000003</v>
      </c>
      <c r="L183" s="39" t="e">
        <f t="shared" si="359"/>
        <v>#DIV/0!</v>
      </c>
      <c r="N183" s="114" t="s">
        <v>222</v>
      </c>
      <c r="O183" s="102" t="s">
        <v>221</v>
      </c>
      <c r="P183" s="94">
        <f t="shared" si="334"/>
        <v>0</v>
      </c>
      <c r="Q183" s="38">
        <f t="shared" ref="Q183:AB183" si="435">+Q184+Q187+Q188</f>
        <v>0</v>
      </c>
      <c r="R183" s="38">
        <f t="shared" si="435"/>
        <v>0</v>
      </c>
      <c r="S183" s="38">
        <f t="shared" si="435"/>
        <v>0</v>
      </c>
      <c r="T183" s="38">
        <f t="shared" si="435"/>
        <v>8888888.8888888881</v>
      </c>
      <c r="U183" s="38">
        <f t="shared" si="435"/>
        <v>8888888.8888888881</v>
      </c>
      <c r="V183" s="38">
        <f t="shared" si="435"/>
        <v>8888888.8888888881</v>
      </c>
      <c r="W183" s="38">
        <f t="shared" si="435"/>
        <v>8888888.8888888881</v>
      </c>
      <c r="X183" s="38">
        <f t="shared" si="435"/>
        <v>8888888.8888888881</v>
      </c>
      <c r="Y183" s="38">
        <f t="shared" si="435"/>
        <v>8888888.8888888881</v>
      </c>
      <c r="Z183" s="38">
        <f t="shared" si="435"/>
        <v>8888888.8888888881</v>
      </c>
      <c r="AA183" s="38">
        <f t="shared" si="435"/>
        <v>8888888.8888888881</v>
      </c>
      <c r="AB183" s="38">
        <f t="shared" si="435"/>
        <v>8888888.8888888881</v>
      </c>
      <c r="AC183" s="38">
        <f>+AC184+AC187+AC188</f>
        <v>80000000</v>
      </c>
      <c r="AE183" s="38">
        <v>582334375.22000003</v>
      </c>
      <c r="AF183" s="38">
        <f>+'Ejecucion ingresos febrero 2019'!I183</f>
        <v>299396268.12</v>
      </c>
      <c r="AG183" s="38">
        <f t="shared" ref="AG183" si="436">+AG184+AG187+AG188</f>
        <v>0</v>
      </c>
      <c r="AH183" s="38">
        <f t="shared" ref="AH183" si="437">+AH184+AH187+AH188</f>
        <v>0</v>
      </c>
      <c r="AI183" s="38">
        <f t="shared" ref="AI183" si="438">+AI184+AI187+AI188</f>
        <v>0</v>
      </c>
      <c r="AJ183" s="38">
        <f t="shared" ref="AJ183" si="439">+AJ184+AJ187+AJ188</f>
        <v>0</v>
      </c>
      <c r="AK183" s="38">
        <f t="shared" ref="AK183" si="440">+AK184+AK187+AK188</f>
        <v>0</v>
      </c>
      <c r="AL183" s="38">
        <f t="shared" ref="AL183" si="441">+AL184+AL187+AL188</f>
        <v>0</v>
      </c>
      <c r="AM183" s="38">
        <f t="shared" ref="AM183" si="442">+AM184+AM187+AM188</f>
        <v>0</v>
      </c>
      <c r="AN183" s="38">
        <f t="shared" ref="AN183" si="443">+AN184+AN187+AN188</f>
        <v>0</v>
      </c>
      <c r="AO183" s="38">
        <f t="shared" ref="AO183" si="444">+AO184+AO187+AO188</f>
        <v>0</v>
      </c>
      <c r="AP183" s="38">
        <f t="shared" ref="AP183" si="445">+AP184+AP187+AP188</f>
        <v>0</v>
      </c>
      <c r="AQ183" s="38">
        <f>+AQ184+AQ187+AQ188</f>
        <v>881730643.34000003</v>
      </c>
      <c r="AS183" s="39" t="e">
        <f t="shared" si="336"/>
        <v>#DIV/0!</v>
      </c>
      <c r="AT183" s="39" t="e">
        <f t="shared" si="336"/>
        <v>#DIV/0!</v>
      </c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</row>
    <row r="184" spans="2:60" ht="15.75" outlineLevel="4" thickBot="1" x14ac:dyDescent="0.3">
      <c r="B184" s="47" t="s">
        <v>223</v>
      </c>
      <c r="C184" s="47" t="s">
        <v>224</v>
      </c>
      <c r="D184" s="42">
        <f>+D185+D186</f>
        <v>0</v>
      </c>
      <c r="E184" s="42">
        <f t="shared" ref="E184:K184" si="446">+E185+E186</f>
        <v>0</v>
      </c>
      <c r="F184" s="42">
        <f t="shared" si="446"/>
        <v>0</v>
      </c>
      <c r="G184" s="42">
        <f t="shared" si="446"/>
        <v>0</v>
      </c>
      <c r="H184" s="42">
        <f t="shared" si="446"/>
        <v>561884281</v>
      </c>
      <c r="I184" s="42">
        <f t="shared" si="446"/>
        <v>561884281</v>
      </c>
      <c r="J184" s="42">
        <f t="shared" si="446"/>
        <v>561884281</v>
      </c>
      <c r="K184" s="42">
        <f t="shared" si="446"/>
        <v>-561884281</v>
      </c>
      <c r="L184" s="43" t="e">
        <f t="shared" si="359"/>
        <v>#DIV/0!</v>
      </c>
      <c r="N184" s="103" t="s">
        <v>223</v>
      </c>
      <c r="O184" s="101" t="s">
        <v>224</v>
      </c>
      <c r="P184" s="97">
        <f t="shared" si="334"/>
        <v>0</v>
      </c>
      <c r="Q184" s="97">
        <f>+Q185+Q186</f>
        <v>0</v>
      </c>
      <c r="R184" s="97">
        <f t="shared" ref="R184:AB184" si="447">+R185+R186</f>
        <v>0</v>
      </c>
      <c r="S184" s="97">
        <f t="shared" si="447"/>
        <v>0</v>
      </c>
      <c r="T184" s="97">
        <f t="shared" si="447"/>
        <v>0</v>
      </c>
      <c r="U184" s="97">
        <f t="shared" si="447"/>
        <v>0</v>
      </c>
      <c r="V184" s="97">
        <f t="shared" si="447"/>
        <v>0</v>
      </c>
      <c r="W184" s="97">
        <f t="shared" si="447"/>
        <v>0</v>
      </c>
      <c r="X184" s="97">
        <f t="shared" si="447"/>
        <v>0</v>
      </c>
      <c r="Y184" s="97">
        <f t="shared" si="447"/>
        <v>0</v>
      </c>
      <c r="Z184" s="97">
        <f t="shared" si="447"/>
        <v>0</v>
      </c>
      <c r="AA184" s="97">
        <f t="shared" si="447"/>
        <v>0</v>
      </c>
      <c r="AB184" s="97">
        <f t="shared" si="447"/>
        <v>0</v>
      </c>
      <c r="AC184" s="97">
        <f t="shared" si="335"/>
        <v>0</v>
      </c>
      <c r="AE184" s="97">
        <v>561884281</v>
      </c>
      <c r="AF184" s="97">
        <f>+'Ejecucion ingresos febrero 2019'!I184</f>
        <v>298754563.44999999</v>
      </c>
      <c r="AG184" s="97">
        <f t="shared" ref="AG184" si="448">+AG185+AG186</f>
        <v>0</v>
      </c>
      <c r="AH184" s="97">
        <f t="shared" ref="AH184" si="449">+AH185+AH186</f>
        <v>0</v>
      </c>
      <c r="AI184" s="97">
        <f t="shared" ref="AI184" si="450">+AI185+AI186</f>
        <v>0</v>
      </c>
      <c r="AJ184" s="97">
        <f t="shared" ref="AJ184" si="451">+AJ185+AJ186</f>
        <v>0</v>
      </c>
      <c r="AK184" s="97">
        <f t="shared" ref="AK184" si="452">+AK185+AK186</f>
        <v>0</v>
      </c>
      <c r="AL184" s="97">
        <f t="shared" ref="AL184" si="453">+AL185+AL186</f>
        <v>0</v>
      </c>
      <c r="AM184" s="97">
        <f t="shared" ref="AM184" si="454">+AM185+AM186</f>
        <v>0</v>
      </c>
      <c r="AN184" s="97">
        <f t="shared" ref="AN184" si="455">+AN185+AN186</f>
        <v>0</v>
      </c>
      <c r="AO184" s="97">
        <f t="shared" ref="AO184" si="456">+AO185+AO186</f>
        <v>0</v>
      </c>
      <c r="AP184" s="97">
        <f t="shared" ref="AP184" si="457">+AP185+AP186</f>
        <v>0</v>
      </c>
      <c r="AQ184" s="97">
        <f t="shared" ref="AQ184:AQ188" si="458">SUM(AE184:AP184)</f>
        <v>860638844.45000005</v>
      </c>
      <c r="AS184" s="124" t="e">
        <f t="shared" si="336"/>
        <v>#DIV/0!</v>
      </c>
      <c r="AT184" s="124" t="e">
        <f t="shared" si="336"/>
        <v>#DIV/0!</v>
      </c>
      <c r="AU184" s="97"/>
      <c r="AV184" s="97"/>
      <c r="AW184" s="97"/>
      <c r="AX184" s="97"/>
      <c r="AY184" s="97"/>
      <c r="AZ184" s="97"/>
      <c r="BA184" s="97"/>
      <c r="BB184" s="97"/>
      <c r="BC184" s="97"/>
      <c r="BD184" s="97"/>
      <c r="BE184" s="97"/>
      <c r="BF184" s="97"/>
      <c r="BG184" s="97"/>
      <c r="BH184" s="97"/>
    </row>
    <row r="185" spans="2:60" ht="15.75" outlineLevel="4" thickBot="1" x14ac:dyDescent="0.3">
      <c r="B185" s="44" t="s">
        <v>225</v>
      </c>
      <c r="C185" s="44" t="s">
        <v>226</v>
      </c>
      <c r="D185" s="45"/>
      <c r="E185" s="45"/>
      <c r="F185" s="45"/>
      <c r="G185" s="45">
        <f t="shared" si="337"/>
        <v>0</v>
      </c>
      <c r="H185" s="45">
        <v>490032509</v>
      </c>
      <c r="I185" s="45">
        <v>490032509</v>
      </c>
      <c r="J185" s="45">
        <v>490032509</v>
      </c>
      <c r="K185" s="45">
        <f t="shared" ref="K185:K190" si="459">SUM(G185-J185)</f>
        <v>-490032509</v>
      </c>
      <c r="L185" s="46" t="e">
        <f t="shared" si="359"/>
        <v>#DIV/0!</v>
      </c>
      <c r="N185" s="98" t="s">
        <v>225</v>
      </c>
      <c r="O185" s="99" t="s">
        <v>226</v>
      </c>
      <c r="P185" s="100">
        <f t="shared" si="334"/>
        <v>0</v>
      </c>
      <c r="Q185" s="100">
        <v>0</v>
      </c>
      <c r="R185" s="100">
        <v>0</v>
      </c>
      <c r="S185" s="100">
        <v>0</v>
      </c>
      <c r="T185" s="100">
        <v>0</v>
      </c>
      <c r="U185" s="100">
        <v>0</v>
      </c>
      <c r="V185" s="100">
        <v>0</v>
      </c>
      <c r="W185" s="100">
        <v>0</v>
      </c>
      <c r="X185" s="100">
        <v>0</v>
      </c>
      <c r="Y185" s="100">
        <v>0</v>
      </c>
      <c r="Z185" s="100">
        <v>0</v>
      </c>
      <c r="AA185" s="100">
        <v>0</v>
      </c>
      <c r="AB185" s="100">
        <v>0</v>
      </c>
      <c r="AC185" s="100">
        <f t="shared" si="335"/>
        <v>0</v>
      </c>
      <c r="AE185" s="100">
        <v>490032509</v>
      </c>
      <c r="AF185" s="100">
        <f>+'Ejecucion ingresos febrero 2019'!I185</f>
        <v>272963281.44999999</v>
      </c>
      <c r="AG185" s="100">
        <v>0</v>
      </c>
      <c r="AH185" s="100">
        <v>0</v>
      </c>
      <c r="AI185" s="100">
        <v>0</v>
      </c>
      <c r="AJ185" s="100">
        <v>0</v>
      </c>
      <c r="AK185" s="100">
        <v>0</v>
      </c>
      <c r="AL185" s="100">
        <v>0</v>
      </c>
      <c r="AM185" s="100">
        <v>0</v>
      </c>
      <c r="AN185" s="100">
        <v>0</v>
      </c>
      <c r="AO185" s="100">
        <v>0</v>
      </c>
      <c r="AP185" s="100">
        <v>0</v>
      </c>
      <c r="AQ185" s="100">
        <f t="shared" si="458"/>
        <v>762995790.45000005</v>
      </c>
      <c r="AS185" s="125" t="e">
        <f t="shared" si="336"/>
        <v>#DIV/0!</v>
      </c>
      <c r="AT185" s="125" t="e">
        <f t="shared" si="336"/>
        <v>#DIV/0!</v>
      </c>
      <c r="AU185" s="100"/>
      <c r="AV185" s="100"/>
      <c r="AW185" s="100"/>
      <c r="AX185" s="100"/>
      <c r="AY185" s="100"/>
      <c r="AZ185" s="100"/>
      <c r="BA185" s="100"/>
      <c r="BB185" s="100"/>
      <c r="BC185" s="100"/>
      <c r="BD185" s="100"/>
      <c r="BE185" s="100"/>
      <c r="BF185" s="100"/>
      <c r="BG185" s="100"/>
      <c r="BH185" s="100"/>
    </row>
    <row r="186" spans="2:60" ht="15.75" outlineLevel="4" thickBot="1" x14ac:dyDescent="0.3">
      <c r="B186" s="44" t="s">
        <v>232</v>
      </c>
      <c r="C186" s="44" t="s">
        <v>233</v>
      </c>
      <c r="D186" s="45"/>
      <c r="E186" s="45"/>
      <c r="F186" s="45"/>
      <c r="G186" s="45">
        <f t="shared" si="337"/>
        <v>0</v>
      </c>
      <c r="H186" s="45">
        <v>71851772</v>
      </c>
      <c r="I186" s="45">
        <v>71851772</v>
      </c>
      <c r="J186" s="45">
        <v>71851772</v>
      </c>
      <c r="K186" s="45">
        <f t="shared" si="459"/>
        <v>-71851772</v>
      </c>
      <c r="L186" s="46" t="e">
        <f t="shared" si="359"/>
        <v>#DIV/0!</v>
      </c>
      <c r="N186" s="98" t="s">
        <v>232</v>
      </c>
      <c r="O186" s="99" t="s">
        <v>233</v>
      </c>
      <c r="P186" s="100">
        <f t="shared" si="334"/>
        <v>0</v>
      </c>
      <c r="Q186" s="100">
        <v>0</v>
      </c>
      <c r="R186" s="100">
        <v>0</v>
      </c>
      <c r="S186" s="100">
        <v>0</v>
      </c>
      <c r="T186" s="100">
        <v>0</v>
      </c>
      <c r="U186" s="100">
        <v>0</v>
      </c>
      <c r="V186" s="100">
        <v>0</v>
      </c>
      <c r="W186" s="100">
        <v>0</v>
      </c>
      <c r="X186" s="100">
        <v>0</v>
      </c>
      <c r="Y186" s="100">
        <v>0</v>
      </c>
      <c r="Z186" s="100">
        <v>0</v>
      </c>
      <c r="AA186" s="100">
        <v>0</v>
      </c>
      <c r="AB186" s="100">
        <v>0</v>
      </c>
      <c r="AC186" s="100">
        <f t="shared" si="335"/>
        <v>0</v>
      </c>
      <c r="AE186" s="100">
        <v>71851772</v>
      </c>
      <c r="AF186" s="100">
        <f>+'Ejecucion ingresos febrero 2019'!I186</f>
        <v>25791282</v>
      </c>
      <c r="AG186" s="100">
        <v>0</v>
      </c>
      <c r="AH186" s="100">
        <v>0</v>
      </c>
      <c r="AI186" s="100">
        <v>0</v>
      </c>
      <c r="AJ186" s="100">
        <v>0</v>
      </c>
      <c r="AK186" s="100">
        <v>0</v>
      </c>
      <c r="AL186" s="100">
        <v>0</v>
      </c>
      <c r="AM186" s="100">
        <v>0</v>
      </c>
      <c r="AN186" s="100">
        <v>0</v>
      </c>
      <c r="AO186" s="100">
        <v>0</v>
      </c>
      <c r="AP186" s="100">
        <v>0</v>
      </c>
      <c r="AQ186" s="100">
        <f t="shared" si="458"/>
        <v>97643054</v>
      </c>
      <c r="AS186" s="125" t="e">
        <f t="shared" si="336"/>
        <v>#DIV/0!</v>
      </c>
      <c r="AT186" s="125" t="e">
        <f t="shared" si="336"/>
        <v>#DIV/0!</v>
      </c>
      <c r="AU186" s="100"/>
      <c r="AV186" s="100"/>
      <c r="AW186" s="100"/>
      <c r="AX186" s="100"/>
      <c r="AY186" s="100"/>
      <c r="AZ186" s="100"/>
      <c r="BA186" s="100"/>
      <c r="BB186" s="100"/>
      <c r="BC186" s="100"/>
      <c r="BD186" s="100"/>
      <c r="BE186" s="100"/>
      <c r="BF186" s="100"/>
      <c r="BG186" s="100"/>
      <c r="BH186" s="100"/>
    </row>
    <row r="187" spans="2:60" ht="15.75" thickBot="1" x14ac:dyDescent="0.3">
      <c r="B187" s="47" t="s">
        <v>235</v>
      </c>
      <c r="C187" s="47" t="s">
        <v>236</v>
      </c>
      <c r="D187" s="42"/>
      <c r="E187" s="42"/>
      <c r="F187" s="42"/>
      <c r="G187" s="42">
        <f t="shared" si="337"/>
        <v>0</v>
      </c>
      <c r="H187" s="42">
        <v>12955.65</v>
      </c>
      <c r="I187" s="42">
        <v>12955.65</v>
      </c>
      <c r="J187" s="42">
        <v>12955.65</v>
      </c>
      <c r="K187" s="42">
        <f t="shared" si="459"/>
        <v>-12955.65</v>
      </c>
      <c r="L187" s="42" t="e">
        <f t="shared" si="359"/>
        <v>#DIV/0!</v>
      </c>
      <c r="N187" s="103" t="s">
        <v>235</v>
      </c>
      <c r="O187" s="101" t="s">
        <v>236</v>
      </c>
      <c r="P187" s="97">
        <f t="shared" si="334"/>
        <v>0</v>
      </c>
      <c r="Q187" s="97">
        <v>0</v>
      </c>
      <c r="R187" s="97">
        <v>0</v>
      </c>
      <c r="S187" s="97">
        <v>0</v>
      </c>
      <c r="T187" s="97">
        <v>0</v>
      </c>
      <c r="U187" s="97">
        <v>0</v>
      </c>
      <c r="V187" s="97">
        <v>0</v>
      </c>
      <c r="W187" s="97">
        <v>0</v>
      </c>
      <c r="X187" s="97">
        <v>0</v>
      </c>
      <c r="Y187" s="97">
        <v>0</v>
      </c>
      <c r="Z187" s="97">
        <v>0</v>
      </c>
      <c r="AA187" s="97">
        <v>0</v>
      </c>
      <c r="AB187" s="97">
        <v>0</v>
      </c>
      <c r="AC187" s="97">
        <f t="shared" si="335"/>
        <v>0</v>
      </c>
      <c r="AE187" s="97">
        <v>12955.65</v>
      </c>
      <c r="AF187" s="97">
        <f>+'Ejecucion ingresos febrero 2019'!I187</f>
        <v>11706.6</v>
      </c>
      <c r="AG187" s="97">
        <v>0</v>
      </c>
      <c r="AH187" s="97">
        <v>0</v>
      </c>
      <c r="AI187" s="97">
        <v>0</v>
      </c>
      <c r="AJ187" s="97">
        <v>0</v>
      </c>
      <c r="AK187" s="97">
        <v>0</v>
      </c>
      <c r="AL187" s="97">
        <v>0</v>
      </c>
      <c r="AM187" s="97">
        <v>0</v>
      </c>
      <c r="AN187" s="97">
        <v>0</v>
      </c>
      <c r="AO187" s="97">
        <v>0</v>
      </c>
      <c r="AP187" s="97">
        <v>0</v>
      </c>
      <c r="AQ187" s="97">
        <f t="shared" si="458"/>
        <v>24662.25</v>
      </c>
      <c r="AS187" s="124" t="e">
        <f t="shared" si="336"/>
        <v>#DIV/0!</v>
      </c>
      <c r="AT187" s="124" t="e">
        <f t="shared" si="336"/>
        <v>#DIV/0!</v>
      </c>
      <c r="AU187" s="97"/>
      <c r="AV187" s="97"/>
      <c r="AW187" s="97"/>
      <c r="AX187" s="97"/>
      <c r="AY187" s="97"/>
      <c r="AZ187" s="97"/>
      <c r="BA187" s="97"/>
      <c r="BB187" s="97"/>
      <c r="BC187" s="97"/>
      <c r="BD187" s="97"/>
      <c r="BE187" s="97"/>
      <c r="BF187" s="97"/>
      <c r="BG187" s="97"/>
      <c r="BH187" s="97"/>
    </row>
    <row r="188" spans="2:60" ht="15.75" thickBot="1" x14ac:dyDescent="0.3">
      <c r="B188" s="47" t="s">
        <v>237</v>
      </c>
      <c r="C188" s="47" t="s">
        <v>220</v>
      </c>
      <c r="D188" s="42">
        <f>+D189+D190+D191</f>
        <v>0</v>
      </c>
      <c r="E188" s="42">
        <f t="shared" ref="E188:K188" si="460">SUM(E189:E191)</f>
        <v>0</v>
      </c>
      <c r="F188" s="42">
        <f t="shared" si="460"/>
        <v>0</v>
      </c>
      <c r="G188" s="42">
        <f t="shared" si="337"/>
        <v>0</v>
      </c>
      <c r="H188" s="42">
        <f t="shared" ref="H188:I188" si="461">SUM(H189:H191)</f>
        <v>20437138.57</v>
      </c>
      <c r="I188" s="42">
        <f t="shared" si="461"/>
        <v>20437138.57</v>
      </c>
      <c r="J188" s="42">
        <f t="shared" si="460"/>
        <v>20437138.57</v>
      </c>
      <c r="K188" s="42">
        <f t="shared" si="460"/>
        <v>-20437138.57</v>
      </c>
      <c r="L188" s="42" t="e">
        <f t="shared" si="359"/>
        <v>#DIV/0!</v>
      </c>
      <c r="N188" s="103" t="s">
        <v>237</v>
      </c>
      <c r="O188" s="101" t="s">
        <v>220</v>
      </c>
      <c r="P188" s="97">
        <f>SUM(P189:P192)</f>
        <v>80000000</v>
      </c>
      <c r="Q188" s="97">
        <f t="shared" ref="Q188:AC188" si="462">SUM(Q189:Q192)</f>
        <v>0</v>
      </c>
      <c r="R188" s="97">
        <f t="shared" si="462"/>
        <v>0</v>
      </c>
      <c r="S188" s="97">
        <f t="shared" si="462"/>
        <v>0</v>
      </c>
      <c r="T188" s="97">
        <f t="shared" si="462"/>
        <v>8888888.8888888881</v>
      </c>
      <c r="U188" s="97">
        <f t="shared" si="462"/>
        <v>8888888.8888888881</v>
      </c>
      <c r="V188" s="97">
        <f t="shared" si="462"/>
        <v>8888888.8888888881</v>
      </c>
      <c r="W188" s="97">
        <f t="shared" si="462"/>
        <v>8888888.8888888881</v>
      </c>
      <c r="X188" s="97">
        <f t="shared" si="462"/>
        <v>8888888.8888888881</v>
      </c>
      <c r="Y188" s="97">
        <f t="shared" si="462"/>
        <v>8888888.8888888881</v>
      </c>
      <c r="Z188" s="97">
        <f t="shared" si="462"/>
        <v>8888888.8888888881</v>
      </c>
      <c r="AA188" s="97">
        <f t="shared" si="462"/>
        <v>8888888.8888888881</v>
      </c>
      <c r="AB188" s="97">
        <f t="shared" si="462"/>
        <v>8888888.8888888881</v>
      </c>
      <c r="AC188" s="97">
        <f t="shared" si="462"/>
        <v>80000000</v>
      </c>
      <c r="AE188" s="97">
        <v>20437138.57</v>
      </c>
      <c r="AF188" s="97">
        <f>+'Ejecucion ingresos febrero 2019'!I188</f>
        <v>629998.07000000007</v>
      </c>
      <c r="AG188" s="97">
        <v>0</v>
      </c>
      <c r="AH188" s="97">
        <v>0</v>
      </c>
      <c r="AI188" s="97">
        <v>0</v>
      </c>
      <c r="AJ188" s="97">
        <v>0</v>
      </c>
      <c r="AK188" s="97">
        <v>0</v>
      </c>
      <c r="AL188" s="97">
        <v>0</v>
      </c>
      <c r="AM188" s="97">
        <v>0</v>
      </c>
      <c r="AN188" s="97">
        <v>0</v>
      </c>
      <c r="AO188" s="97">
        <v>0</v>
      </c>
      <c r="AP188" s="97">
        <v>0</v>
      </c>
      <c r="AQ188" s="97">
        <f t="shared" si="458"/>
        <v>21067136.640000001</v>
      </c>
      <c r="AS188" s="124" t="e">
        <f t="shared" si="336"/>
        <v>#DIV/0!</v>
      </c>
      <c r="AT188" s="124" t="e">
        <f t="shared" si="336"/>
        <v>#DIV/0!</v>
      </c>
      <c r="AU188" s="97"/>
      <c r="AV188" s="97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</row>
    <row r="189" spans="2:60" ht="15.75" outlineLevel="4" thickBot="1" x14ac:dyDescent="0.3">
      <c r="B189" s="44">
        <v>1202010401</v>
      </c>
      <c r="C189" s="44" t="s">
        <v>276</v>
      </c>
      <c r="D189" s="45"/>
      <c r="E189" s="45"/>
      <c r="F189" s="45"/>
      <c r="G189" s="45">
        <f t="shared" si="337"/>
        <v>0</v>
      </c>
      <c r="H189" s="45">
        <v>20112416.27</v>
      </c>
      <c r="I189" s="45">
        <v>20112416.27</v>
      </c>
      <c r="J189" s="45">
        <v>20112416.27</v>
      </c>
      <c r="K189" s="45">
        <f t="shared" si="459"/>
        <v>-20112416.27</v>
      </c>
      <c r="L189" s="46" t="e">
        <f t="shared" si="359"/>
        <v>#DIV/0!</v>
      </c>
      <c r="N189" s="98"/>
      <c r="O189" s="99"/>
      <c r="P189" s="100">
        <f t="shared" si="334"/>
        <v>0</v>
      </c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>
        <f t="shared" si="335"/>
        <v>0</v>
      </c>
      <c r="AE189" s="100"/>
      <c r="AF189" s="100">
        <f>+'Ejecucion ingresos febrero 2019'!I189</f>
        <v>347801.7</v>
      </c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S189" s="125" t="e">
        <f t="shared" si="336"/>
        <v>#DIV/0!</v>
      </c>
      <c r="AT189" s="125" t="e">
        <f t="shared" si="336"/>
        <v>#DIV/0!</v>
      </c>
      <c r="AU189" s="100"/>
      <c r="AV189" s="100"/>
      <c r="AW189" s="100"/>
      <c r="AX189" s="100"/>
      <c r="AY189" s="100"/>
      <c r="AZ189" s="100"/>
      <c r="BA189" s="100"/>
      <c r="BB189" s="100"/>
      <c r="BC189" s="100"/>
      <c r="BD189" s="100"/>
      <c r="BE189" s="100"/>
      <c r="BF189" s="100"/>
      <c r="BG189" s="100"/>
      <c r="BH189" s="100"/>
    </row>
    <row r="190" spans="2:60" ht="15.75" outlineLevel="4" thickBot="1" x14ac:dyDescent="0.3">
      <c r="B190" s="44">
        <v>1202010404</v>
      </c>
      <c r="C190" s="44" t="s">
        <v>277</v>
      </c>
      <c r="D190" s="45"/>
      <c r="E190" s="45"/>
      <c r="F190" s="45"/>
      <c r="G190" s="45">
        <f t="shared" si="337"/>
        <v>0</v>
      </c>
      <c r="H190" s="45">
        <v>31838.3</v>
      </c>
      <c r="I190" s="45">
        <v>31838.3</v>
      </c>
      <c r="J190" s="45">
        <v>31838.3</v>
      </c>
      <c r="K190" s="45">
        <f t="shared" si="459"/>
        <v>-31838.3</v>
      </c>
      <c r="L190" s="46" t="e">
        <f t="shared" si="359"/>
        <v>#DIV/0!</v>
      </c>
      <c r="N190" s="98"/>
      <c r="O190" s="99"/>
      <c r="P190" s="100">
        <f t="shared" si="334"/>
        <v>0</v>
      </c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>
        <f t="shared" si="335"/>
        <v>0</v>
      </c>
      <c r="AE190" s="100"/>
      <c r="AF190" s="100">
        <f>+'Ejecucion ingresos febrero 2019'!I190</f>
        <v>17377.37</v>
      </c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S190" s="125" t="e">
        <f t="shared" si="336"/>
        <v>#DIV/0!</v>
      </c>
      <c r="AT190" s="125" t="e">
        <f t="shared" si="336"/>
        <v>#DIV/0!</v>
      </c>
      <c r="AU190" s="100"/>
      <c r="AV190" s="100"/>
      <c r="AW190" s="100"/>
      <c r="AX190" s="100"/>
      <c r="AY190" s="100"/>
      <c r="AZ190" s="100"/>
      <c r="BA190" s="100"/>
      <c r="BB190" s="100"/>
      <c r="BC190" s="100"/>
      <c r="BD190" s="100"/>
      <c r="BE190" s="100"/>
      <c r="BF190" s="100"/>
      <c r="BG190" s="100"/>
      <c r="BH190" s="100"/>
    </row>
    <row r="191" spans="2:60" ht="15.75" outlineLevel="4" thickBot="1" x14ac:dyDescent="0.3">
      <c r="B191" s="44">
        <v>1202010412</v>
      </c>
      <c r="C191" s="44" t="s">
        <v>244</v>
      </c>
      <c r="D191" s="45"/>
      <c r="E191" s="45"/>
      <c r="F191" s="45"/>
      <c r="G191" s="45">
        <f t="shared" si="337"/>
        <v>0</v>
      </c>
      <c r="H191" s="45">
        <v>292884</v>
      </c>
      <c r="I191" s="45">
        <v>292884</v>
      </c>
      <c r="J191" s="45">
        <v>292884</v>
      </c>
      <c r="K191" s="45">
        <f>SUM(G191-J191)</f>
        <v>-292884</v>
      </c>
      <c r="L191" s="46" t="e">
        <f t="shared" si="359"/>
        <v>#DIV/0!</v>
      </c>
      <c r="N191" s="98"/>
      <c r="O191" s="99"/>
      <c r="P191" s="100">
        <f t="shared" si="334"/>
        <v>0</v>
      </c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>
        <f t="shared" si="335"/>
        <v>0</v>
      </c>
      <c r="AE191" s="100"/>
      <c r="AF191" s="100">
        <f>+'Ejecucion ingresos febrero 2019'!I191</f>
        <v>264819</v>
      </c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S191" s="125" t="e">
        <f t="shared" si="336"/>
        <v>#DIV/0!</v>
      </c>
      <c r="AT191" s="125" t="e">
        <f t="shared" si="336"/>
        <v>#DIV/0!</v>
      </c>
      <c r="AU191" s="100"/>
      <c r="AV191" s="100"/>
      <c r="AW191" s="100"/>
      <c r="AX191" s="100"/>
      <c r="AY191" s="100"/>
      <c r="AZ191" s="100"/>
      <c r="BA191" s="100"/>
      <c r="BB191" s="100"/>
      <c r="BC191" s="100"/>
      <c r="BD191" s="100"/>
      <c r="BE191" s="100"/>
      <c r="BF191" s="100"/>
      <c r="BG191" s="100"/>
      <c r="BH191" s="100"/>
    </row>
    <row r="192" spans="2:60" ht="15.75" outlineLevel="4" thickBot="1" x14ac:dyDescent="0.3">
      <c r="B192" s="44">
        <f>+'Ejecucion ingresos febrero 2019'!B192</f>
        <v>1202010413</v>
      </c>
      <c r="C192" s="44" t="str">
        <f>+'Ejecucion ingresos febrero 2019'!C192</f>
        <v>Convenio 2286 de 2018 Proyección Social</v>
      </c>
      <c r="D192" s="45"/>
      <c r="E192" s="45"/>
      <c r="F192" s="45"/>
      <c r="G192" s="45"/>
      <c r="H192" s="45"/>
      <c r="I192" s="45"/>
      <c r="J192" s="45"/>
      <c r="K192" s="45"/>
      <c r="L192" s="46"/>
      <c r="N192" s="98"/>
      <c r="O192" s="99"/>
      <c r="P192" s="100">
        <f>+'Ejecucion ingresos febrero 2019'!E192</f>
        <v>80000000</v>
      </c>
      <c r="Q192" s="100"/>
      <c r="R192" s="100"/>
      <c r="S192" s="100"/>
      <c r="T192" s="100">
        <v>8888888.8888888881</v>
      </c>
      <c r="U192" s="100">
        <v>8888888.8888888881</v>
      </c>
      <c r="V192" s="100">
        <v>8888888.8888888881</v>
      </c>
      <c r="W192" s="100">
        <v>8888888.8888888881</v>
      </c>
      <c r="X192" s="100">
        <v>8888888.8888888881</v>
      </c>
      <c r="Y192" s="100">
        <v>8888888.8888888881</v>
      </c>
      <c r="Z192" s="100">
        <v>8888888.8888888881</v>
      </c>
      <c r="AA192" s="100">
        <v>8888888.8888888881</v>
      </c>
      <c r="AB192" s="100">
        <v>8888888.8888888881</v>
      </c>
      <c r="AC192" s="100">
        <f t="shared" si="335"/>
        <v>80000000</v>
      </c>
      <c r="AE192" s="100"/>
      <c r="AF192" s="100">
        <f>+'Ejecucion ingresos febrero 2019'!I192</f>
        <v>0</v>
      </c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S192" s="125" t="e">
        <f t="shared" si="336"/>
        <v>#DIV/0!</v>
      </c>
      <c r="AT192" s="125" t="e">
        <f t="shared" si="336"/>
        <v>#DIV/0!</v>
      </c>
      <c r="AU192" s="100"/>
      <c r="AV192" s="100"/>
      <c r="AW192" s="100"/>
      <c r="AX192" s="100"/>
      <c r="AY192" s="100"/>
      <c r="AZ192" s="100"/>
      <c r="BA192" s="100"/>
      <c r="BB192" s="100"/>
      <c r="BC192" s="100"/>
      <c r="BD192" s="100"/>
      <c r="BE192" s="100"/>
      <c r="BF192" s="100"/>
      <c r="BG192" s="100"/>
      <c r="BH192" s="100"/>
    </row>
  </sheetData>
  <mergeCells count="2">
    <mergeCell ref="D4:L4"/>
    <mergeCell ref="D3:L3"/>
  </mergeCells>
  <pageMargins left="0.70866141732283472" right="0.70866141732283472" top="0.74803149606299213" bottom="0.74803149606299213" header="0.31496062992125984" footer="0.31496062992125984"/>
  <pageSetup paperSize="506" scale="85" orientation="landscape" r:id="rId1"/>
  <drawing r:id="rId2"/>
  <picture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8"/>
  <sheetViews>
    <sheetView showGridLines="0" topLeftCell="C1" workbookViewId="0">
      <selection activeCell="O26" sqref="O26"/>
    </sheetView>
  </sheetViews>
  <sheetFormatPr baseColWidth="10" defaultRowHeight="15" x14ac:dyDescent="0.25"/>
  <cols>
    <col min="2" max="2" width="44" customWidth="1"/>
    <col min="3" max="3" width="16.28515625" bestFit="1" customWidth="1"/>
    <col min="4" max="4" width="9.5703125" bestFit="1" customWidth="1"/>
    <col min="5" max="5" width="10.7109375" bestFit="1" customWidth="1"/>
    <col min="6" max="6" width="11.28515625" hidden="1" customWidth="1"/>
    <col min="7" max="7" width="10.140625" bestFit="1" customWidth="1"/>
    <col min="8" max="8" width="15.140625" bestFit="1" customWidth="1"/>
    <col min="9" max="9" width="16.28515625" bestFit="1" customWidth="1"/>
    <col min="10" max="10" width="15.140625" bestFit="1" customWidth="1"/>
    <col min="11" max="11" width="16.28515625" bestFit="1" customWidth="1"/>
    <col min="12" max="12" width="14.140625" bestFit="1" customWidth="1"/>
    <col min="13" max="13" width="15.140625" bestFit="1" customWidth="1"/>
    <col min="14" max="14" width="14.140625" bestFit="1" customWidth="1"/>
    <col min="15" max="15" width="16.28515625" bestFit="1" customWidth="1"/>
    <col min="16" max="16" width="14.140625" bestFit="1" customWidth="1"/>
    <col min="17" max="19" width="15.140625" bestFit="1" customWidth="1"/>
  </cols>
  <sheetData>
    <row r="1" spans="1:19" ht="21" x14ac:dyDescent="0.35">
      <c r="A1" s="54"/>
      <c r="B1" s="54"/>
      <c r="C1" s="148" t="s">
        <v>310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55"/>
    </row>
    <row r="2" spans="1:19" ht="21" x14ac:dyDescent="0.35">
      <c r="A2" s="54"/>
      <c r="B2" s="54"/>
      <c r="C2" s="148" t="s">
        <v>311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55"/>
    </row>
    <row r="3" spans="1:19" ht="19.5" thickBot="1" x14ac:dyDescent="0.35">
      <c r="A3" s="54"/>
      <c r="B3" s="54"/>
      <c r="C3" s="149" t="s">
        <v>312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56"/>
    </row>
    <row r="4" spans="1:19" s="61" customFormat="1" ht="26.25" thickBot="1" x14ac:dyDescent="0.25">
      <c r="A4" s="57" t="s">
        <v>0</v>
      </c>
      <c r="B4" s="57" t="s">
        <v>1</v>
      </c>
      <c r="C4" s="58" t="s">
        <v>313</v>
      </c>
      <c r="D4" s="58" t="s">
        <v>314</v>
      </c>
      <c r="E4" s="58" t="s">
        <v>315</v>
      </c>
      <c r="F4" s="58" t="s">
        <v>316</v>
      </c>
      <c r="G4" s="58" t="s">
        <v>4</v>
      </c>
      <c r="H4" s="58" t="s">
        <v>3</v>
      </c>
      <c r="I4" s="58" t="s">
        <v>317</v>
      </c>
      <c r="J4" s="58" t="s">
        <v>318</v>
      </c>
      <c r="K4" s="58" t="s">
        <v>319</v>
      </c>
      <c r="L4" s="59" t="s">
        <v>320</v>
      </c>
      <c r="M4" s="58" t="s">
        <v>321</v>
      </c>
      <c r="N4" s="58" t="s">
        <v>322</v>
      </c>
      <c r="O4" s="58" t="s">
        <v>323</v>
      </c>
      <c r="P4" s="57" t="s">
        <v>324</v>
      </c>
      <c r="Q4" s="60" t="s">
        <v>325</v>
      </c>
      <c r="R4" s="60" t="s">
        <v>326</v>
      </c>
      <c r="S4" s="60" t="s">
        <v>327</v>
      </c>
    </row>
    <row r="5" spans="1:19" ht="15.75" thickBot="1" x14ac:dyDescent="0.3">
      <c r="A5" s="62">
        <v>2</v>
      </c>
      <c r="B5" s="62" t="s">
        <v>328</v>
      </c>
      <c r="C5" s="63">
        <f>+C6</f>
        <v>115616060085</v>
      </c>
      <c r="D5" s="63">
        <f t="shared" ref="D5:P5" si="0">+D6</f>
        <v>243000</v>
      </c>
      <c r="E5" s="63">
        <f t="shared" si="0"/>
        <v>243000</v>
      </c>
      <c r="F5" s="63">
        <f t="shared" si="0"/>
        <v>0</v>
      </c>
      <c r="G5" s="63">
        <f t="shared" si="0"/>
        <v>0</v>
      </c>
      <c r="H5" s="63">
        <f t="shared" si="0"/>
        <v>50672288133.760002</v>
      </c>
      <c r="I5" s="63">
        <f t="shared" si="0"/>
        <v>166288348218.76001</v>
      </c>
      <c r="J5" s="63">
        <f t="shared" si="0"/>
        <v>15264181515.629999</v>
      </c>
      <c r="K5" s="63">
        <f t="shared" si="0"/>
        <v>151024166703.13</v>
      </c>
      <c r="L5" s="63">
        <f t="shared" si="0"/>
        <v>7475962976.6300001</v>
      </c>
      <c r="M5" s="63">
        <f t="shared" si="0"/>
        <v>18244398923.629997</v>
      </c>
      <c r="N5" s="63">
        <f t="shared" si="0"/>
        <v>2980217408</v>
      </c>
      <c r="O5" s="63">
        <f t="shared" si="0"/>
        <v>148043949295.13</v>
      </c>
      <c r="P5" s="63">
        <f t="shared" si="0"/>
        <v>7475962976.6300001</v>
      </c>
      <c r="Q5" s="64">
        <f>+C5+D5-E5-G5+H5-I5</f>
        <v>0</v>
      </c>
      <c r="R5" s="7">
        <f>+I5-K5-J5</f>
        <v>0</v>
      </c>
    </row>
    <row r="6" spans="1:19" ht="15.75" thickBot="1" x14ac:dyDescent="0.3">
      <c r="A6" s="62">
        <v>21</v>
      </c>
      <c r="B6" s="62" t="s">
        <v>329</v>
      </c>
      <c r="C6" s="63">
        <f>+C7+C82+C116+C118+C264+C276+C366+C368</f>
        <v>115616060085</v>
      </c>
      <c r="D6" s="63">
        <f t="shared" ref="D6:P6" si="1">+D7+D82+D116+D118+D264+D276+D366+D368</f>
        <v>243000</v>
      </c>
      <c r="E6" s="63">
        <f t="shared" si="1"/>
        <v>243000</v>
      </c>
      <c r="F6" s="63">
        <f t="shared" si="1"/>
        <v>0</v>
      </c>
      <c r="G6" s="63">
        <f t="shared" si="1"/>
        <v>0</v>
      </c>
      <c r="H6" s="63">
        <f>+H7+H82+H116+H118+H264+H276+H366+H368</f>
        <v>50672288133.760002</v>
      </c>
      <c r="I6" s="63">
        <f t="shared" si="1"/>
        <v>166288348218.76001</v>
      </c>
      <c r="J6" s="63">
        <f t="shared" si="1"/>
        <v>15264181515.629999</v>
      </c>
      <c r="K6" s="63">
        <f t="shared" si="1"/>
        <v>151024166703.13</v>
      </c>
      <c r="L6" s="63">
        <f t="shared" si="1"/>
        <v>7475962976.6300001</v>
      </c>
      <c r="M6" s="63">
        <f t="shared" si="1"/>
        <v>18244398923.629997</v>
      </c>
      <c r="N6" s="63">
        <f t="shared" si="1"/>
        <v>2980217408</v>
      </c>
      <c r="O6" s="63">
        <f t="shared" si="1"/>
        <v>148043949295.13</v>
      </c>
      <c r="P6" s="63">
        <f t="shared" si="1"/>
        <v>7475962976.6300001</v>
      </c>
      <c r="Q6" s="64">
        <f t="shared" ref="Q6:Q69" si="2">+C6+D6-E6-G6+H6-I6</f>
        <v>0</v>
      </c>
      <c r="R6" s="7">
        <f t="shared" ref="R6:R69" si="3">+I6-K6-J6</f>
        <v>0</v>
      </c>
    </row>
    <row r="7" spans="1:19" ht="15.75" thickBot="1" x14ac:dyDescent="0.3">
      <c r="A7" s="62">
        <v>2101</v>
      </c>
      <c r="B7" s="62" t="s">
        <v>330</v>
      </c>
      <c r="C7" s="63">
        <f>+C8+C9+C10+C11+C12+C13+C14+C15+C16+C17+C18+C19+C20+C25+C26+C27+C28+C31+C72</f>
        <v>94336696039</v>
      </c>
      <c r="D7" s="63">
        <f t="shared" ref="D7:P7" si="4">+D8+D9+D10+D11+D12+D13+D14+D15+D16+D17+D18+D19+D20+D25+D26+D27+D28+D31+D72</f>
        <v>0</v>
      </c>
      <c r="E7" s="63">
        <f t="shared" si="4"/>
        <v>0</v>
      </c>
      <c r="F7" s="63">
        <f t="shared" si="4"/>
        <v>0</v>
      </c>
      <c r="G7" s="63">
        <f t="shared" si="4"/>
        <v>0</v>
      </c>
      <c r="H7" s="63">
        <f t="shared" si="4"/>
        <v>547519257</v>
      </c>
      <c r="I7" s="63">
        <f t="shared" si="4"/>
        <v>94884215296</v>
      </c>
      <c r="J7" s="63">
        <f t="shared" si="4"/>
        <v>6009536791</v>
      </c>
      <c r="K7" s="63">
        <f t="shared" si="4"/>
        <v>88874678505</v>
      </c>
      <c r="L7" s="63">
        <f t="shared" si="4"/>
        <v>4947372808</v>
      </c>
      <c r="M7" s="63">
        <f t="shared" si="4"/>
        <v>6843222505</v>
      </c>
      <c r="N7" s="63">
        <f t="shared" si="4"/>
        <v>833685714</v>
      </c>
      <c r="O7" s="63">
        <f t="shared" si="4"/>
        <v>88040992791</v>
      </c>
      <c r="P7" s="63">
        <f t="shared" si="4"/>
        <v>4947372808</v>
      </c>
      <c r="Q7" s="64">
        <f t="shared" si="2"/>
        <v>0</v>
      </c>
      <c r="R7" s="7">
        <f t="shared" si="3"/>
        <v>0</v>
      </c>
    </row>
    <row r="8" spans="1:19" ht="15.75" thickBot="1" x14ac:dyDescent="0.3">
      <c r="A8" s="65">
        <v>210101</v>
      </c>
      <c r="B8" s="65" t="s">
        <v>331</v>
      </c>
      <c r="C8" s="66">
        <v>28957091890</v>
      </c>
      <c r="D8" s="66">
        <v>0</v>
      </c>
      <c r="E8" s="66">
        <v>0</v>
      </c>
      <c r="F8" s="66">
        <v>0</v>
      </c>
      <c r="G8" s="66">
        <v>0</v>
      </c>
      <c r="H8" s="67">
        <v>0</v>
      </c>
      <c r="I8" s="67">
        <f t="shared" ref="I8:I19" si="5">+C8+D8-E8-F8-G8+H8</f>
        <v>28957091890</v>
      </c>
      <c r="J8" s="67">
        <v>2085731793</v>
      </c>
      <c r="K8" s="67">
        <f t="shared" ref="K8:K71" si="6">+I8-J8</f>
        <v>26871360097</v>
      </c>
      <c r="L8" s="68">
        <v>2082698720</v>
      </c>
      <c r="M8" s="66">
        <v>2307207823</v>
      </c>
      <c r="N8" s="66">
        <f t="shared" ref="N8:N71" si="7">+M8-J8</f>
        <v>221476030</v>
      </c>
      <c r="O8" s="67">
        <f t="shared" ref="O8:O71" si="8">+I8-M8</f>
        <v>26649884067</v>
      </c>
      <c r="P8" s="66">
        <f t="shared" ref="P8:P71" si="9">+L8</f>
        <v>2082698720</v>
      </c>
      <c r="Q8" s="64">
        <f t="shared" si="2"/>
        <v>0</v>
      </c>
      <c r="R8" s="7">
        <f t="shared" si="3"/>
        <v>0</v>
      </c>
      <c r="S8" s="69"/>
    </row>
    <row r="9" spans="1:19" ht="15.75" thickBot="1" x14ac:dyDescent="0.3">
      <c r="A9" s="65">
        <v>210102</v>
      </c>
      <c r="B9" s="65" t="s">
        <v>332</v>
      </c>
      <c r="C9" s="66">
        <v>300331486</v>
      </c>
      <c r="D9" s="66">
        <v>0</v>
      </c>
      <c r="E9" s="66">
        <v>0</v>
      </c>
      <c r="F9" s="66">
        <v>0</v>
      </c>
      <c r="G9" s="66">
        <v>0</v>
      </c>
      <c r="H9" s="67">
        <v>0</v>
      </c>
      <c r="I9" s="67">
        <f t="shared" si="5"/>
        <v>300331486</v>
      </c>
      <c r="J9" s="67">
        <v>20373830</v>
      </c>
      <c r="K9" s="67">
        <f t="shared" si="6"/>
        <v>279957656</v>
      </c>
      <c r="L9" s="68">
        <v>20373830</v>
      </c>
      <c r="M9" s="66">
        <v>20373830</v>
      </c>
      <c r="N9" s="66">
        <f t="shared" si="7"/>
        <v>0</v>
      </c>
      <c r="O9" s="67">
        <f t="shared" si="8"/>
        <v>279957656</v>
      </c>
      <c r="P9" s="66">
        <f t="shared" si="9"/>
        <v>20373830</v>
      </c>
      <c r="Q9" s="64">
        <f t="shared" si="2"/>
        <v>0</v>
      </c>
      <c r="R9" s="7">
        <f t="shared" si="3"/>
        <v>0</v>
      </c>
      <c r="S9" s="69"/>
    </row>
    <row r="10" spans="1:19" ht="15.75" thickBot="1" x14ac:dyDescent="0.3">
      <c r="A10" s="65">
        <v>210103</v>
      </c>
      <c r="B10" s="65" t="s">
        <v>333</v>
      </c>
      <c r="C10" s="66">
        <v>11291510658</v>
      </c>
      <c r="D10" s="66">
        <v>0</v>
      </c>
      <c r="E10" s="66">
        <v>0</v>
      </c>
      <c r="F10" s="66">
        <v>0</v>
      </c>
      <c r="G10" s="66">
        <v>0</v>
      </c>
      <c r="H10" s="67">
        <v>0</v>
      </c>
      <c r="I10" s="67">
        <f t="shared" si="5"/>
        <v>11291510658</v>
      </c>
      <c r="J10" s="67">
        <v>934911206</v>
      </c>
      <c r="K10" s="67">
        <f t="shared" si="6"/>
        <v>10356599452</v>
      </c>
      <c r="L10" s="68">
        <v>934911206</v>
      </c>
      <c r="M10" s="66">
        <v>934911206</v>
      </c>
      <c r="N10" s="66">
        <f t="shared" si="7"/>
        <v>0</v>
      </c>
      <c r="O10" s="67">
        <f t="shared" si="8"/>
        <v>10356599452</v>
      </c>
      <c r="P10" s="66">
        <f t="shared" si="9"/>
        <v>934911206</v>
      </c>
      <c r="Q10" s="64">
        <f t="shared" si="2"/>
        <v>0</v>
      </c>
      <c r="R10" s="7">
        <f t="shared" si="3"/>
        <v>0</v>
      </c>
      <c r="S10" s="69"/>
    </row>
    <row r="11" spans="1:19" ht="15.75" thickBot="1" x14ac:dyDescent="0.3">
      <c r="A11" s="65">
        <v>210104</v>
      </c>
      <c r="B11" s="65" t="s">
        <v>334</v>
      </c>
      <c r="C11" s="66">
        <v>113914612</v>
      </c>
      <c r="D11" s="66">
        <v>0</v>
      </c>
      <c r="E11" s="66">
        <v>0</v>
      </c>
      <c r="F11" s="66">
        <v>0</v>
      </c>
      <c r="G11" s="66">
        <v>0</v>
      </c>
      <c r="H11" s="67">
        <v>0</v>
      </c>
      <c r="I11" s="67">
        <f t="shared" si="5"/>
        <v>113914612</v>
      </c>
      <c r="J11" s="67">
        <v>6489386</v>
      </c>
      <c r="K11" s="67">
        <f t="shared" si="6"/>
        <v>107425226</v>
      </c>
      <c r="L11" s="68">
        <v>6489386</v>
      </c>
      <c r="M11" s="66">
        <v>6489386</v>
      </c>
      <c r="N11" s="66">
        <f t="shared" si="7"/>
        <v>0</v>
      </c>
      <c r="O11" s="67">
        <f t="shared" si="8"/>
        <v>107425226</v>
      </c>
      <c r="P11" s="66">
        <f t="shared" si="9"/>
        <v>6489386</v>
      </c>
      <c r="Q11" s="64">
        <f t="shared" si="2"/>
        <v>0</v>
      </c>
      <c r="R11" s="7">
        <f t="shared" si="3"/>
        <v>0</v>
      </c>
    </row>
    <row r="12" spans="1:19" ht="15.75" thickBot="1" x14ac:dyDescent="0.3">
      <c r="A12" s="65">
        <v>210105</v>
      </c>
      <c r="B12" s="65" t="s">
        <v>335</v>
      </c>
      <c r="C12" s="66">
        <v>1746362543</v>
      </c>
      <c r="D12" s="66">
        <v>0</v>
      </c>
      <c r="E12" s="66">
        <v>0</v>
      </c>
      <c r="F12" s="66">
        <v>0</v>
      </c>
      <c r="G12" s="66">
        <v>0</v>
      </c>
      <c r="H12" s="67">
        <v>0</v>
      </c>
      <c r="I12" s="67">
        <f t="shared" si="5"/>
        <v>1746362543</v>
      </c>
      <c r="J12" s="67">
        <v>230507474</v>
      </c>
      <c r="K12" s="67">
        <f t="shared" si="6"/>
        <v>1515855069</v>
      </c>
      <c r="L12" s="68">
        <v>229581269</v>
      </c>
      <c r="M12" s="66">
        <v>230507474</v>
      </c>
      <c r="N12" s="66">
        <f t="shared" si="7"/>
        <v>0</v>
      </c>
      <c r="O12" s="67">
        <f t="shared" si="8"/>
        <v>1515855069</v>
      </c>
      <c r="P12" s="66">
        <f t="shared" si="9"/>
        <v>229581269</v>
      </c>
      <c r="Q12" s="64">
        <f t="shared" si="2"/>
        <v>0</v>
      </c>
      <c r="R12" s="7">
        <f t="shared" si="3"/>
        <v>0</v>
      </c>
    </row>
    <row r="13" spans="1:19" ht="15.75" thickBot="1" x14ac:dyDescent="0.3">
      <c r="A13" s="65">
        <v>210106</v>
      </c>
      <c r="B13" s="65" t="s">
        <v>336</v>
      </c>
      <c r="C13" s="66">
        <v>273652234</v>
      </c>
      <c r="D13" s="66">
        <v>0</v>
      </c>
      <c r="E13" s="66">
        <v>0</v>
      </c>
      <c r="F13" s="66">
        <v>0</v>
      </c>
      <c r="G13" s="66">
        <v>0</v>
      </c>
      <c r="H13" s="67">
        <v>0</v>
      </c>
      <c r="I13" s="67">
        <f t="shared" si="5"/>
        <v>273652234</v>
      </c>
      <c r="J13" s="67">
        <v>21910596</v>
      </c>
      <c r="K13" s="67">
        <f t="shared" si="6"/>
        <v>251741638</v>
      </c>
      <c r="L13" s="68">
        <v>21910596</v>
      </c>
      <c r="M13" s="66">
        <v>21910596</v>
      </c>
      <c r="N13" s="66">
        <f t="shared" si="7"/>
        <v>0</v>
      </c>
      <c r="O13" s="67">
        <f t="shared" si="8"/>
        <v>251741638</v>
      </c>
      <c r="P13" s="66">
        <f t="shared" si="9"/>
        <v>21910596</v>
      </c>
      <c r="Q13" s="64">
        <f t="shared" si="2"/>
        <v>0</v>
      </c>
      <c r="R13" s="7">
        <f t="shared" si="3"/>
        <v>0</v>
      </c>
    </row>
    <row r="14" spans="1:19" ht="15.75" thickBot="1" x14ac:dyDescent="0.3">
      <c r="A14" s="65">
        <v>210107</v>
      </c>
      <c r="B14" s="65" t="s">
        <v>337</v>
      </c>
      <c r="C14" s="66">
        <v>254041711</v>
      </c>
      <c r="D14" s="66">
        <v>0</v>
      </c>
      <c r="E14" s="66">
        <v>0</v>
      </c>
      <c r="F14" s="66">
        <v>0</v>
      </c>
      <c r="G14" s="66">
        <v>0</v>
      </c>
      <c r="H14" s="67">
        <v>0</v>
      </c>
      <c r="I14" s="67">
        <f t="shared" si="5"/>
        <v>254041711</v>
      </c>
      <c r="J14" s="67">
        <v>21471716</v>
      </c>
      <c r="K14" s="67">
        <f t="shared" si="6"/>
        <v>232569995</v>
      </c>
      <c r="L14" s="68">
        <v>21471716</v>
      </c>
      <c r="M14" s="66">
        <v>21471716</v>
      </c>
      <c r="N14" s="66">
        <f t="shared" si="7"/>
        <v>0</v>
      </c>
      <c r="O14" s="67">
        <f t="shared" si="8"/>
        <v>232569995</v>
      </c>
      <c r="P14" s="66">
        <f t="shared" si="9"/>
        <v>21471716</v>
      </c>
      <c r="Q14" s="64">
        <f t="shared" si="2"/>
        <v>0</v>
      </c>
      <c r="R14" s="7">
        <f t="shared" si="3"/>
        <v>0</v>
      </c>
    </row>
    <row r="15" spans="1:19" ht="15.75" thickBot="1" x14ac:dyDescent="0.3">
      <c r="A15" s="65">
        <v>210108</v>
      </c>
      <c r="B15" s="65" t="s">
        <v>338</v>
      </c>
      <c r="C15" s="66">
        <v>442493838</v>
      </c>
      <c r="D15" s="66">
        <v>0</v>
      </c>
      <c r="E15" s="66">
        <v>0</v>
      </c>
      <c r="F15" s="66">
        <v>0</v>
      </c>
      <c r="G15" s="66">
        <v>0</v>
      </c>
      <c r="H15" s="67">
        <v>0</v>
      </c>
      <c r="I15" s="67">
        <f t="shared" si="5"/>
        <v>442493838</v>
      </c>
      <c r="J15" s="67">
        <v>36984994</v>
      </c>
      <c r="K15" s="67">
        <f t="shared" si="6"/>
        <v>405508844</v>
      </c>
      <c r="L15" s="68">
        <v>34590069</v>
      </c>
      <c r="M15" s="66">
        <v>36984994</v>
      </c>
      <c r="N15" s="66">
        <f t="shared" si="7"/>
        <v>0</v>
      </c>
      <c r="O15" s="67">
        <f t="shared" si="8"/>
        <v>405508844</v>
      </c>
      <c r="P15" s="66">
        <f t="shared" si="9"/>
        <v>34590069</v>
      </c>
      <c r="Q15" s="64">
        <f t="shared" si="2"/>
        <v>0</v>
      </c>
      <c r="R15" s="7">
        <f t="shared" si="3"/>
        <v>0</v>
      </c>
    </row>
    <row r="16" spans="1:19" ht="15.75" thickBot="1" x14ac:dyDescent="0.3">
      <c r="A16" s="65">
        <v>210109</v>
      </c>
      <c r="B16" s="65" t="s">
        <v>339</v>
      </c>
      <c r="C16" s="66">
        <v>1212246</v>
      </c>
      <c r="D16" s="66">
        <v>0</v>
      </c>
      <c r="E16" s="66">
        <v>0</v>
      </c>
      <c r="F16" s="66">
        <v>0</v>
      </c>
      <c r="G16" s="66">
        <v>0</v>
      </c>
      <c r="H16" s="67">
        <v>0</v>
      </c>
      <c r="I16" s="67">
        <f t="shared" si="5"/>
        <v>1212246</v>
      </c>
      <c r="J16" s="67">
        <v>105625</v>
      </c>
      <c r="K16" s="67">
        <f t="shared" si="6"/>
        <v>1106621</v>
      </c>
      <c r="L16" s="68">
        <v>105625</v>
      </c>
      <c r="M16" s="66">
        <v>105625</v>
      </c>
      <c r="N16" s="66">
        <f t="shared" si="7"/>
        <v>0</v>
      </c>
      <c r="O16" s="67">
        <f t="shared" si="8"/>
        <v>1106621</v>
      </c>
      <c r="P16" s="66">
        <f t="shared" si="9"/>
        <v>105625</v>
      </c>
      <c r="Q16" s="64">
        <f t="shared" si="2"/>
        <v>0</v>
      </c>
      <c r="R16" s="7">
        <f t="shared" si="3"/>
        <v>0</v>
      </c>
    </row>
    <row r="17" spans="1:18" ht="15.75" thickBot="1" x14ac:dyDescent="0.3">
      <c r="A17" s="65">
        <v>210110</v>
      </c>
      <c r="B17" s="65" t="s">
        <v>340</v>
      </c>
      <c r="C17" s="66">
        <v>1389987474</v>
      </c>
      <c r="D17" s="66">
        <v>0</v>
      </c>
      <c r="E17" s="66">
        <v>0</v>
      </c>
      <c r="F17" s="66">
        <v>0</v>
      </c>
      <c r="G17" s="66">
        <v>0</v>
      </c>
      <c r="H17" s="67">
        <v>0</v>
      </c>
      <c r="I17" s="67">
        <f t="shared" si="5"/>
        <v>1389987474</v>
      </c>
      <c r="J17" s="67">
        <v>0</v>
      </c>
      <c r="K17" s="67">
        <f t="shared" si="6"/>
        <v>1389987474</v>
      </c>
      <c r="L17" s="68">
        <v>0</v>
      </c>
      <c r="M17" s="66">
        <v>0</v>
      </c>
      <c r="N17" s="66">
        <f t="shared" si="7"/>
        <v>0</v>
      </c>
      <c r="O17" s="67">
        <f t="shared" si="8"/>
        <v>1389987474</v>
      </c>
      <c r="P17" s="66">
        <f t="shared" si="9"/>
        <v>0</v>
      </c>
      <c r="Q17" s="64">
        <f t="shared" si="2"/>
        <v>0</v>
      </c>
      <c r="R17" s="7">
        <f t="shared" si="3"/>
        <v>0</v>
      </c>
    </row>
    <row r="18" spans="1:18" ht="15.75" thickBot="1" x14ac:dyDescent="0.3">
      <c r="A18" s="65">
        <v>210111</v>
      </c>
      <c r="B18" s="65" t="s">
        <v>341</v>
      </c>
      <c r="C18" s="66">
        <v>2433255432</v>
      </c>
      <c r="D18" s="66">
        <v>0</v>
      </c>
      <c r="E18" s="66">
        <v>0</v>
      </c>
      <c r="F18" s="66">
        <v>0</v>
      </c>
      <c r="G18" s="66">
        <v>0</v>
      </c>
      <c r="H18" s="67">
        <v>0</v>
      </c>
      <c r="I18" s="67">
        <f t="shared" si="5"/>
        <v>2433255432</v>
      </c>
      <c r="J18" s="67">
        <v>2556933</v>
      </c>
      <c r="K18" s="67">
        <f t="shared" si="6"/>
        <v>2430698499</v>
      </c>
      <c r="L18" s="68">
        <v>2556933</v>
      </c>
      <c r="M18" s="66">
        <v>2556933</v>
      </c>
      <c r="N18" s="66">
        <f t="shared" si="7"/>
        <v>0</v>
      </c>
      <c r="O18" s="67">
        <f t="shared" si="8"/>
        <v>2430698499</v>
      </c>
      <c r="P18" s="66">
        <f t="shared" si="9"/>
        <v>2556933</v>
      </c>
      <c r="Q18" s="64">
        <f t="shared" si="2"/>
        <v>0</v>
      </c>
      <c r="R18" s="7">
        <f t="shared" si="3"/>
        <v>0</v>
      </c>
    </row>
    <row r="19" spans="1:18" ht="15.75" thickBot="1" x14ac:dyDescent="0.3">
      <c r="A19" s="65">
        <v>210112</v>
      </c>
      <c r="B19" s="65" t="s">
        <v>342</v>
      </c>
      <c r="C19" s="66">
        <v>3696827684</v>
      </c>
      <c r="D19" s="66">
        <v>0</v>
      </c>
      <c r="E19" s="66">
        <v>0</v>
      </c>
      <c r="F19" s="66">
        <v>0</v>
      </c>
      <c r="G19" s="66">
        <v>0</v>
      </c>
      <c r="H19" s="67">
        <v>0</v>
      </c>
      <c r="I19" s="67">
        <f t="shared" si="5"/>
        <v>3696827684</v>
      </c>
      <c r="J19" s="67">
        <v>1585016</v>
      </c>
      <c r="K19" s="67">
        <f t="shared" si="6"/>
        <v>3695242668</v>
      </c>
      <c r="L19" s="68">
        <v>1585016</v>
      </c>
      <c r="M19" s="66">
        <v>1585016</v>
      </c>
      <c r="N19" s="66">
        <f t="shared" si="7"/>
        <v>0</v>
      </c>
      <c r="O19" s="67">
        <f t="shared" si="8"/>
        <v>3695242668</v>
      </c>
      <c r="P19" s="66">
        <f t="shared" si="9"/>
        <v>1585016</v>
      </c>
      <c r="Q19" s="64">
        <f t="shared" si="2"/>
        <v>0</v>
      </c>
      <c r="R19" s="7">
        <f t="shared" si="3"/>
        <v>0</v>
      </c>
    </row>
    <row r="20" spans="1:18" ht="15.75" thickBot="1" x14ac:dyDescent="0.3">
      <c r="A20" s="65">
        <v>210113</v>
      </c>
      <c r="B20" s="65" t="s">
        <v>343</v>
      </c>
      <c r="C20" s="66">
        <f>+C21+C22</f>
        <v>20442252142</v>
      </c>
      <c r="D20" s="66">
        <f t="shared" ref="D20:P20" si="10">+D21+D22</f>
        <v>0</v>
      </c>
      <c r="E20" s="66">
        <f t="shared" si="10"/>
        <v>0</v>
      </c>
      <c r="F20" s="66">
        <f t="shared" si="10"/>
        <v>0</v>
      </c>
      <c r="G20" s="66">
        <f t="shared" si="10"/>
        <v>0</v>
      </c>
      <c r="H20" s="66">
        <f t="shared" si="10"/>
        <v>0</v>
      </c>
      <c r="I20" s="66">
        <f t="shared" si="10"/>
        <v>20442252142</v>
      </c>
      <c r="J20" s="66">
        <f t="shared" si="10"/>
        <v>1474709510</v>
      </c>
      <c r="K20" s="66">
        <f t="shared" si="10"/>
        <v>18967542632</v>
      </c>
      <c r="L20" s="66">
        <f t="shared" si="10"/>
        <v>1467373387</v>
      </c>
      <c r="M20" s="66">
        <f t="shared" si="10"/>
        <v>1475892789</v>
      </c>
      <c r="N20" s="66">
        <f t="shared" si="10"/>
        <v>1183279</v>
      </c>
      <c r="O20" s="66">
        <f t="shared" si="10"/>
        <v>18966359353</v>
      </c>
      <c r="P20" s="66">
        <f t="shared" si="10"/>
        <v>1467373387</v>
      </c>
      <c r="Q20" s="64">
        <f t="shared" si="2"/>
        <v>0</v>
      </c>
      <c r="R20" s="7">
        <f t="shared" si="3"/>
        <v>0</v>
      </c>
    </row>
    <row r="21" spans="1:18" ht="15.75" thickBot="1" x14ac:dyDescent="0.3">
      <c r="A21" s="70">
        <v>21011301</v>
      </c>
      <c r="B21" s="70" t="s">
        <v>344</v>
      </c>
      <c r="C21" s="71">
        <v>4574602900</v>
      </c>
      <c r="D21" s="71">
        <v>0</v>
      </c>
      <c r="E21" s="71">
        <v>0</v>
      </c>
      <c r="F21" s="71">
        <v>0</v>
      </c>
      <c r="G21" s="71">
        <v>0</v>
      </c>
      <c r="H21" s="72">
        <v>0</v>
      </c>
      <c r="I21" s="72">
        <f>+C21+D21-E21-F21-G21+H21</f>
        <v>4574602900</v>
      </c>
      <c r="J21" s="72">
        <v>485086672</v>
      </c>
      <c r="K21" s="72">
        <f t="shared" si="6"/>
        <v>4089516228</v>
      </c>
      <c r="L21" s="73">
        <v>478682845</v>
      </c>
      <c r="M21" s="71">
        <v>485086672</v>
      </c>
      <c r="N21" s="71">
        <f t="shared" si="7"/>
        <v>0</v>
      </c>
      <c r="O21" s="72">
        <f t="shared" si="8"/>
        <v>4089516228</v>
      </c>
      <c r="P21" s="71">
        <f t="shared" si="9"/>
        <v>478682845</v>
      </c>
      <c r="Q21" s="64">
        <f t="shared" si="2"/>
        <v>0</v>
      </c>
      <c r="R21" s="7">
        <f t="shared" si="3"/>
        <v>0</v>
      </c>
    </row>
    <row r="22" spans="1:18" ht="15.75" thickBot="1" x14ac:dyDescent="0.3">
      <c r="A22" s="70">
        <v>21011302</v>
      </c>
      <c r="B22" s="70" t="s">
        <v>345</v>
      </c>
      <c r="C22" s="71">
        <f>+C23+C24</f>
        <v>15867649242</v>
      </c>
      <c r="D22" s="71">
        <f t="shared" ref="D22:P22" si="11">+D23+D24</f>
        <v>0</v>
      </c>
      <c r="E22" s="71">
        <f t="shared" si="11"/>
        <v>0</v>
      </c>
      <c r="F22" s="71">
        <f t="shared" si="11"/>
        <v>0</v>
      </c>
      <c r="G22" s="71">
        <f t="shared" si="11"/>
        <v>0</v>
      </c>
      <c r="H22" s="71">
        <f t="shared" si="11"/>
        <v>0</v>
      </c>
      <c r="I22" s="71">
        <f t="shared" si="11"/>
        <v>15867649242</v>
      </c>
      <c r="J22" s="71">
        <f t="shared" si="11"/>
        <v>989622838</v>
      </c>
      <c r="K22" s="71">
        <f t="shared" si="11"/>
        <v>14878026404</v>
      </c>
      <c r="L22" s="71">
        <f t="shared" si="11"/>
        <v>988690542</v>
      </c>
      <c r="M22" s="71">
        <f t="shared" si="11"/>
        <v>990806117</v>
      </c>
      <c r="N22" s="71">
        <f t="shared" si="11"/>
        <v>1183279</v>
      </c>
      <c r="O22" s="71">
        <f t="shared" si="11"/>
        <v>14876843125</v>
      </c>
      <c r="P22" s="71">
        <f t="shared" si="11"/>
        <v>988690542</v>
      </c>
      <c r="Q22" s="64">
        <f t="shared" si="2"/>
        <v>0</v>
      </c>
      <c r="R22" s="7">
        <f t="shared" si="3"/>
        <v>0</v>
      </c>
    </row>
    <row r="23" spans="1:18" ht="15.75" thickBot="1" x14ac:dyDescent="0.3">
      <c r="A23" s="74">
        <v>2101130201</v>
      </c>
      <c r="B23" s="74" t="s">
        <v>346</v>
      </c>
      <c r="C23" s="75">
        <v>12252493329</v>
      </c>
      <c r="D23" s="75">
        <v>0</v>
      </c>
      <c r="E23" s="75">
        <v>0</v>
      </c>
      <c r="F23" s="75">
        <v>0</v>
      </c>
      <c r="G23" s="75">
        <v>0</v>
      </c>
      <c r="H23" s="76">
        <v>0</v>
      </c>
      <c r="I23" s="76">
        <f>+C23+D23-E23-F23-G23+H23</f>
        <v>12252493329</v>
      </c>
      <c r="J23" s="76">
        <v>721928039</v>
      </c>
      <c r="K23" s="76">
        <f t="shared" si="6"/>
        <v>11530565290</v>
      </c>
      <c r="L23" s="77">
        <v>720995743</v>
      </c>
      <c r="M23" s="75">
        <v>723111318</v>
      </c>
      <c r="N23" s="75">
        <f t="shared" si="7"/>
        <v>1183279</v>
      </c>
      <c r="O23" s="76">
        <f t="shared" si="8"/>
        <v>11529382011</v>
      </c>
      <c r="P23" s="75">
        <f t="shared" si="9"/>
        <v>720995743</v>
      </c>
      <c r="Q23" s="64">
        <f t="shared" si="2"/>
        <v>0</v>
      </c>
      <c r="R23" s="7">
        <f t="shared" si="3"/>
        <v>0</v>
      </c>
    </row>
    <row r="24" spans="1:18" ht="15.75" thickBot="1" x14ac:dyDescent="0.3">
      <c r="A24" s="74">
        <v>2101130202</v>
      </c>
      <c r="B24" s="74" t="s">
        <v>347</v>
      </c>
      <c r="C24" s="75">
        <v>3615155913</v>
      </c>
      <c r="D24" s="75">
        <v>0</v>
      </c>
      <c r="E24" s="75">
        <v>0</v>
      </c>
      <c r="F24" s="75">
        <v>0</v>
      </c>
      <c r="G24" s="75">
        <v>0</v>
      </c>
      <c r="H24" s="76">
        <v>0</v>
      </c>
      <c r="I24" s="76">
        <f>+C24+D24-E24-F24-G24+H24</f>
        <v>3615155913</v>
      </c>
      <c r="J24" s="76">
        <v>267694799</v>
      </c>
      <c r="K24" s="76">
        <f t="shared" si="6"/>
        <v>3347461114</v>
      </c>
      <c r="L24" s="77">
        <v>267694799</v>
      </c>
      <c r="M24" s="75">
        <v>267694799</v>
      </c>
      <c r="N24" s="75">
        <f t="shared" si="7"/>
        <v>0</v>
      </c>
      <c r="O24" s="76">
        <f t="shared" si="8"/>
        <v>3347461114</v>
      </c>
      <c r="P24" s="75">
        <f t="shared" si="9"/>
        <v>267694799</v>
      </c>
      <c r="Q24" s="64">
        <f t="shared" si="2"/>
        <v>0</v>
      </c>
      <c r="R24" s="7">
        <f t="shared" si="3"/>
        <v>0</v>
      </c>
    </row>
    <row r="25" spans="1:18" ht="15.75" thickBot="1" x14ac:dyDescent="0.3">
      <c r="A25" s="65">
        <v>210114</v>
      </c>
      <c r="B25" s="65" t="s">
        <v>348</v>
      </c>
      <c r="C25" s="66">
        <v>998638919</v>
      </c>
      <c r="D25" s="66">
        <v>0</v>
      </c>
      <c r="E25" s="66">
        <v>0</v>
      </c>
      <c r="F25" s="66">
        <v>0</v>
      </c>
      <c r="G25" s="66">
        <v>0</v>
      </c>
      <c r="H25" s="67">
        <v>0</v>
      </c>
      <c r="I25" s="67">
        <f>+C25+D25-E25-F25-G25+H25</f>
        <v>998638919</v>
      </c>
      <c r="J25" s="67">
        <v>998638919</v>
      </c>
      <c r="K25" s="67">
        <f t="shared" si="6"/>
        <v>0</v>
      </c>
      <c r="L25" s="68">
        <v>105849343</v>
      </c>
      <c r="M25" s="66">
        <v>998638919</v>
      </c>
      <c r="N25" s="66">
        <f t="shared" si="7"/>
        <v>0</v>
      </c>
      <c r="O25" s="67">
        <f t="shared" si="8"/>
        <v>0</v>
      </c>
      <c r="P25" s="66">
        <f t="shared" si="9"/>
        <v>105849343</v>
      </c>
      <c r="Q25" s="64">
        <f t="shared" si="2"/>
        <v>0</v>
      </c>
      <c r="R25" s="7">
        <f t="shared" si="3"/>
        <v>0</v>
      </c>
    </row>
    <row r="26" spans="1:18" ht="15.75" thickBot="1" x14ac:dyDescent="0.3">
      <c r="A26" s="65">
        <v>210115</v>
      </c>
      <c r="B26" s="65" t="s">
        <v>349</v>
      </c>
      <c r="C26" s="66">
        <v>700493584</v>
      </c>
      <c r="D26" s="66">
        <v>0</v>
      </c>
      <c r="E26" s="66">
        <v>0</v>
      </c>
      <c r="F26" s="66">
        <v>0</v>
      </c>
      <c r="G26" s="66">
        <v>0</v>
      </c>
      <c r="H26" s="67">
        <v>0</v>
      </c>
      <c r="I26" s="67">
        <f>+C26+D26-E26-F26-G26+H26</f>
        <v>700493584</v>
      </c>
      <c r="J26" s="67">
        <v>50000000</v>
      </c>
      <c r="K26" s="67">
        <f t="shared" si="6"/>
        <v>650493584</v>
      </c>
      <c r="L26" s="68">
        <v>4140580</v>
      </c>
      <c r="M26" s="66">
        <v>365140479</v>
      </c>
      <c r="N26" s="66">
        <f t="shared" si="7"/>
        <v>315140479</v>
      </c>
      <c r="O26" s="67">
        <f t="shared" si="8"/>
        <v>335353105</v>
      </c>
      <c r="P26" s="66">
        <f t="shared" si="9"/>
        <v>4140580</v>
      </c>
      <c r="Q26" s="64">
        <f t="shared" si="2"/>
        <v>0</v>
      </c>
      <c r="R26" s="7">
        <f t="shared" si="3"/>
        <v>0</v>
      </c>
    </row>
    <row r="27" spans="1:18" ht="15.75" thickBot="1" x14ac:dyDescent="0.3">
      <c r="A27" s="65">
        <v>210116</v>
      </c>
      <c r="B27" s="65" t="s">
        <v>350</v>
      </c>
      <c r="C27" s="66">
        <v>205000000</v>
      </c>
      <c r="D27" s="66">
        <v>0</v>
      </c>
      <c r="E27" s="66">
        <v>0</v>
      </c>
      <c r="F27" s="66">
        <v>0</v>
      </c>
      <c r="G27" s="66">
        <v>0</v>
      </c>
      <c r="H27" s="67">
        <v>0</v>
      </c>
      <c r="I27" s="67">
        <f>+C27+D27-E27-F27-G27+H27</f>
        <v>205000000</v>
      </c>
      <c r="J27" s="67">
        <v>0</v>
      </c>
      <c r="K27" s="67">
        <f t="shared" si="6"/>
        <v>205000000</v>
      </c>
      <c r="L27" s="68">
        <v>0</v>
      </c>
      <c r="M27" s="66">
        <v>57974250</v>
      </c>
      <c r="N27" s="66">
        <f t="shared" si="7"/>
        <v>57974250</v>
      </c>
      <c r="O27" s="67">
        <f t="shared" si="8"/>
        <v>147025750</v>
      </c>
      <c r="P27" s="66">
        <f t="shared" si="9"/>
        <v>0</v>
      </c>
      <c r="Q27" s="64">
        <f t="shared" si="2"/>
        <v>0</v>
      </c>
      <c r="R27" s="7">
        <f t="shared" si="3"/>
        <v>0</v>
      </c>
    </row>
    <row r="28" spans="1:18" ht="15.75" thickBot="1" x14ac:dyDescent="0.3">
      <c r="A28" s="65">
        <v>210117</v>
      </c>
      <c r="B28" s="65" t="s">
        <v>351</v>
      </c>
      <c r="C28" s="67">
        <f>+C29+C30</f>
        <v>17455818599</v>
      </c>
      <c r="D28" s="67">
        <f t="shared" ref="D28:P28" si="12">+D29+D30</f>
        <v>0</v>
      </c>
      <c r="E28" s="67">
        <f t="shared" si="12"/>
        <v>0</v>
      </c>
      <c r="F28" s="67">
        <f t="shared" si="12"/>
        <v>0</v>
      </c>
      <c r="G28" s="67">
        <f t="shared" si="12"/>
        <v>0</v>
      </c>
      <c r="H28" s="67">
        <f t="shared" si="12"/>
        <v>0</v>
      </c>
      <c r="I28" s="67">
        <f t="shared" si="12"/>
        <v>17455818599</v>
      </c>
      <c r="J28" s="67">
        <f t="shared" si="12"/>
        <v>0</v>
      </c>
      <c r="K28" s="67">
        <f t="shared" si="12"/>
        <v>17455818599</v>
      </c>
      <c r="L28" s="67">
        <f t="shared" si="12"/>
        <v>0</v>
      </c>
      <c r="M28" s="67">
        <f t="shared" si="12"/>
        <v>213409473</v>
      </c>
      <c r="N28" s="67">
        <f t="shared" si="12"/>
        <v>213409473</v>
      </c>
      <c r="O28" s="67">
        <f t="shared" si="12"/>
        <v>17242409126</v>
      </c>
      <c r="P28" s="67">
        <f t="shared" si="12"/>
        <v>0</v>
      </c>
      <c r="Q28" s="64">
        <f t="shared" si="2"/>
        <v>0</v>
      </c>
      <c r="R28" s="7">
        <f t="shared" si="3"/>
        <v>0</v>
      </c>
    </row>
    <row r="29" spans="1:18" ht="15.75" thickBot="1" x14ac:dyDescent="0.3">
      <c r="A29" s="70">
        <v>21011701</v>
      </c>
      <c r="B29" s="70" t="s">
        <v>352</v>
      </c>
      <c r="C29" s="71">
        <v>9216523578</v>
      </c>
      <c r="D29" s="71">
        <v>0</v>
      </c>
      <c r="E29" s="71">
        <v>0</v>
      </c>
      <c r="F29" s="71">
        <v>0</v>
      </c>
      <c r="G29" s="71">
        <v>0</v>
      </c>
      <c r="H29" s="72">
        <v>0</v>
      </c>
      <c r="I29" s="72">
        <f>+C29+D29-E29-F29-G29+H29</f>
        <v>9216523578</v>
      </c>
      <c r="J29" s="72">
        <v>0</v>
      </c>
      <c r="K29" s="72">
        <f t="shared" si="6"/>
        <v>9216523578</v>
      </c>
      <c r="L29" s="73">
        <v>0</v>
      </c>
      <c r="M29" s="71">
        <v>213409473</v>
      </c>
      <c r="N29" s="71">
        <f t="shared" si="7"/>
        <v>213409473</v>
      </c>
      <c r="O29" s="72">
        <f t="shared" si="8"/>
        <v>9003114105</v>
      </c>
      <c r="P29" s="71">
        <f t="shared" si="9"/>
        <v>0</v>
      </c>
      <c r="Q29" s="64">
        <f t="shared" si="2"/>
        <v>0</v>
      </c>
      <c r="R29" s="7">
        <f t="shared" si="3"/>
        <v>0</v>
      </c>
    </row>
    <row r="30" spans="1:18" ht="15.75" thickBot="1" x14ac:dyDescent="0.3">
      <c r="A30" s="70">
        <v>21011702</v>
      </c>
      <c r="B30" s="70" t="s">
        <v>353</v>
      </c>
      <c r="C30" s="71">
        <v>8239295021</v>
      </c>
      <c r="D30" s="71">
        <v>0</v>
      </c>
      <c r="E30" s="71">
        <v>0</v>
      </c>
      <c r="F30" s="71">
        <v>0</v>
      </c>
      <c r="G30" s="71">
        <v>0</v>
      </c>
      <c r="H30" s="72">
        <v>0</v>
      </c>
      <c r="I30" s="72">
        <f>+C30+D30-E30-F30-G30+H30</f>
        <v>8239295021</v>
      </c>
      <c r="J30" s="72">
        <v>0</v>
      </c>
      <c r="K30" s="72">
        <f t="shared" si="6"/>
        <v>8239295021</v>
      </c>
      <c r="L30" s="73">
        <v>0</v>
      </c>
      <c r="M30" s="71">
        <v>0</v>
      </c>
      <c r="N30" s="71">
        <f t="shared" si="7"/>
        <v>0</v>
      </c>
      <c r="O30" s="72">
        <f t="shared" si="8"/>
        <v>8239295021</v>
      </c>
      <c r="P30" s="71">
        <f t="shared" si="9"/>
        <v>0</v>
      </c>
      <c r="Q30" s="64">
        <f t="shared" si="2"/>
        <v>0</v>
      </c>
      <c r="R30" s="7">
        <f t="shared" si="3"/>
        <v>0</v>
      </c>
    </row>
    <row r="31" spans="1:18" ht="15.75" thickBot="1" x14ac:dyDescent="0.3">
      <c r="A31" s="65">
        <v>210118</v>
      </c>
      <c r="B31" s="65" t="s">
        <v>354</v>
      </c>
      <c r="C31" s="67">
        <f>+C32+C36+C40+C42+C47+C53+C57+C61+C59+C66</f>
        <v>3633810987</v>
      </c>
      <c r="D31" s="67">
        <f t="shared" ref="D31:P31" si="13">+D32+D36+D40+D42+D47+D53+D57+D61+D59+D66</f>
        <v>0</v>
      </c>
      <c r="E31" s="67">
        <f t="shared" si="13"/>
        <v>0</v>
      </c>
      <c r="F31" s="67">
        <f t="shared" si="13"/>
        <v>0</v>
      </c>
      <c r="G31" s="67">
        <f t="shared" si="13"/>
        <v>0</v>
      </c>
      <c r="H31" s="67">
        <f t="shared" si="13"/>
        <v>0</v>
      </c>
      <c r="I31" s="67">
        <f t="shared" si="13"/>
        <v>3633810987</v>
      </c>
      <c r="J31" s="67">
        <f t="shared" si="13"/>
        <v>34925018</v>
      </c>
      <c r="K31" s="67">
        <f t="shared" si="13"/>
        <v>3598885969</v>
      </c>
      <c r="L31" s="67">
        <f t="shared" si="13"/>
        <v>10219543</v>
      </c>
      <c r="M31" s="67">
        <f t="shared" si="13"/>
        <v>59427221</v>
      </c>
      <c r="N31" s="67">
        <f t="shared" si="13"/>
        <v>24502203</v>
      </c>
      <c r="O31" s="67">
        <f t="shared" si="13"/>
        <v>3574383766</v>
      </c>
      <c r="P31" s="67">
        <f t="shared" si="13"/>
        <v>10219543</v>
      </c>
      <c r="Q31" s="64">
        <f t="shared" si="2"/>
        <v>0</v>
      </c>
      <c r="R31" s="7">
        <f t="shared" si="3"/>
        <v>0</v>
      </c>
    </row>
    <row r="32" spans="1:18" ht="15.75" thickBot="1" x14ac:dyDescent="0.3">
      <c r="A32" s="70">
        <v>21011801</v>
      </c>
      <c r="B32" s="70" t="s">
        <v>355</v>
      </c>
      <c r="C32" s="72">
        <f>SUM(C33:C35)</f>
        <v>178276820</v>
      </c>
      <c r="D32" s="72">
        <f t="shared" ref="D32:P32" si="14">SUM(D33:D35)</f>
        <v>0</v>
      </c>
      <c r="E32" s="72">
        <f t="shared" si="14"/>
        <v>0</v>
      </c>
      <c r="F32" s="72">
        <f t="shared" si="14"/>
        <v>0</v>
      </c>
      <c r="G32" s="72">
        <f t="shared" si="14"/>
        <v>0</v>
      </c>
      <c r="H32" s="72">
        <f t="shared" si="14"/>
        <v>0</v>
      </c>
      <c r="I32" s="72">
        <f t="shared" si="14"/>
        <v>178276820</v>
      </c>
      <c r="J32" s="72">
        <f t="shared" si="14"/>
        <v>0</v>
      </c>
      <c r="K32" s="72">
        <f t="shared" si="14"/>
        <v>178276820</v>
      </c>
      <c r="L32" s="72">
        <f t="shared" si="14"/>
        <v>0</v>
      </c>
      <c r="M32" s="72">
        <f t="shared" si="14"/>
        <v>0</v>
      </c>
      <c r="N32" s="72">
        <f t="shared" si="14"/>
        <v>0</v>
      </c>
      <c r="O32" s="72">
        <f t="shared" si="14"/>
        <v>178276820</v>
      </c>
      <c r="P32" s="72">
        <f t="shared" si="14"/>
        <v>0</v>
      </c>
      <c r="Q32" s="64">
        <f t="shared" si="2"/>
        <v>0</v>
      </c>
      <c r="R32" s="7">
        <f t="shared" si="3"/>
        <v>0</v>
      </c>
    </row>
    <row r="33" spans="1:18" ht="15.75" thickBot="1" x14ac:dyDescent="0.3">
      <c r="A33" s="74">
        <v>2101180101</v>
      </c>
      <c r="B33" s="74" t="s">
        <v>48</v>
      </c>
      <c r="C33" s="75">
        <v>50847901</v>
      </c>
      <c r="D33" s="75">
        <v>0</v>
      </c>
      <c r="E33" s="75">
        <v>0</v>
      </c>
      <c r="F33" s="75">
        <v>0</v>
      </c>
      <c r="G33" s="75">
        <v>0</v>
      </c>
      <c r="H33" s="76">
        <v>0</v>
      </c>
      <c r="I33" s="76">
        <f>+C33+D33-E33-F33-G33+H33</f>
        <v>50847901</v>
      </c>
      <c r="J33" s="76">
        <v>0</v>
      </c>
      <c r="K33" s="76">
        <f t="shared" si="6"/>
        <v>50847901</v>
      </c>
      <c r="L33" s="77">
        <v>0</v>
      </c>
      <c r="M33" s="75">
        <v>0</v>
      </c>
      <c r="N33" s="75">
        <f t="shared" si="7"/>
        <v>0</v>
      </c>
      <c r="O33" s="76">
        <f t="shared" si="8"/>
        <v>50847901</v>
      </c>
      <c r="P33" s="75">
        <f t="shared" si="9"/>
        <v>0</v>
      </c>
      <c r="Q33" s="64">
        <f t="shared" si="2"/>
        <v>0</v>
      </c>
      <c r="R33" s="7">
        <f t="shared" si="3"/>
        <v>0</v>
      </c>
    </row>
    <row r="34" spans="1:18" ht="15.75" thickBot="1" x14ac:dyDescent="0.3">
      <c r="A34" s="74">
        <v>2101180102</v>
      </c>
      <c r="B34" s="74" t="s">
        <v>356</v>
      </c>
      <c r="C34" s="75">
        <v>30189517</v>
      </c>
      <c r="D34" s="75">
        <v>0</v>
      </c>
      <c r="E34" s="75">
        <v>0</v>
      </c>
      <c r="F34" s="75">
        <v>0</v>
      </c>
      <c r="G34" s="75">
        <v>0</v>
      </c>
      <c r="H34" s="76">
        <v>0</v>
      </c>
      <c r="I34" s="76">
        <f>+C34+D34-E34-F34-G34+H34</f>
        <v>30189517</v>
      </c>
      <c r="J34" s="76">
        <v>0</v>
      </c>
      <c r="K34" s="76">
        <f t="shared" si="6"/>
        <v>30189517</v>
      </c>
      <c r="L34" s="77">
        <v>0</v>
      </c>
      <c r="M34" s="75">
        <v>0</v>
      </c>
      <c r="N34" s="75">
        <f t="shared" si="7"/>
        <v>0</v>
      </c>
      <c r="O34" s="76">
        <f t="shared" si="8"/>
        <v>30189517</v>
      </c>
      <c r="P34" s="75">
        <f t="shared" si="9"/>
        <v>0</v>
      </c>
      <c r="Q34" s="64">
        <f t="shared" si="2"/>
        <v>0</v>
      </c>
      <c r="R34" s="7">
        <f t="shared" si="3"/>
        <v>0</v>
      </c>
    </row>
    <row r="35" spans="1:18" ht="15.75" thickBot="1" x14ac:dyDescent="0.3">
      <c r="A35" s="74">
        <v>2101180103</v>
      </c>
      <c r="B35" s="74" t="s">
        <v>357</v>
      </c>
      <c r="C35" s="75">
        <v>97239402</v>
      </c>
      <c r="D35" s="75">
        <v>0</v>
      </c>
      <c r="E35" s="75">
        <v>0</v>
      </c>
      <c r="F35" s="75">
        <v>0</v>
      </c>
      <c r="G35" s="75">
        <v>0</v>
      </c>
      <c r="H35" s="76">
        <v>0</v>
      </c>
      <c r="I35" s="76">
        <f>+C35+D35-E35-F35-G35+H35</f>
        <v>97239402</v>
      </c>
      <c r="J35" s="76">
        <v>0</v>
      </c>
      <c r="K35" s="76">
        <f t="shared" si="6"/>
        <v>97239402</v>
      </c>
      <c r="L35" s="77">
        <v>0</v>
      </c>
      <c r="M35" s="75">
        <v>0</v>
      </c>
      <c r="N35" s="75">
        <f t="shared" si="7"/>
        <v>0</v>
      </c>
      <c r="O35" s="76">
        <f t="shared" si="8"/>
        <v>97239402</v>
      </c>
      <c r="P35" s="75">
        <f t="shared" si="9"/>
        <v>0</v>
      </c>
      <c r="Q35" s="64">
        <f t="shared" si="2"/>
        <v>0</v>
      </c>
      <c r="R35" s="7">
        <f t="shared" si="3"/>
        <v>0</v>
      </c>
    </row>
    <row r="36" spans="1:18" ht="15.75" thickBot="1" x14ac:dyDescent="0.3">
      <c r="A36" s="70">
        <v>21011802</v>
      </c>
      <c r="B36" s="70" t="s">
        <v>358</v>
      </c>
      <c r="C36" s="72">
        <f>SUM(C37:C39)</f>
        <v>50000000</v>
      </c>
      <c r="D36" s="72">
        <f t="shared" ref="D36:P36" si="15">SUM(D37:D39)</f>
        <v>0</v>
      </c>
      <c r="E36" s="72">
        <f t="shared" si="15"/>
        <v>0</v>
      </c>
      <c r="F36" s="72">
        <f t="shared" si="15"/>
        <v>0</v>
      </c>
      <c r="G36" s="72">
        <f t="shared" si="15"/>
        <v>0</v>
      </c>
      <c r="H36" s="72">
        <f t="shared" si="15"/>
        <v>0</v>
      </c>
      <c r="I36" s="72">
        <f t="shared" si="15"/>
        <v>50000000</v>
      </c>
      <c r="J36" s="72">
        <f t="shared" si="15"/>
        <v>0</v>
      </c>
      <c r="K36" s="72">
        <f t="shared" si="15"/>
        <v>50000000</v>
      </c>
      <c r="L36" s="72">
        <f t="shared" si="15"/>
        <v>0</v>
      </c>
      <c r="M36" s="72">
        <f t="shared" si="15"/>
        <v>5410826</v>
      </c>
      <c r="N36" s="72">
        <f t="shared" si="15"/>
        <v>5410826</v>
      </c>
      <c r="O36" s="72">
        <f t="shared" si="15"/>
        <v>44589174</v>
      </c>
      <c r="P36" s="72">
        <f t="shared" si="15"/>
        <v>0</v>
      </c>
      <c r="Q36" s="64">
        <f t="shared" si="2"/>
        <v>0</v>
      </c>
      <c r="R36" s="7">
        <f t="shared" si="3"/>
        <v>0</v>
      </c>
    </row>
    <row r="37" spans="1:18" ht="15.75" thickBot="1" x14ac:dyDescent="0.3">
      <c r="A37" s="74">
        <v>2101180201</v>
      </c>
      <c r="B37" s="74" t="s">
        <v>55</v>
      </c>
      <c r="C37" s="75">
        <v>10000000</v>
      </c>
      <c r="D37" s="75">
        <v>0</v>
      </c>
      <c r="E37" s="75">
        <v>0</v>
      </c>
      <c r="F37" s="75">
        <v>0</v>
      </c>
      <c r="G37" s="75">
        <v>0</v>
      </c>
      <c r="H37" s="76">
        <v>0</v>
      </c>
      <c r="I37" s="76">
        <f>+C37+D37-E37-F37-G37+H37</f>
        <v>10000000</v>
      </c>
      <c r="J37" s="76">
        <v>0</v>
      </c>
      <c r="K37" s="76">
        <f t="shared" si="6"/>
        <v>10000000</v>
      </c>
      <c r="L37" s="77">
        <v>0</v>
      </c>
      <c r="M37" s="75">
        <v>0</v>
      </c>
      <c r="N37" s="75">
        <f t="shared" si="7"/>
        <v>0</v>
      </c>
      <c r="O37" s="76">
        <f t="shared" si="8"/>
        <v>10000000</v>
      </c>
      <c r="P37" s="75">
        <f t="shared" si="9"/>
        <v>0</v>
      </c>
      <c r="Q37" s="64">
        <f t="shared" si="2"/>
        <v>0</v>
      </c>
      <c r="R37" s="7">
        <f t="shared" si="3"/>
        <v>0</v>
      </c>
    </row>
    <row r="38" spans="1:18" ht="15.75" thickBot="1" x14ac:dyDescent="0.3">
      <c r="A38" s="74">
        <v>2101180202</v>
      </c>
      <c r="B38" s="74" t="s">
        <v>57</v>
      </c>
      <c r="C38" s="75">
        <v>10000000</v>
      </c>
      <c r="D38" s="75">
        <v>0</v>
      </c>
      <c r="E38" s="75">
        <v>0</v>
      </c>
      <c r="F38" s="75">
        <v>0</v>
      </c>
      <c r="G38" s="75">
        <v>0</v>
      </c>
      <c r="H38" s="76">
        <v>0</v>
      </c>
      <c r="I38" s="76">
        <f>+C38+D38-E38-F38-G38+H38</f>
        <v>10000000</v>
      </c>
      <c r="J38" s="76">
        <v>0</v>
      </c>
      <c r="K38" s="76">
        <f t="shared" si="6"/>
        <v>10000000</v>
      </c>
      <c r="L38" s="77">
        <v>0</v>
      </c>
      <c r="M38" s="75">
        <v>0</v>
      </c>
      <c r="N38" s="75">
        <f t="shared" si="7"/>
        <v>0</v>
      </c>
      <c r="O38" s="76">
        <f t="shared" si="8"/>
        <v>10000000</v>
      </c>
      <c r="P38" s="75">
        <f t="shared" si="9"/>
        <v>0</v>
      </c>
      <c r="Q38" s="64">
        <f t="shared" si="2"/>
        <v>0</v>
      </c>
      <c r="R38" s="7">
        <f t="shared" si="3"/>
        <v>0</v>
      </c>
    </row>
    <row r="39" spans="1:18" ht="15.75" thickBot="1" x14ac:dyDescent="0.3">
      <c r="A39" s="74">
        <v>2101180203</v>
      </c>
      <c r="B39" s="74" t="s">
        <v>59</v>
      </c>
      <c r="C39" s="75">
        <v>30000000</v>
      </c>
      <c r="D39" s="75">
        <v>0</v>
      </c>
      <c r="E39" s="75">
        <v>0</v>
      </c>
      <c r="F39" s="75">
        <v>0</v>
      </c>
      <c r="G39" s="75">
        <v>0</v>
      </c>
      <c r="H39" s="76">
        <v>0</v>
      </c>
      <c r="I39" s="76">
        <f>+C39+D39-E39-F39-G39+H39</f>
        <v>30000000</v>
      </c>
      <c r="J39" s="76">
        <v>0</v>
      </c>
      <c r="K39" s="76">
        <f t="shared" si="6"/>
        <v>30000000</v>
      </c>
      <c r="L39" s="77">
        <v>0</v>
      </c>
      <c r="M39" s="75">
        <v>5410826</v>
      </c>
      <c r="N39" s="75">
        <f t="shared" si="7"/>
        <v>5410826</v>
      </c>
      <c r="O39" s="76">
        <f t="shared" si="8"/>
        <v>24589174</v>
      </c>
      <c r="P39" s="75">
        <f t="shared" si="9"/>
        <v>0</v>
      </c>
      <c r="Q39" s="64">
        <f t="shared" si="2"/>
        <v>0</v>
      </c>
      <c r="R39" s="7">
        <f t="shared" si="3"/>
        <v>0</v>
      </c>
    </row>
    <row r="40" spans="1:18" ht="15.75" thickBot="1" x14ac:dyDescent="0.3">
      <c r="A40" s="70">
        <v>21011803</v>
      </c>
      <c r="B40" s="70" t="s">
        <v>359</v>
      </c>
      <c r="C40" s="72">
        <f>+C41</f>
        <v>52000000</v>
      </c>
      <c r="D40" s="72">
        <f t="shared" ref="D40:P40" si="16">+D41</f>
        <v>0</v>
      </c>
      <c r="E40" s="72">
        <f t="shared" si="16"/>
        <v>0</v>
      </c>
      <c r="F40" s="72">
        <f t="shared" si="16"/>
        <v>0</v>
      </c>
      <c r="G40" s="72">
        <f t="shared" si="16"/>
        <v>0</v>
      </c>
      <c r="H40" s="72">
        <f t="shared" si="16"/>
        <v>0</v>
      </c>
      <c r="I40" s="72">
        <f t="shared" si="16"/>
        <v>52000000</v>
      </c>
      <c r="J40" s="72">
        <f t="shared" si="16"/>
        <v>0</v>
      </c>
      <c r="K40" s="72">
        <f t="shared" si="16"/>
        <v>52000000</v>
      </c>
      <c r="L40" s="72">
        <f t="shared" si="16"/>
        <v>0</v>
      </c>
      <c r="M40" s="72">
        <f t="shared" si="16"/>
        <v>0</v>
      </c>
      <c r="N40" s="72">
        <f t="shared" si="16"/>
        <v>0</v>
      </c>
      <c r="O40" s="72">
        <f t="shared" si="16"/>
        <v>52000000</v>
      </c>
      <c r="P40" s="72">
        <f t="shared" si="16"/>
        <v>0</v>
      </c>
      <c r="Q40" s="64">
        <f t="shared" si="2"/>
        <v>0</v>
      </c>
      <c r="R40" s="7">
        <f t="shared" si="3"/>
        <v>0</v>
      </c>
    </row>
    <row r="41" spans="1:18" ht="15.75" thickBot="1" x14ac:dyDescent="0.3">
      <c r="A41" s="74">
        <v>2101180301</v>
      </c>
      <c r="B41" s="74" t="s">
        <v>62</v>
      </c>
      <c r="C41" s="75">
        <v>52000000</v>
      </c>
      <c r="D41" s="75">
        <v>0</v>
      </c>
      <c r="E41" s="75">
        <v>0</v>
      </c>
      <c r="F41" s="75">
        <v>0</v>
      </c>
      <c r="G41" s="75">
        <v>0</v>
      </c>
      <c r="H41" s="76">
        <v>0</v>
      </c>
      <c r="I41" s="76">
        <f>+C41+D41-E41-F41-G41+H41</f>
        <v>52000000</v>
      </c>
      <c r="J41" s="76">
        <v>0</v>
      </c>
      <c r="K41" s="76">
        <f t="shared" si="6"/>
        <v>52000000</v>
      </c>
      <c r="L41" s="77">
        <v>0</v>
      </c>
      <c r="M41" s="75">
        <v>0</v>
      </c>
      <c r="N41" s="75">
        <f t="shared" si="7"/>
        <v>0</v>
      </c>
      <c r="O41" s="76">
        <f t="shared" si="8"/>
        <v>52000000</v>
      </c>
      <c r="P41" s="75">
        <f t="shared" si="9"/>
        <v>0</v>
      </c>
      <c r="Q41" s="64">
        <f t="shared" si="2"/>
        <v>0</v>
      </c>
      <c r="R41" s="7">
        <f t="shared" si="3"/>
        <v>0</v>
      </c>
    </row>
    <row r="42" spans="1:18" ht="15.75" thickBot="1" x14ac:dyDescent="0.3">
      <c r="A42" s="70">
        <v>21011804</v>
      </c>
      <c r="B42" s="70" t="s">
        <v>360</v>
      </c>
      <c r="C42" s="72">
        <f>SUM(C43:C46)</f>
        <v>395589038</v>
      </c>
      <c r="D42" s="72">
        <f t="shared" ref="D42:P42" si="17">SUM(D43:D46)</f>
        <v>0</v>
      </c>
      <c r="E42" s="72">
        <f t="shared" si="17"/>
        <v>0</v>
      </c>
      <c r="F42" s="72">
        <f t="shared" si="17"/>
        <v>0</v>
      </c>
      <c r="G42" s="72">
        <f t="shared" si="17"/>
        <v>0</v>
      </c>
      <c r="H42" s="72">
        <f t="shared" si="17"/>
        <v>0</v>
      </c>
      <c r="I42" s="72">
        <f t="shared" si="17"/>
        <v>395589038</v>
      </c>
      <c r="J42" s="72">
        <f t="shared" si="17"/>
        <v>20056847</v>
      </c>
      <c r="K42" s="72">
        <f t="shared" si="17"/>
        <v>375532191</v>
      </c>
      <c r="L42" s="72">
        <f t="shared" si="17"/>
        <v>0</v>
      </c>
      <c r="M42" s="72">
        <f t="shared" si="17"/>
        <v>36256847</v>
      </c>
      <c r="N42" s="72">
        <f t="shared" si="17"/>
        <v>16200000</v>
      </c>
      <c r="O42" s="72">
        <f t="shared" si="17"/>
        <v>359332191</v>
      </c>
      <c r="P42" s="72">
        <f t="shared" si="17"/>
        <v>0</v>
      </c>
      <c r="Q42" s="64">
        <f t="shared" si="2"/>
        <v>0</v>
      </c>
      <c r="R42" s="7">
        <f t="shared" si="3"/>
        <v>0</v>
      </c>
    </row>
    <row r="43" spans="1:18" ht="15.75" thickBot="1" x14ac:dyDescent="0.3">
      <c r="A43" s="74">
        <v>2101180401</v>
      </c>
      <c r="B43" s="74" t="s">
        <v>71</v>
      </c>
      <c r="C43" s="75">
        <v>93154859</v>
      </c>
      <c r="D43" s="75">
        <v>0</v>
      </c>
      <c r="E43" s="75">
        <v>0</v>
      </c>
      <c r="F43" s="75">
        <v>0</v>
      </c>
      <c r="G43" s="75">
        <v>0</v>
      </c>
      <c r="H43" s="76">
        <v>0</v>
      </c>
      <c r="I43" s="76">
        <f>+C43+D43-E43-F43-G43+H43</f>
        <v>93154859</v>
      </c>
      <c r="J43" s="76">
        <v>11472954</v>
      </c>
      <c r="K43" s="76">
        <f t="shared" si="6"/>
        <v>81681905</v>
      </c>
      <c r="L43" s="77">
        <v>0</v>
      </c>
      <c r="M43" s="75">
        <v>27672954</v>
      </c>
      <c r="N43" s="75">
        <f t="shared" si="7"/>
        <v>16200000</v>
      </c>
      <c r="O43" s="76">
        <f t="shared" si="8"/>
        <v>65481905</v>
      </c>
      <c r="P43" s="75">
        <f t="shared" si="9"/>
        <v>0</v>
      </c>
      <c r="Q43" s="64">
        <f t="shared" si="2"/>
        <v>0</v>
      </c>
      <c r="R43" s="7">
        <f t="shared" si="3"/>
        <v>0</v>
      </c>
    </row>
    <row r="44" spans="1:18" ht="15.75" thickBot="1" x14ac:dyDescent="0.3">
      <c r="A44" s="74">
        <v>2101180402</v>
      </c>
      <c r="B44" s="74" t="s">
        <v>69</v>
      </c>
      <c r="C44" s="75">
        <v>100811393</v>
      </c>
      <c r="D44" s="75">
        <v>0</v>
      </c>
      <c r="E44" s="75">
        <v>0</v>
      </c>
      <c r="F44" s="75">
        <v>0</v>
      </c>
      <c r="G44" s="75">
        <v>0</v>
      </c>
      <c r="H44" s="76">
        <v>0</v>
      </c>
      <c r="I44" s="76">
        <f>+C44+D44-E44-F44-G44+H44</f>
        <v>100811393</v>
      </c>
      <c r="J44" s="76">
        <v>8583893</v>
      </c>
      <c r="K44" s="76">
        <f t="shared" si="6"/>
        <v>92227500</v>
      </c>
      <c r="L44" s="77">
        <v>0</v>
      </c>
      <c r="M44" s="75">
        <v>8583893</v>
      </c>
      <c r="N44" s="75">
        <f t="shared" si="7"/>
        <v>0</v>
      </c>
      <c r="O44" s="76">
        <f t="shared" si="8"/>
        <v>92227500</v>
      </c>
      <c r="P44" s="75">
        <f t="shared" si="9"/>
        <v>0</v>
      </c>
      <c r="Q44" s="64">
        <f t="shared" si="2"/>
        <v>0</v>
      </c>
      <c r="R44" s="7">
        <f t="shared" si="3"/>
        <v>0</v>
      </c>
    </row>
    <row r="45" spans="1:18" ht="15.75" thickBot="1" x14ac:dyDescent="0.3">
      <c r="A45" s="74">
        <v>2101180403</v>
      </c>
      <c r="B45" s="74" t="s">
        <v>67</v>
      </c>
      <c r="C45" s="75">
        <v>100811393</v>
      </c>
      <c r="D45" s="75">
        <v>0</v>
      </c>
      <c r="E45" s="75">
        <v>0</v>
      </c>
      <c r="F45" s="75">
        <v>0</v>
      </c>
      <c r="G45" s="75">
        <v>0</v>
      </c>
      <c r="H45" s="76">
        <v>0</v>
      </c>
      <c r="I45" s="76">
        <f>+C45+D45-E45-F45-G45+H45</f>
        <v>100811393</v>
      </c>
      <c r="J45" s="76">
        <v>0</v>
      </c>
      <c r="K45" s="76">
        <f t="shared" si="6"/>
        <v>100811393</v>
      </c>
      <c r="L45" s="77">
        <v>0</v>
      </c>
      <c r="M45" s="75">
        <v>0</v>
      </c>
      <c r="N45" s="75">
        <f t="shared" si="7"/>
        <v>0</v>
      </c>
      <c r="O45" s="76">
        <f t="shared" si="8"/>
        <v>100811393</v>
      </c>
      <c r="P45" s="75">
        <f t="shared" si="9"/>
        <v>0</v>
      </c>
      <c r="Q45" s="64">
        <f t="shared" si="2"/>
        <v>0</v>
      </c>
      <c r="R45" s="7">
        <f t="shared" si="3"/>
        <v>0</v>
      </c>
    </row>
    <row r="46" spans="1:18" ht="15.75" thickBot="1" x14ac:dyDescent="0.3">
      <c r="A46" s="74">
        <v>2101180404</v>
      </c>
      <c r="B46" s="74" t="s">
        <v>65</v>
      </c>
      <c r="C46" s="75">
        <v>100811393</v>
      </c>
      <c r="D46" s="75">
        <v>0</v>
      </c>
      <c r="E46" s="75">
        <v>0</v>
      </c>
      <c r="F46" s="75">
        <v>0</v>
      </c>
      <c r="G46" s="75">
        <v>0</v>
      </c>
      <c r="H46" s="76">
        <v>0</v>
      </c>
      <c r="I46" s="76">
        <f>+C46+D46-E46-F46-G46+H46</f>
        <v>100811393</v>
      </c>
      <c r="J46" s="76">
        <v>0</v>
      </c>
      <c r="K46" s="76">
        <f t="shared" si="6"/>
        <v>100811393</v>
      </c>
      <c r="L46" s="77">
        <v>0</v>
      </c>
      <c r="M46" s="75">
        <v>0</v>
      </c>
      <c r="N46" s="75">
        <f t="shared" si="7"/>
        <v>0</v>
      </c>
      <c r="O46" s="76">
        <f t="shared" si="8"/>
        <v>100811393</v>
      </c>
      <c r="P46" s="75">
        <f t="shared" si="9"/>
        <v>0</v>
      </c>
      <c r="Q46" s="64">
        <f t="shared" si="2"/>
        <v>0</v>
      </c>
      <c r="R46" s="7">
        <f t="shared" si="3"/>
        <v>0</v>
      </c>
    </row>
    <row r="47" spans="1:18" ht="15.75" thickBot="1" x14ac:dyDescent="0.3">
      <c r="A47" s="70">
        <v>21011805</v>
      </c>
      <c r="B47" s="70" t="s">
        <v>361</v>
      </c>
      <c r="C47" s="72">
        <f>SUM(C48:C52)</f>
        <v>1138187342</v>
      </c>
      <c r="D47" s="72">
        <f t="shared" ref="D47:P47" si="18">SUM(D48:D52)</f>
        <v>0</v>
      </c>
      <c r="E47" s="72">
        <f t="shared" si="18"/>
        <v>0</v>
      </c>
      <c r="F47" s="72">
        <f t="shared" si="18"/>
        <v>0</v>
      </c>
      <c r="G47" s="72">
        <f t="shared" si="18"/>
        <v>0</v>
      </c>
      <c r="H47" s="72">
        <f t="shared" si="18"/>
        <v>0</v>
      </c>
      <c r="I47" s="72">
        <f t="shared" si="18"/>
        <v>1138187342</v>
      </c>
      <c r="J47" s="72">
        <f t="shared" si="18"/>
        <v>0</v>
      </c>
      <c r="K47" s="72">
        <f t="shared" si="18"/>
        <v>1138187342</v>
      </c>
      <c r="L47" s="72">
        <f t="shared" si="18"/>
        <v>0</v>
      </c>
      <c r="M47" s="72">
        <f t="shared" si="18"/>
        <v>0</v>
      </c>
      <c r="N47" s="72">
        <f t="shared" si="18"/>
        <v>0</v>
      </c>
      <c r="O47" s="72">
        <f t="shared" si="18"/>
        <v>1138187342</v>
      </c>
      <c r="P47" s="72">
        <f t="shared" si="18"/>
        <v>0</v>
      </c>
      <c r="Q47" s="64">
        <f t="shared" si="2"/>
        <v>0</v>
      </c>
      <c r="R47" s="7">
        <f t="shared" si="3"/>
        <v>0</v>
      </c>
    </row>
    <row r="48" spans="1:18" ht="15.75" thickBot="1" x14ac:dyDescent="0.3">
      <c r="A48" s="74">
        <v>2101180501</v>
      </c>
      <c r="B48" s="74" t="s">
        <v>82</v>
      </c>
      <c r="C48" s="75">
        <v>160729657</v>
      </c>
      <c r="D48" s="75">
        <v>0</v>
      </c>
      <c r="E48" s="75">
        <v>0</v>
      </c>
      <c r="F48" s="75">
        <v>0</v>
      </c>
      <c r="G48" s="75">
        <v>0</v>
      </c>
      <c r="H48" s="76">
        <v>0</v>
      </c>
      <c r="I48" s="76">
        <f>+C48+D48-E48-F48-G48+H48</f>
        <v>160729657</v>
      </c>
      <c r="J48" s="76">
        <v>0</v>
      </c>
      <c r="K48" s="76">
        <f t="shared" si="6"/>
        <v>160729657</v>
      </c>
      <c r="L48" s="77">
        <v>0</v>
      </c>
      <c r="M48" s="75">
        <v>0</v>
      </c>
      <c r="N48" s="75">
        <f t="shared" si="7"/>
        <v>0</v>
      </c>
      <c r="O48" s="76">
        <f t="shared" si="8"/>
        <v>160729657</v>
      </c>
      <c r="P48" s="75">
        <f t="shared" si="9"/>
        <v>0</v>
      </c>
      <c r="Q48" s="64">
        <f t="shared" si="2"/>
        <v>0</v>
      </c>
      <c r="R48" s="7">
        <f t="shared" si="3"/>
        <v>0</v>
      </c>
    </row>
    <row r="49" spans="1:18" ht="15.75" thickBot="1" x14ac:dyDescent="0.3">
      <c r="A49" s="74">
        <v>2101180502</v>
      </c>
      <c r="B49" s="74" t="s">
        <v>74</v>
      </c>
      <c r="C49" s="75">
        <v>585889771</v>
      </c>
      <c r="D49" s="75">
        <v>0</v>
      </c>
      <c r="E49" s="75">
        <v>0</v>
      </c>
      <c r="F49" s="75">
        <v>0</v>
      </c>
      <c r="G49" s="75">
        <v>0</v>
      </c>
      <c r="H49" s="76">
        <v>0</v>
      </c>
      <c r="I49" s="76">
        <f>+C49+D49-E49-F49-G49+H49</f>
        <v>585889771</v>
      </c>
      <c r="J49" s="76">
        <v>0</v>
      </c>
      <c r="K49" s="76">
        <f t="shared" si="6"/>
        <v>585889771</v>
      </c>
      <c r="L49" s="77">
        <v>0</v>
      </c>
      <c r="M49" s="75">
        <v>0</v>
      </c>
      <c r="N49" s="75">
        <f t="shared" si="7"/>
        <v>0</v>
      </c>
      <c r="O49" s="76">
        <f t="shared" si="8"/>
        <v>585889771</v>
      </c>
      <c r="P49" s="75">
        <f t="shared" si="9"/>
        <v>0</v>
      </c>
      <c r="Q49" s="64">
        <f t="shared" si="2"/>
        <v>0</v>
      </c>
      <c r="R49" s="7">
        <f t="shared" si="3"/>
        <v>0</v>
      </c>
    </row>
    <row r="50" spans="1:18" ht="15.75" thickBot="1" x14ac:dyDescent="0.3">
      <c r="A50" s="74">
        <v>2101180503</v>
      </c>
      <c r="B50" s="74" t="s">
        <v>78</v>
      </c>
      <c r="C50" s="75">
        <v>70289940</v>
      </c>
      <c r="D50" s="75">
        <v>0</v>
      </c>
      <c r="E50" s="75">
        <v>0</v>
      </c>
      <c r="F50" s="75">
        <v>0</v>
      </c>
      <c r="G50" s="75">
        <v>0</v>
      </c>
      <c r="H50" s="76">
        <v>0</v>
      </c>
      <c r="I50" s="76">
        <f>+C50+D50-E50-F50-G50+H50</f>
        <v>70289940</v>
      </c>
      <c r="J50" s="76">
        <v>0</v>
      </c>
      <c r="K50" s="76">
        <f t="shared" si="6"/>
        <v>70289940</v>
      </c>
      <c r="L50" s="77">
        <v>0</v>
      </c>
      <c r="M50" s="75">
        <v>0</v>
      </c>
      <c r="N50" s="75">
        <f t="shared" si="7"/>
        <v>0</v>
      </c>
      <c r="O50" s="76">
        <f t="shared" si="8"/>
        <v>70289940</v>
      </c>
      <c r="P50" s="75">
        <f t="shared" si="9"/>
        <v>0</v>
      </c>
      <c r="Q50" s="64">
        <f t="shared" si="2"/>
        <v>0</v>
      </c>
      <c r="R50" s="7">
        <f t="shared" si="3"/>
        <v>0</v>
      </c>
    </row>
    <row r="51" spans="1:18" ht="15.75" thickBot="1" x14ac:dyDescent="0.3">
      <c r="A51" s="74">
        <v>2101180504</v>
      </c>
      <c r="B51" s="74" t="s">
        <v>76</v>
      </c>
      <c r="C51" s="75">
        <v>160617723</v>
      </c>
      <c r="D51" s="75">
        <v>0</v>
      </c>
      <c r="E51" s="75">
        <v>0</v>
      </c>
      <c r="F51" s="75">
        <v>0</v>
      </c>
      <c r="G51" s="75">
        <v>0</v>
      </c>
      <c r="H51" s="76">
        <v>0</v>
      </c>
      <c r="I51" s="76">
        <f>+C51+D51-E51-F51-G51+H51</f>
        <v>160617723</v>
      </c>
      <c r="J51" s="76">
        <v>0</v>
      </c>
      <c r="K51" s="76">
        <f t="shared" si="6"/>
        <v>160617723</v>
      </c>
      <c r="L51" s="77">
        <v>0</v>
      </c>
      <c r="M51" s="75">
        <v>0</v>
      </c>
      <c r="N51" s="75">
        <f t="shared" si="7"/>
        <v>0</v>
      </c>
      <c r="O51" s="76">
        <f t="shared" si="8"/>
        <v>160617723</v>
      </c>
      <c r="P51" s="75">
        <f t="shared" si="9"/>
        <v>0</v>
      </c>
      <c r="Q51" s="64">
        <f t="shared" si="2"/>
        <v>0</v>
      </c>
      <c r="R51" s="7">
        <f t="shared" si="3"/>
        <v>0</v>
      </c>
    </row>
    <row r="52" spans="1:18" ht="15.75" thickBot="1" x14ac:dyDescent="0.3">
      <c r="A52" s="74">
        <v>2101180505</v>
      </c>
      <c r="B52" s="74" t="s">
        <v>80</v>
      </c>
      <c r="C52" s="75">
        <v>160660251</v>
      </c>
      <c r="D52" s="75">
        <v>0</v>
      </c>
      <c r="E52" s="75">
        <v>0</v>
      </c>
      <c r="F52" s="75">
        <v>0</v>
      </c>
      <c r="G52" s="75">
        <v>0</v>
      </c>
      <c r="H52" s="76">
        <v>0</v>
      </c>
      <c r="I52" s="76">
        <f>+C52+D52-E52-F52-G52+H52</f>
        <v>160660251</v>
      </c>
      <c r="J52" s="76">
        <v>0</v>
      </c>
      <c r="K52" s="76">
        <f t="shared" si="6"/>
        <v>160660251</v>
      </c>
      <c r="L52" s="77">
        <v>0</v>
      </c>
      <c r="M52" s="75">
        <v>0</v>
      </c>
      <c r="N52" s="76">
        <f t="shared" si="7"/>
        <v>0</v>
      </c>
      <c r="O52" s="76">
        <f t="shared" si="8"/>
        <v>160660251</v>
      </c>
      <c r="P52" s="75">
        <f t="shared" si="9"/>
        <v>0</v>
      </c>
      <c r="Q52" s="64">
        <f t="shared" si="2"/>
        <v>0</v>
      </c>
      <c r="R52" s="7">
        <f t="shared" si="3"/>
        <v>0</v>
      </c>
    </row>
    <row r="53" spans="1:18" ht="15.75" thickBot="1" x14ac:dyDescent="0.3">
      <c r="A53" s="70">
        <v>21011806</v>
      </c>
      <c r="B53" s="70" t="s">
        <v>362</v>
      </c>
      <c r="C53" s="72">
        <f>SUM(C54:C56)</f>
        <v>90000000</v>
      </c>
      <c r="D53" s="72">
        <f t="shared" ref="D53:P53" si="19">SUM(D54:D56)</f>
        <v>0</v>
      </c>
      <c r="E53" s="72">
        <f t="shared" si="19"/>
        <v>0</v>
      </c>
      <c r="F53" s="72">
        <f t="shared" si="19"/>
        <v>0</v>
      </c>
      <c r="G53" s="72">
        <f t="shared" si="19"/>
        <v>0</v>
      </c>
      <c r="H53" s="72">
        <f t="shared" si="19"/>
        <v>0</v>
      </c>
      <c r="I53" s="72">
        <f t="shared" si="19"/>
        <v>90000000</v>
      </c>
      <c r="J53" s="72">
        <f t="shared" si="19"/>
        <v>0</v>
      </c>
      <c r="K53" s="72">
        <f t="shared" si="19"/>
        <v>90000000</v>
      </c>
      <c r="L53" s="72">
        <f t="shared" si="19"/>
        <v>0</v>
      </c>
      <c r="M53" s="72">
        <f t="shared" si="19"/>
        <v>0</v>
      </c>
      <c r="N53" s="72">
        <f t="shared" si="19"/>
        <v>0</v>
      </c>
      <c r="O53" s="72">
        <f t="shared" si="19"/>
        <v>90000000</v>
      </c>
      <c r="P53" s="72">
        <f t="shared" si="19"/>
        <v>0</v>
      </c>
      <c r="Q53" s="64">
        <f t="shared" si="2"/>
        <v>0</v>
      </c>
      <c r="R53" s="7">
        <f t="shared" si="3"/>
        <v>0</v>
      </c>
    </row>
    <row r="54" spans="1:18" ht="15.75" thickBot="1" x14ac:dyDescent="0.3">
      <c r="A54" s="74">
        <v>2101180601</v>
      </c>
      <c r="B54" s="74" t="s">
        <v>363</v>
      </c>
      <c r="C54" s="75">
        <v>26666667</v>
      </c>
      <c r="D54" s="75">
        <v>0</v>
      </c>
      <c r="E54" s="75">
        <v>0</v>
      </c>
      <c r="F54" s="75">
        <v>0</v>
      </c>
      <c r="G54" s="75">
        <v>0</v>
      </c>
      <c r="H54" s="76">
        <v>0</v>
      </c>
      <c r="I54" s="76">
        <f>+C54+D54-E54-F54-G54+H54</f>
        <v>26666667</v>
      </c>
      <c r="J54" s="76">
        <v>0</v>
      </c>
      <c r="K54" s="76">
        <f t="shared" si="6"/>
        <v>26666667</v>
      </c>
      <c r="L54" s="77">
        <v>0</v>
      </c>
      <c r="M54" s="75">
        <v>0</v>
      </c>
      <c r="N54" s="75">
        <f t="shared" si="7"/>
        <v>0</v>
      </c>
      <c r="O54" s="76">
        <f t="shared" si="8"/>
        <v>26666667</v>
      </c>
      <c r="P54" s="75">
        <f t="shared" si="9"/>
        <v>0</v>
      </c>
      <c r="Q54" s="64">
        <f t="shared" si="2"/>
        <v>0</v>
      </c>
      <c r="R54" s="7">
        <f t="shared" si="3"/>
        <v>0</v>
      </c>
    </row>
    <row r="55" spans="1:18" ht="15.75" thickBot="1" x14ac:dyDescent="0.3">
      <c r="A55" s="74">
        <v>2101180602</v>
      </c>
      <c r="B55" s="74" t="s">
        <v>364</v>
      </c>
      <c r="C55" s="75">
        <v>55000000</v>
      </c>
      <c r="D55" s="75">
        <v>0</v>
      </c>
      <c r="E55" s="75">
        <v>0</v>
      </c>
      <c r="F55" s="75">
        <v>0</v>
      </c>
      <c r="G55" s="75">
        <v>0</v>
      </c>
      <c r="H55" s="76">
        <v>0</v>
      </c>
      <c r="I55" s="76">
        <f>+C55+D55-E55-F55-G55+H55</f>
        <v>55000000</v>
      </c>
      <c r="J55" s="76">
        <v>0</v>
      </c>
      <c r="K55" s="76">
        <f t="shared" si="6"/>
        <v>55000000</v>
      </c>
      <c r="L55" s="77">
        <v>0</v>
      </c>
      <c r="M55" s="75">
        <v>0</v>
      </c>
      <c r="N55" s="75">
        <f t="shared" si="7"/>
        <v>0</v>
      </c>
      <c r="O55" s="76">
        <f t="shared" si="8"/>
        <v>55000000</v>
      </c>
      <c r="P55" s="75">
        <f t="shared" si="9"/>
        <v>0</v>
      </c>
      <c r="Q55" s="64">
        <f t="shared" si="2"/>
        <v>0</v>
      </c>
      <c r="R55" s="7">
        <f t="shared" si="3"/>
        <v>0</v>
      </c>
    </row>
    <row r="56" spans="1:18" ht="15.75" thickBot="1" x14ac:dyDescent="0.3">
      <c r="A56" s="74">
        <v>2101180603</v>
      </c>
      <c r="B56" s="74" t="s">
        <v>89</v>
      </c>
      <c r="C56" s="75">
        <v>8333333</v>
      </c>
      <c r="D56" s="75">
        <v>0</v>
      </c>
      <c r="E56" s="75">
        <v>0</v>
      </c>
      <c r="F56" s="75">
        <v>0</v>
      </c>
      <c r="G56" s="75">
        <v>0</v>
      </c>
      <c r="H56" s="76">
        <v>0</v>
      </c>
      <c r="I56" s="76">
        <f>+C56+D56-E56-F56-G56+H56</f>
        <v>8333333</v>
      </c>
      <c r="J56" s="76">
        <v>0</v>
      </c>
      <c r="K56" s="76">
        <f t="shared" si="6"/>
        <v>8333333</v>
      </c>
      <c r="L56" s="77">
        <v>0</v>
      </c>
      <c r="M56" s="75">
        <v>0</v>
      </c>
      <c r="N56" s="75">
        <f t="shared" si="7"/>
        <v>0</v>
      </c>
      <c r="O56" s="76">
        <f t="shared" si="8"/>
        <v>8333333</v>
      </c>
      <c r="P56" s="75">
        <f t="shared" si="9"/>
        <v>0</v>
      </c>
      <c r="Q56" s="64">
        <f t="shared" si="2"/>
        <v>0</v>
      </c>
      <c r="R56" s="7">
        <f t="shared" si="3"/>
        <v>0</v>
      </c>
    </row>
    <row r="57" spans="1:18" ht="15.75" thickBot="1" x14ac:dyDescent="0.3">
      <c r="A57" s="70">
        <v>21011807</v>
      </c>
      <c r="B57" s="70" t="s">
        <v>365</v>
      </c>
      <c r="C57" s="72">
        <f>+C58</f>
        <v>76000000</v>
      </c>
      <c r="D57" s="72">
        <f t="shared" ref="D57:P57" si="20">+D58</f>
        <v>0</v>
      </c>
      <c r="E57" s="72">
        <f t="shared" si="20"/>
        <v>0</v>
      </c>
      <c r="F57" s="72">
        <f t="shared" si="20"/>
        <v>0</v>
      </c>
      <c r="G57" s="72">
        <f t="shared" si="20"/>
        <v>0</v>
      </c>
      <c r="H57" s="72">
        <f t="shared" si="20"/>
        <v>0</v>
      </c>
      <c r="I57" s="72">
        <f t="shared" si="20"/>
        <v>76000000</v>
      </c>
      <c r="J57" s="72">
        <f t="shared" si="20"/>
        <v>0</v>
      </c>
      <c r="K57" s="72">
        <f t="shared" si="20"/>
        <v>76000000</v>
      </c>
      <c r="L57" s="72">
        <f t="shared" si="20"/>
        <v>0</v>
      </c>
      <c r="M57" s="72">
        <f t="shared" si="20"/>
        <v>0</v>
      </c>
      <c r="N57" s="72">
        <f t="shared" si="20"/>
        <v>0</v>
      </c>
      <c r="O57" s="72">
        <f t="shared" si="20"/>
        <v>76000000</v>
      </c>
      <c r="P57" s="72">
        <f t="shared" si="20"/>
        <v>0</v>
      </c>
      <c r="Q57" s="64">
        <f t="shared" si="2"/>
        <v>0</v>
      </c>
      <c r="R57" s="7">
        <f t="shared" si="3"/>
        <v>0</v>
      </c>
    </row>
    <row r="58" spans="1:18" ht="15.75" thickBot="1" x14ac:dyDescent="0.3">
      <c r="A58" s="74">
        <v>2101180701</v>
      </c>
      <c r="B58" s="74" t="s">
        <v>92</v>
      </c>
      <c r="C58" s="75">
        <v>76000000</v>
      </c>
      <c r="D58" s="75">
        <v>0</v>
      </c>
      <c r="E58" s="75">
        <v>0</v>
      </c>
      <c r="F58" s="75">
        <v>0</v>
      </c>
      <c r="G58" s="75">
        <v>0</v>
      </c>
      <c r="H58" s="76">
        <v>0</v>
      </c>
      <c r="I58" s="76">
        <f>+C58+D58-E58-F58-G58+H58</f>
        <v>76000000</v>
      </c>
      <c r="J58" s="76">
        <v>0</v>
      </c>
      <c r="K58" s="76">
        <f t="shared" si="6"/>
        <v>76000000</v>
      </c>
      <c r="L58" s="77">
        <v>0</v>
      </c>
      <c r="M58" s="75">
        <v>0</v>
      </c>
      <c r="N58" s="75">
        <f t="shared" si="7"/>
        <v>0</v>
      </c>
      <c r="O58" s="76">
        <f t="shared" si="8"/>
        <v>76000000</v>
      </c>
      <c r="P58" s="75">
        <f t="shared" si="9"/>
        <v>0</v>
      </c>
      <c r="Q58" s="64">
        <f t="shared" si="2"/>
        <v>0</v>
      </c>
      <c r="R58" s="7">
        <f t="shared" si="3"/>
        <v>0</v>
      </c>
    </row>
    <row r="59" spans="1:18" ht="15.75" thickBot="1" x14ac:dyDescent="0.3">
      <c r="A59" s="70">
        <v>21011808</v>
      </c>
      <c r="B59" s="70" t="s">
        <v>366</v>
      </c>
      <c r="C59" s="72">
        <f>+C60</f>
        <v>50000000</v>
      </c>
      <c r="D59" s="72">
        <f t="shared" ref="D59:P59" si="21">+D60</f>
        <v>0</v>
      </c>
      <c r="E59" s="72">
        <f t="shared" si="21"/>
        <v>0</v>
      </c>
      <c r="F59" s="72">
        <f t="shared" si="21"/>
        <v>0</v>
      </c>
      <c r="G59" s="72">
        <f t="shared" si="21"/>
        <v>0</v>
      </c>
      <c r="H59" s="72">
        <f t="shared" si="21"/>
        <v>0</v>
      </c>
      <c r="I59" s="72">
        <f t="shared" si="21"/>
        <v>50000000</v>
      </c>
      <c r="J59" s="72">
        <f t="shared" si="21"/>
        <v>0</v>
      </c>
      <c r="K59" s="72">
        <f t="shared" si="21"/>
        <v>50000000</v>
      </c>
      <c r="L59" s="72">
        <f t="shared" si="21"/>
        <v>0</v>
      </c>
      <c r="M59" s="72">
        <f t="shared" si="21"/>
        <v>0</v>
      </c>
      <c r="N59" s="72">
        <f t="shared" si="21"/>
        <v>0</v>
      </c>
      <c r="O59" s="72">
        <f t="shared" si="21"/>
        <v>50000000</v>
      </c>
      <c r="P59" s="72">
        <f t="shared" si="21"/>
        <v>0</v>
      </c>
      <c r="Q59" s="64">
        <f t="shared" si="2"/>
        <v>0</v>
      </c>
      <c r="R59" s="7">
        <f t="shared" si="3"/>
        <v>0</v>
      </c>
    </row>
    <row r="60" spans="1:18" ht="15.75" thickBot="1" x14ac:dyDescent="0.3">
      <c r="A60" s="74">
        <v>2101180801</v>
      </c>
      <c r="B60" s="74" t="s">
        <v>95</v>
      </c>
      <c r="C60" s="75">
        <v>50000000</v>
      </c>
      <c r="D60" s="75">
        <v>0</v>
      </c>
      <c r="E60" s="75">
        <v>0</v>
      </c>
      <c r="F60" s="75">
        <v>0</v>
      </c>
      <c r="G60" s="75">
        <v>0</v>
      </c>
      <c r="H60" s="76">
        <v>0</v>
      </c>
      <c r="I60" s="76">
        <f>+C60+D60-E60-F60-G60+H60</f>
        <v>50000000</v>
      </c>
      <c r="J60" s="76">
        <v>0</v>
      </c>
      <c r="K60" s="76">
        <f t="shared" si="6"/>
        <v>50000000</v>
      </c>
      <c r="L60" s="77">
        <v>0</v>
      </c>
      <c r="M60" s="75">
        <v>0</v>
      </c>
      <c r="N60" s="75">
        <f t="shared" si="7"/>
        <v>0</v>
      </c>
      <c r="O60" s="76">
        <f t="shared" si="8"/>
        <v>50000000</v>
      </c>
      <c r="P60" s="75">
        <f t="shared" si="9"/>
        <v>0</v>
      </c>
      <c r="Q60" s="64">
        <f t="shared" si="2"/>
        <v>0</v>
      </c>
      <c r="R60" s="7">
        <f t="shared" si="3"/>
        <v>0</v>
      </c>
    </row>
    <row r="61" spans="1:18" ht="15.75" thickBot="1" x14ac:dyDescent="0.3">
      <c r="A61" s="70">
        <v>21011809</v>
      </c>
      <c r="B61" s="70" t="s">
        <v>367</v>
      </c>
      <c r="C61" s="72">
        <f>SUM(C62:C65)</f>
        <v>1160510387</v>
      </c>
      <c r="D61" s="72">
        <f t="shared" ref="D61:P61" si="22">SUM(D62:D65)</f>
        <v>0</v>
      </c>
      <c r="E61" s="72">
        <f t="shared" si="22"/>
        <v>0</v>
      </c>
      <c r="F61" s="72">
        <f t="shared" si="22"/>
        <v>0</v>
      </c>
      <c r="G61" s="72">
        <f t="shared" si="22"/>
        <v>0</v>
      </c>
      <c r="H61" s="72">
        <f t="shared" si="22"/>
        <v>0</v>
      </c>
      <c r="I61" s="72">
        <f t="shared" si="22"/>
        <v>1160510387</v>
      </c>
      <c r="J61" s="72">
        <f t="shared" si="22"/>
        <v>0</v>
      </c>
      <c r="K61" s="72">
        <f t="shared" si="22"/>
        <v>1160510387</v>
      </c>
      <c r="L61" s="72">
        <f t="shared" si="22"/>
        <v>0</v>
      </c>
      <c r="M61" s="72">
        <f t="shared" si="22"/>
        <v>0</v>
      </c>
      <c r="N61" s="72">
        <f t="shared" si="22"/>
        <v>0</v>
      </c>
      <c r="O61" s="72">
        <f t="shared" si="22"/>
        <v>1160510387</v>
      </c>
      <c r="P61" s="72">
        <f t="shared" si="22"/>
        <v>0</v>
      </c>
      <c r="Q61" s="64">
        <f t="shared" si="2"/>
        <v>0</v>
      </c>
      <c r="R61" s="7">
        <f t="shared" si="3"/>
        <v>0</v>
      </c>
    </row>
    <row r="62" spans="1:18" ht="15.75" thickBot="1" x14ac:dyDescent="0.3">
      <c r="A62" s="74">
        <v>2101180901</v>
      </c>
      <c r="B62" s="74" t="s">
        <v>368</v>
      </c>
      <c r="C62" s="75">
        <v>629290841</v>
      </c>
      <c r="D62" s="75">
        <v>0</v>
      </c>
      <c r="E62" s="75">
        <v>0</v>
      </c>
      <c r="F62" s="75">
        <v>0</v>
      </c>
      <c r="G62" s="75">
        <v>0</v>
      </c>
      <c r="H62" s="76">
        <v>0</v>
      </c>
      <c r="I62" s="76">
        <f>+C62+D62-E62-F62-G62+H62</f>
        <v>629290841</v>
      </c>
      <c r="J62" s="76">
        <v>0</v>
      </c>
      <c r="K62" s="76">
        <f t="shared" si="6"/>
        <v>629290841</v>
      </c>
      <c r="L62" s="77">
        <v>0</v>
      </c>
      <c r="M62" s="75">
        <v>0</v>
      </c>
      <c r="N62" s="75">
        <f t="shared" si="7"/>
        <v>0</v>
      </c>
      <c r="O62" s="76">
        <f t="shared" si="8"/>
        <v>629290841</v>
      </c>
      <c r="P62" s="75">
        <f t="shared" si="9"/>
        <v>0</v>
      </c>
      <c r="Q62" s="64">
        <f t="shared" si="2"/>
        <v>0</v>
      </c>
      <c r="R62" s="7">
        <f t="shared" si="3"/>
        <v>0</v>
      </c>
    </row>
    <row r="63" spans="1:18" ht="15.75" thickBot="1" x14ac:dyDescent="0.3">
      <c r="A63" s="74">
        <v>2101180902</v>
      </c>
      <c r="B63" s="74" t="s">
        <v>369</v>
      </c>
      <c r="C63" s="75">
        <v>143604406</v>
      </c>
      <c r="D63" s="75">
        <v>0</v>
      </c>
      <c r="E63" s="75">
        <v>0</v>
      </c>
      <c r="F63" s="75">
        <v>0</v>
      </c>
      <c r="G63" s="75">
        <v>0</v>
      </c>
      <c r="H63" s="76">
        <v>0</v>
      </c>
      <c r="I63" s="76">
        <f>+C63+D63-E63-F63-G63+H63</f>
        <v>143604406</v>
      </c>
      <c r="J63" s="76">
        <v>0</v>
      </c>
      <c r="K63" s="76">
        <f t="shared" si="6"/>
        <v>143604406</v>
      </c>
      <c r="L63" s="77">
        <v>0</v>
      </c>
      <c r="M63" s="75">
        <v>0</v>
      </c>
      <c r="N63" s="75">
        <f t="shared" si="7"/>
        <v>0</v>
      </c>
      <c r="O63" s="76">
        <f t="shared" si="8"/>
        <v>143604406</v>
      </c>
      <c r="P63" s="75">
        <f t="shared" si="9"/>
        <v>0</v>
      </c>
      <c r="Q63" s="64">
        <f t="shared" si="2"/>
        <v>0</v>
      </c>
      <c r="R63" s="7">
        <f t="shared" si="3"/>
        <v>0</v>
      </c>
    </row>
    <row r="64" spans="1:18" ht="15.75" thickBot="1" x14ac:dyDescent="0.3">
      <c r="A64" s="74">
        <v>2101180903</v>
      </c>
      <c r="B64" s="74" t="s">
        <v>370</v>
      </c>
      <c r="C64" s="75">
        <v>246345767</v>
      </c>
      <c r="D64" s="75">
        <v>0</v>
      </c>
      <c r="E64" s="75">
        <v>0</v>
      </c>
      <c r="F64" s="75">
        <v>0</v>
      </c>
      <c r="G64" s="75">
        <v>0</v>
      </c>
      <c r="H64" s="76">
        <v>0</v>
      </c>
      <c r="I64" s="76">
        <f>+C64+D64-E64-F64-G64+H64</f>
        <v>246345767</v>
      </c>
      <c r="J64" s="76">
        <v>0</v>
      </c>
      <c r="K64" s="76">
        <f t="shared" si="6"/>
        <v>246345767</v>
      </c>
      <c r="L64" s="77">
        <v>0</v>
      </c>
      <c r="M64" s="75">
        <v>0</v>
      </c>
      <c r="N64" s="75">
        <f t="shared" si="7"/>
        <v>0</v>
      </c>
      <c r="O64" s="76">
        <f t="shared" si="8"/>
        <v>246345767</v>
      </c>
      <c r="P64" s="75">
        <f t="shared" si="9"/>
        <v>0</v>
      </c>
      <c r="Q64" s="64">
        <f t="shared" si="2"/>
        <v>0</v>
      </c>
      <c r="R64" s="7">
        <f t="shared" si="3"/>
        <v>0</v>
      </c>
    </row>
    <row r="65" spans="1:18" ht="15.75" thickBot="1" x14ac:dyDescent="0.3">
      <c r="A65" s="74">
        <v>2101180904</v>
      </c>
      <c r="B65" s="74" t="s">
        <v>371</v>
      </c>
      <c r="C65" s="75">
        <v>141269373</v>
      </c>
      <c r="D65" s="75">
        <v>0</v>
      </c>
      <c r="E65" s="75">
        <v>0</v>
      </c>
      <c r="F65" s="75">
        <v>0</v>
      </c>
      <c r="G65" s="75">
        <v>0</v>
      </c>
      <c r="H65" s="76">
        <v>0</v>
      </c>
      <c r="I65" s="76">
        <f>+C65+D65-E65-F65-G65+H65</f>
        <v>141269373</v>
      </c>
      <c r="J65" s="76">
        <v>0</v>
      </c>
      <c r="K65" s="76">
        <f t="shared" si="6"/>
        <v>141269373</v>
      </c>
      <c r="L65" s="77">
        <v>0</v>
      </c>
      <c r="M65" s="75">
        <v>0</v>
      </c>
      <c r="N65" s="75">
        <f t="shared" si="7"/>
        <v>0</v>
      </c>
      <c r="O65" s="76">
        <f t="shared" si="8"/>
        <v>141269373</v>
      </c>
      <c r="P65" s="75">
        <f t="shared" si="9"/>
        <v>0</v>
      </c>
      <c r="Q65" s="64">
        <f t="shared" si="2"/>
        <v>0</v>
      </c>
      <c r="R65" s="7">
        <f t="shared" si="3"/>
        <v>0</v>
      </c>
    </row>
    <row r="66" spans="1:18" ht="15.75" thickBot="1" x14ac:dyDescent="0.3">
      <c r="A66" s="70">
        <v>21011810</v>
      </c>
      <c r="B66" s="70" t="s">
        <v>372</v>
      </c>
      <c r="C66" s="72">
        <f>SUM(C67:C71)</f>
        <v>443247400</v>
      </c>
      <c r="D66" s="72">
        <f t="shared" ref="D66:P66" si="23">SUM(D67:D71)</f>
        <v>0</v>
      </c>
      <c r="E66" s="72">
        <f t="shared" si="23"/>
        <v>0</v>
      </c>
      <c r="F66" s="72">
        <f t="shared" si="23"/>
        <v>0</v>
      </c>
      <c r="G66" s="72">
        <f t="shared" si="23"/>
        <v>0</v>
      </c>
      <c r="H66" s="72">
        <f t="shared" si="23"/>
        <v>0</v>
      </c>
      <c r="I66" s="72">
        <f t="shared" si="23"/>
        <v>443247400</v>
      </c>
      <c r="J66" s="72">
        <f t="shared" si="23"/>
        <v>14868171</v>
      </c>
      <c r="K66" s="72">
        <f t="shared" si="23"/>
        <v>428379229</v>
      </c>
      <c r="L66" s="72">
        <f t="shared" si="23"/>
        <v>10219543</v>
      </c>
      <c r="M66" s="72">
        <f t="shared" si="23"/>
        <v>17759548</v>
      </c>
      <c r="N66" s="72">
        <f t="shared" si="23"/>
        <v>2891377</v>
      </c>
      <c r="O66" s="72">
        <f t="shared" si="23"/>
        <v>425487852</v>
      </c>
      <c r="P66" s="72">
        <f t="shared" si="23"/>
        <v>10219543</v>
      </c>
      <c r="Q66" s="64">
        <f t="shared" si="2"/>
        <v>0</v>
      </c>
      <c r="R66" s="7">
        <f t="shared" si="3"/>
        <v>0</v>
      </c>
    </row>
    <row r="67" spans="1:18" ht="15.75" thickBot="1" x14ac:dyDescent="0.3">
      <c r="A67" s="74">
        <v>2101181001</v>
      </c>
      <c r="B67" s="74" t="s">
        <v>373</v>
      </c>
      <c r="C67" s="75">
        <v>88649480</v>
      </c>
      <c r="D67" s="75">
        <v>0</v>
      </c>
      <c r="E67" s="75">
        <v>0</v>
      </c>
      <c r="F67" s="75">
        <v>0</v>
      </c>
      <c r="G67" s="75">
        <v>0</v>
      </c>
      <c r="H67" s="76">
        <v>0</v>
      </c>
      <c r="I67" s="76">
        <f>+C67+D67-E67-F67-G67+H67</f>
        <v>88649480</v>
      </c>
      <c r="J67" s="76">
        <v>0</v>
      </c>
      <c r="K67" s="76">
        <f t="shared" si="6"/>
        <v>88649480</v>
      </c>
      <c r="L67" s="77">
        <v>0</v>
      </c>
      <c r="M67" s="75">
        <v>0</v>
      </c>
      <c r="N67" s="75">
        <f t="shared" si="7"/>
        <v>0</v>
      </c>
      <c r="O67" s="76">
        <f t="shared" si="8"/>
        <v>88649480</v>
      </c>
      <c r="P67" s="75">
        <f t="shared" si="9"/>
        <v>0</v>
      </c>
      <c r="Q67" s="64">
        <f t="shared" si="2"/>
        <v>0</v>
      </c>
      <c r="R67" s="7">
        <f t="shared" si="3"/>
        <v>0</v>
      </c>
    </row>
    <row r="68" spans="1:18" ht="15.75" thickBot="1" x14ac:dyDescent="0.3">
      <c r="A68" s="74">
        <v>2101181002</v>
      </c>
      <c r="B68" s="74" t="s">
        <v>228</v>
      </c>
      <c r="C68" s="75">
        <v>88649480</v>
      </c>
      <c r="D68" s="75">
        <v>0</v>
      </c>
      <c r="E68" s="75">
        <v>0</v>
      </c>
      <c r="F68" s="75">
        <v>0</v>
      </c>
      <c r="G68" s="75">
        <v>0</v>
      </c>
      <c r="H68" s="76">
        <v>0</v>
      </c>
      <c r="I68" s="76">
        <f>+C68+D68-E68-F68-G68+H68</f>
        <v>88649480</v>
      </c>
      <c r="J68" s="76">
        <v>994274</v>
      </c>
      <c r="K68" s="76">
        <f t="shared" si="6"/>
        <v>87655206</v>
      </c>
      <c r="L68" s="77">
        <v>0</v>
      </c>
      <c r="M68" s="75">
        <v>3885651</v>
      </c>
      <c r="N68" s="75">
        <f t="shared" si="7"/>
        <v>2891377</v>
      </c>
      <c r="O68" s="76">
        <f t="shared" si="8"/>
        <v>84763829</v>
      </c>
      <c r="P68" s="75">
        <f t="shared" si="9"/>
        <v>0</v>
      </c>
      <c r="Q68" s="64">
        <f t="shared" si="2"/>
        <v>0</v>
      </c>
      <c r="R68" s="7">
        <f t="shared" si="3"/>
        <v>0</v>
      </c>
    </row>
    <row r="69" spans="1:18" ht="15.75" thickBot="1" x14ac:dyDescent="0.3">
      <c r="A69" s="74">
        <v>2101181003</v>
      </c>
      <c r="B69" s="74" t="s">
        <v>374</v>
      </c>
      <c r="C69" s="75">
        <v>88649480</v>
      </c>
      <c r="D69" s="75">
        <v>0</v>
      </c>
      <c r="E69" s="75">
        <v>0</v>
      </c>
      <c r="F69" s="75">
        <v>0</v>
      </c>
      <c r="G69" s="75">
        <v>0</v>
      </c>
      <c r="H69" s="76">
        <v>0</v>
      </c>
      <c r="I69" s="76">
        <f>+C69+D69-E69-F69-G69+H69</f>
        <v>88649480</v>
      </c>
      <c r="J69" s="76">
        <v>0</v>
      </c>
      <c r="K69" s="76">
        <f t="shared" si="6"/>
        <v>88649480</v>
      </c>
      <c r="L69" s="77">
        <v>0</v>
      </c>
      <c r="M69" s="75">
        <v>0</v>
      </c>
      <c r="N69" s="75">
        <f t="shared" si="7"/>
        <v>0</v>
      </c>
      <c r="O69" s="76">
        <f t="shared" si="8"/>
        <v>88649480</v>
      </c>
      <c r="P69" s="75">
        <f t="shared" si="9"/>
        <v>0</v>
      </c>
      <c r="Q69" s="64">
        <f t="shared" si="2"/>
        <v>0</v>
      </c>
      <c r="R69" s="7">
        <f t="shared" si="3"/>
        <v>0</v>
      </c>
    </row>
    <row r="70" spans="1:18" ht="15.75" thickBot="1" x14ac:dyDescent="0.3">
      <c r="A70" s="74">
        <v>2101181004</v>
      </c>
      <c r="B70" s="74" t="s">
        <v>230</v>
      </c>
      <c r="C70" s="75">
        <v>88649480</v>
      </c>
      <c r="D70" s="75">
        <v>0</v>
      </c>
      <c r="E70" s="75">
        <v>0</v>
      </c>
      <c r="F70" s="75">
        <v>0</v>
      </c>
      <c r="G70" s="75">
        <v>0</v>
      </c>
      <c r="H70" s="76">
        <v>0</v>
      </c>
      <c r="I70" s="76">
        <f>+C70+D70-E70-F70-G70+H70</f>
        <v>88649480</v>
      </c>
      <c r="J70" s="76">
        <v>8756294</v>
      </c>
      <c r="K70" s="76">
        <f t="shared" si="6"/>
        <v>79893186</v>
      </c>
      <c r="L70" s="77">
        <v>8756294</v>
      </c>
      <c r="M70" s="75">
        <v>8756294</v>
      </c>
      <c r="N70" s="75">
        <f t="shared" si="7"/>
        <v>0</v>
      </c>
      <c r="O70" s="76">
        <f t="shared" si="8"/>
        <v>79893186</v>
      </c>
      <c r="P70" s="75">
        <f t="shared" si="9"/>
        <v>8756294</v>
      </c>
      <c r="Q70" s="64">
        <f t="shared" ref="Q70:Q133" si="24">+C70+D70-E70-G70+H70-I70</f>
        <v>0</v>
      </c>
      <c r="R70" s="7">
        <f t="shared" ref="R70:R133" si="25">+I70-K70-J70</f>
        <v>0</v>
      </c>
    </row>
    <row r="71" spans="1:18" ht="15.75" thickBot="1" x14ac:dyDescent="0.3">
      <c r="A71" s="74">
        <v>2101181005</v>
      </c>
      <c r="B71" s="74" t="s">
        <v>375</v>
      </c>
      <c r="C71" s="75">
        <v>88649480</v>
      </c>
      <c r="D71" s="75">
        <v>0</v>
      </c>
      <c r="E71" s="75">
        <v>0</v>
      </c>
      <c r="F71" s="75">
        <v>0</v>
      </c>
      <c r="G71" s="75">
        <v>0</v>
      </c>
      <c r="H71" s="76">
        <v>0</v>
      </c>
      <c r="I71" s="76">
        <f>+C71+D71-E71-F71-G71+H71</f>
        <v>88649480</v>
      </c>
      <c r="J71" s="76">
        <v>5117603</v>
      </c>
      <c r="K71" s="76">
        <f t="shared" si="6"/>
        <v>83531877</v>
      </c>
      <c r="L71" s="77">
        <v>1463249</v>
      </c>
      <c r="M71" s="75">
        <v>5117603</v>
      </c>
      <c r="N71" s="75">
        <f t="shared" si="7"/>
        <v>0</v>
      </c>
      <c r="O71" s="76">
        <f t="shared" si="8"/>
        <v>83531877</v>
      </c>
      <c r="P71" s="75">
        <f t="shared" si="9"/>
        <v>1463249</v>
      </c>
      <c r="Q71" s="64">
        <f t="shared" si="24"/>
        <v>0</v>
      </c>
      <c r="R71" s="7">
        <f t="shared" si="25"/>
        <v>0</v>
      </c>
    </row>
    <row r="72" spans="1:18" ht="15.75" thickBot="1" x14ac:dyDescent="0.3">
      <c r="A72" s="70">
        <v>210193</v>
      </c>
      <c r="B72" s="70" t="s">
        <v>376</v>
      </c>
      <c r="C72" s="72">
        <f>SUM(C73:C81)</f>
        <v>0</v>
      </c>
      <c r="D72" s="72">
        <f t="shared" ref="D72:P72" si="26">SUM(D73:D81)</f>
        <v>0</v>
      </c>
      <c r="E72" s="72">
        <f t="shared" si="26"/>
        <v>0</v>
      </c>
      <c r="F72" s="72">
        <f t="shared" si="26"/>
        <v>0</v>
      </c>
      <c r="G72" s="72">
        <f t="shared" si="26"/>
        <v>0</v>
      </c>
      <c r="H72" s="72">
        <f t="shared" si="26"/>
        <v>547519257</v>
      </c>
      <c r="I72" s="72">
        <f t="shared" si="26"/>
        <v>547519257</v>
      </c>
      <c r="J72" s="72">
        <f t="shared" si="26"/>
        <v>88634775</v>
      </c>
      <c r="K72" s="72">
        <f t="shared" si="26"/>
        <v>458884482</v>
      </c>
      <c r="L72" s="72">
        <f t="shared" si="26"/>
        <v>3515589</v>
      </c>
      <c r="M72" s="72">
        <f t="shared" si="26"/>
        <v>88634775</v>
      </c>
      <c r="N72" s="72">
        <f t="shared" si="26"/>
        <v>0</v>
      </c>
      <c r="O72" s="72">
        <f t="shared" si="26"/>
        <v>458884482</v>
      </c>
      <c r="P72" s="72">
        <f t="shared" si="26"/>
        <v>3515589</v>
      </c>
      <c r="Q72" s="64">
        <f t="shared" si="24"/>
        <v>0</v>
      </c>
      <c r="R72" s="7">
        <f t="shared" si="25"/>
        <v>0</v>
      </c>
    </row>
    <row r="73" spans="1:18" ht="15.75" thickBot="1" x14ac:dyDescent="0.3">
      <c r="A73" s="74">
        <v>21019301</v>
      </c>
      <c r="B73" s="74" t="s">
        <v>377</v>
      </c>
      <c r="C73" s="75">
        <v>0</v>
      </c>
      <c r="D73" s="75">
        <v>0</v>
      </c>
      <c r="E73" s="75">
        <v>0</v>
      </c>
      <c r="F73" s="75">
        <v>0</v>
      </c>
      <c r="G73" s="75">
        <v>0</v>
      </c>
      <c r="H73" s="76">
        <v>6834509</v>
      </c>
      <c r="I73" s="76">
        <f t="shared" ref="I73:I81" si="27">+C73+D73-E73-F73-G73+H73</f>
        <v>6834509</v>
      </c>
      <c r="J73" s="76">
        <v>0</v>
      </c>
      <c r="K73" s="76">
        <f t="shared" ref="K73:K133" si="28">+I73-J73</f>
        <v>6834509</v>
      </c>
      <c r="L73" s="77">
        <v>0</v>
      </c>
      <c r="M73" s="75">
        <v>0</v>
      </c>
      <c r="N73" s="75">
        <f t="shared" ref="N73:N133" si="29">+M73-J73</f>
        <v>0</v>
      </c>
      <c r="O73" s="76">
        <f t="shared" ref="O73:O133" si="30">+I73-M73</f>
        <v>6834509</v>
      </c>
      <c r="P73" s="75">
        <f t="shared" ref="P73:P133" si="31">+L73</f>
        <v>0</v>
      </c>
      <c r="Q73" s="64">
        <f t="shared" si="24"/>
        <v>0</v>
      </c>
      <c r="R73" s="7">
        <f t="shared" si="25"/>
        <v>0</v>
      </c>
    </row>
    <row r="74" spans="1:18" ht="15.75" thickBot="1" x14ac:dyDescent="0.3">
      <c r="A74" s="74">
        <v>21019302</v>
      </c>
      <c r="B74" s="74" t="s">
        <v>378</v>
      </c>
      <c r="C74" s="75">
        <v>0</v>
      </c>
      <c r="D74" s="75">
        <v>0</v>
      </c>
      <c r="E74" s="75">
        <v>0</v>
      </c>
      <c r="F74" s="75">
        <v>0</v>
      </c>
      <c r="G74" s="75">
        <v>0</v>
      </c>
      <c r="H74" s="76">
        <v>134111920</v>
      </c>
      <c r="I74" s="76">
        <f t="shared" si="27"/>
        <v>134111920</v>
      </c>
      <c r="J74" s="76">
        <v>1953105</v>
      </c>
      <c r="K74" s="76">
        <f t="shared" si="28"/>
        <v>132158815</v>
      </c>
      <c r="L74" s="77">
        <v>1953105</v>
      </c>
      <c r="M74" s="75">
        <v>1953105</v>
      </c>
      <c r="N74" s="75">
        <f t="shared" si="29"/>
        <v>0</v>
      </c>
      <c r="O74" s="76">
        <f t="shared" si="30"/>
        <v>132158815</v>
      </c>
      <c r="P74" s="75">
        <f t="shared" si="31"/>
        <v>1953105</v>
      </c>
      <c r="Q74" s="64">
        <f t="shared" si="24"/>
        <v>0</v>
      </c>
      <c r="R74" s="7">
        <f t="shared" si="25"/>
        <v>0</v>
      </c>
    </row>
    <row r="75" spans="1:18" ht="15.75" thickBot="1" x14ac:dyDescent="0.3">
      <c r="A75" s="74">
        <v>21019303</v>
      </c>
      <c r="B75" s="74" t="s">
        <v>379</v>
      </c>
      <c r="C75" s="75">
        <v>0</v>
      </c>
      <c r="D75" s="75">
        <v>0</v>
      </c>
      <c r="E75" s="75">
        <v>0</v>
      </c>
      <c r="F75" s="75">
        <v>0</v>
      </c>
      <c r="G75" s="75">
        <v>0</v>
      </c>
      <c r="H75" s="76">
        <v>29562484</v>
      </c>
      <c r="I75" s="76">
        <f t="shared" si="27"/>
        <v>29562484</v>
      </c>
      <c r="J75" s="76">
        <v>1562484</v>
      </c>
      <c r="K75" s="76">
        <f t="shared" si="28"/>
        <v>28000000</v>
      </c>
      <c r="L75" s="77">
        <v>1562484</v>
      </c>
      <c r="M75" s="75">
        <v>1562484</v>
      </c>
      <c r="N75" s="75">
        <f t="shared" si="29"/>
        <v>0</v>
      </c>
      <c r="O75" s="76">
        <f t="shared" si="30"/>
        <v>28000000</v>
      </c>
      <c r="P75" s="75">
        <f t="shared" si="31"/>
        <v>1562484</v>
      </c>
      <c r="Q75" s="64">
        <f t="shared" si="24"/>
        <v>0</v>
      </c>
      <c r="R75" s="7">
        <f t="shared" si="25"/>
        <v>0</v>
      </c>
    </row>
    <row r="76" spans="1:18" ht="15.75" thickBot="1" x14ac:dyDescent="0.3">
      <c r="A76" s="74">
        <v>21019304</v>
      </c>
      <c r="B76" s="74" t="s">
        <v>380</v>
      </c>
      <c r="C76" s="75">
        <v>0</v>
      </c>
      <c r="D76" s="75">
        <v>0</v>
      </c>
      <c r="E76" s="75">
        <v>0</v>
      </c>
      <c r="F76" s="75">
        <v>0</v>
      </c>
      <c r="G76" s="75">
        <v>0</v>
      </c>
      <c r="H76" s="76">
        <v>4400000</v>
      </c>
      <c r="I76" s="76">
        <f t="shared" si="27"/>
        <v>4400000</v>
      </c>
      <c r="J76" s="76">
        <v>0</v>
      </c>
      <c r="K76" s="76">
        <f t="shared" si="28"/>
        <v>4400000</v>
      </c>
      <c r="L76" s="77">
        <v>0</v>
      </c>
      <c r="M76" s="75">
        <v>0</v>
      </c>
      <c r="N76" s="75">
        <f t="shared" si="29"/>
        <v>0</v>
      </c>
      <c r="O76" s="76">
        <f t="shared" si="30"/>
        <v>4400000</v>
      </c>
      <c r="P76" s="75">
        <f t="shared" si="31"/>
        <v>0</v>
      </c>
      <c r="Q76" s="64">
        <f t="shared" si="24"/>
        <v>0</v>
      </c>
      <c r="R76" s="7">
        <f t="shared" si="25"/>
        <v>0</v>
      </c>
    </row>
    <row r="77" spans="1:18" ht="15.75" thickBot="1" x14ac:dyDescent="0.3">
      <c r="A77" s="74">
        <v>21019305</v>
      </c>
      <c r="B77" s="74" t="s">
        <v>381</v>
      </c>
      <c r="C77" s="75">
        <v>0</v>
      </c>
      <c r="D77" s="75">
        <v>0</v>
      </c>
      <c r="E77" s="75">
        <v>0</v>
      </c>
      <c r="F77" s="75">
        <v>0</v>
      </c>
      <c r="G77" s="75">
        <v>0</v>
      </c>
      <c r="H77" s="76">
        <v>93084851</v>
      </c>
      <c r="I77" s="76">
        <f t="shared" si="27"/>
        <v>93084851</v>
      </c>
      <c r="J77" s="76">
        <v>85119186</v>
      </c>
      <c r="K77" s="76">
        <f t="shared" si="28"/>
        <v>7965665</v>
      </c>
      <c r="L77" s="77">
        <v>0</v>
      </c>
      <c r="M77" s="75">
        <v>85119186</v>
      </c>
      <c r="N77" s="75">
        <f t="shared" si="29"/>
        <v>0</v>
      </c>
      <c r="O77" s="76">
        <f t="shared" si="30"/>
        <v>7965665</v>
      </c>
      <c r="P77" s="75">
        <f t="shared" si="31"/>
        <v>0</v>
      </c>
      <c r="Q77" s="64">
        <f t="shared" si="24"/>
        <v>0</v>
      </c>
      <c r="R77" s="7">
        <f t="shared" si="25"/>
        <v>0</v>
      </c>
    </row>
    <row r="78" spans="1:18" ht="15.75" thickBot="1" x14ac:dyDescent="0.3">
      <c r="A78" s="74">
        <v>21019309</v>
      </c>
      <c r="B78" s="74" t="s">
        <v>382</v>
      </c>
      <c r="C78" s="75">
        <v>0</v>
      </c>
      <c r="D78" s="75">
        <v>0</v>
      </c>
      <c r="E78" s="75">
        <v>0</v>
      </c>
      <c r="F78" s="75">
        <v>0</v>
      </c>
      <c r="G78" s="75">
        <v>0</v>
      </c>
      <c r="H78" s="76">
        <v>1567977</v>
      </c>
      <c r="I78" s="76">
        <f t="shared" si="27"/>
        <v>1567977</v>
      </c>
      <c r="J78" s="76">
        <v>0</v>
      </c>
      <c r="K78" s="76">
        <f t="shared" si="28"/>
        <v>1567977</v>
      </c>
      <c r="L78" s="77">
        <v>0</v>
      </c>
      <c r="M78" s="75">
        <v>0</v>
      </c>
      <c r="N78" s="75">
        <f t="shared" si="29"/>
        <v>0</v>
      </c>
      <c r="O78" s="76">
        <f t="shared" si="30"/>
        <v>1567977</v>
      </c>
      <c r="P78" s="75">
        <f t="shared" si="31"/>
        <v>0</v>
      </c>
      <c r="Q78" s="64">
        <f t="shared" si="24"/>
        <v>0</v>
      </c>
      <c r="R78" s="7">
        <f t="shared" si="25"/>
        <v>0</v>
      </c>
    </row>
    <row r="79" spans="1:18" ht="15.75" thickBot="1" x14ac:dyDescent="0.3">
      <c r="A79" s="74">
        <v>21019310</v>
      </c>
      <c r="B79" s="74" t="s">
        <v>383</v>
      </c>
      <c r="C79" s="75">
        <v>0</v>
      </c>
      <c r="D79" s="75">
        <v>0</v>
      </c>
      <c r="E79" s="75">
        <v>0</v>
      </c>
      <c r="F79" s="75">
        <v>0</v>
      </c>
      <c r="G79" s="75">
        <v>0</v>
      </c>
      <c r="H79" s="76">
        <v>7906103</v>
      </c>
      <c r="I79" s="76">
        <f t="shared" si="27"/>
        <v>7906103</v>
      </c>
      <c r="J79" s="76">
        <v>0</v>
      </c>
      <c r="K79" s="76">
        <f t="shared" si="28"/>
        <v>7906103</v>
      </c>
      <c r="L79" s="77">
        <v>0</v>
      </c>
      <c r="M79" s="75">
        <v>0</v>
      </c>
      <c r="N79" s="75">
        <f t="shared" si="29"/>
        <v>0</v>
      </c>
      <c r="O79" s="76">
        <f t="shared" si="30"/>
        <v>7906103</v>
      </c>
      <c r="P79" s="75">
        <f t="shared" si="31"/>
        <v>0</v>
      </c>
      <c r="Q79" s="64">
        <f t="shared" si="24"/>
        <v>0</v>
      </c>
      <c r="R79" s="7">
        <f t="shared" si="25"/>
        <v>0</v>
      </c>
    </row>
    <row r="80" spans="1:18" ht="15.75" thickBot="1" x14ac:dyDescent="0.3">
      <c r="A80" s="74">
        <v>21019311</v>
      </c>
      <c r="B80" s="74" t="s">
        <v>384</v>
      </c>
      <c r="C80" s="75">
        <v>0</v>
      </c>
      <c r="D80" s="75">
        <v>0</v>
      </c>
      <c r="E80" s="75">
        <v>0</v>
      </c>
      <c r="F80" s="75">
        <v>0</v>
      </c>
      <c r="G80" s="75">
        <v>0</v>
      </c>
      <c r="H80" s="76">
        <v>4429133</v>
      </c>
      <c r="I80" s="76">
        <f t="shared" si="27"/>
        <v>4429133</v>
      </c>
      <c r="J80" s="76">
        <v>0</v>
      </c>
      <c r="K80" s="76">
        <f t="shared" si="28"/>
        <v>4429133</v>
      </c>
      <c r="L80" s="77">
        <v>0</v>
      </c>
      <c r="M80" s="75">
        <v>0</v>
      </c>
      <c r="N80" s="75">
        <f t="shared" si="29"/>
        <v>0</v>
      </c>
      <c r="O80" s="76">
        <f t="shared" si="30"/>
        <v>4429133</v>
      </c>
      <c r="P80" s="75">
        <f t="shared" si="31"/>
        <v>0</v>
      </c>
      <c r="Q80" s="64">
        <f t="shared" si="24"/>
        <v>0</v>
      </c>
      <c r="R80" s="7">
        <f t="shared" si="25"/>
        <v>0</v>
      </c>
    </row>
    <row r="81" spans="1:18" ht="15.75" thickBot="1" x14ac:dyDescent="0.3">
      <c r="A81" s="74">
        <v>21019312</v>
      </c>
      <c r="B81" s="74" t="s">
        <v>385</v>
      </c>
      <c r="C81" s="75">
        <v>0</v>
      </c>
      <c r="D81" s="75">
        <v>0</v>
      </c>
      <c r="E81" s="75">
        <v>0</v>
      </c>
      <c r="F81" s="75">
        <v>0</v>
      </c>
      <c r="G81" s="75">
        <v>0</v>
      </c>
      <c r="H81" s="76">
        <v>265622280</v>
      </c>
      <c r="I81" s="76">
        <f t="shared" si="27"/>
        <v>265622280</v>
      </c>
      <c r="J81" s="76">
        <v>0</v>
      </c>
      <c r="K81" s="76">
        <f t="shared" si="28"/>
        <v>265622280</v>
      </c>
      <c r="L81" s="77">
        <v>0</v>
      </c>
      <c r="M81" s="75">
        <v>0</v>
      </c>
      <c r="N81" s="75">
        <f t="shared" si="29"/>
        <v>0</v>
      </c>
      <c r="O81" s="76">
        <f t="shared" si="30"/>
        <v>265622280</v>
      </c>
      <c r="P81" s="75">
        <f t="shared" si="31"/>
        <v>0</v>
      </c>
      <c r="Q81" s="64">
        <f t="shared" si="24"/>
        <v>0</v>
      </c>
      <c r="R81" s="7">
        <f t="shared" si="25"/>
        <v>0</v>
      </c>
    </row>
    <row r="82" spans="1:18" ht="15.75" thickBot="1" x14ac:dyDescent="0.3">
      <c r="A82" s="62">
        <v>2102</v>
      </c>
      <c r="B82" s="62" t="s">
        <v>386</v>
      </c>
      <c r="C82" s="63">
        <f>SUM(C83:C102)</f>
        <v>4972699928</v>
      </c>
      <c r="D82" s="63">
        <f t="shared" ref="D82:P82" si="32">SUM(D83:D102)</f>
        <v>0</v>
      </c>
      <c r="E82" s="63">
        <f t="shared" si="32"/>
        <v>243000</v>
      </c>
      <c r="F82" s="63">
        <f t="shared" si="32"/>
        <v>0</v>
      </c>
      <c r="G82" s="63">
        <f t="shared" si="32"/>
        <v>0</v>
      </c>
      <c r="H82" s="63">
        <f t="shared" si="32"/>
        <v>541458058</v>
      </c>
      <c r="I82" s="63">
        <f t="shared" si="32"/>
        <v>5513914986</v>
      </c>
      <c r="J82" s="63">
        <f t="shared" si="32"/>
        <v>1209327007</v>
      </c>
      <c r="K82" s="63">
        <f t="shared" si="32"/>
        <v>4304587979</v>
      </c>
      <c r="L82" s="63">
        <f t="shared" si="32"/>
        <v>163476988</v>
      </c>
      <c r="M82" s="63">
        <f t="shared" si="32"/>
        <v>2684054442</v>
      </c>
      <c r="N82" s="63">
        <f t="shared" si="32"/>
        <v>1474727435</v>
      </c>
      <c r="O82" s="63">
        <f t="shared" si="32"/>
        <v>2829860544</v>
      </c>
      <c r="P82" s="63">
        <f t="shared" si="32"/>
        <v>163476988</v>
      </c>
      <c r="Q82" s="64">
        <f t="shared" si="24"/>
        <v>0</v>
      </c>
      <c r="R82" s="7">
        <f t="shared" si="25"/>
        <v>0</v>
      </c>
    </row>
    <row r="83" spans="1:18" ht="15.75" thickBot="1" x14ac:dyDescent="0.3">
      <c r="A83" s="65">
        <v>210201</v>
      </c>
      <c r="B83" s="65" t="s">
        <v>387</v>
      </c>
      <c r="C83" s="66">
        <v>123353430</v>
      </c>
      <c r="D83" s="66">
        <v>0</v>
      </c>
      <c r="E83" s="66">
        <v>0</v>
      </c>
      <c r="F83" s="66">
        <v>0</v>
      </c>
      <c r="G83" s="66">
        <v>0</v>
      </c>
      <c r="H83" s="67">
        <v>0</v>
      </c>
      <c r="I83" s="67">
        <f t="shared" ref="I83:I101" si="33">+C83+D83-E83-F83-G83+H83</f>
        <v>123353430</v>
      </c>
      <c r="J83" s="67">
        <v>7200000</v>
      </c>
      <c r="K83" s="67">
        <f t="shared" si="28"/>
        <v>116153430</v>
      </c>
      <c r="L83" s="68">
        <v>200000</v>
      </c>
      <c r="M83" s="66">
        <v>24902630</v>
      </c>
      <c r="N83" s="66">
        <f t="shared" si="29"/>
        <v>17702630</v>
      </c>
      <c r="O83" s="67">
        <f t="shared" si="30"/>
        <v>98450800</v>
      </c>
      <c r="P83" s="66">
        <f t="shared" si="31"/>
        <v>200000</v>
      </c>
      <c r="Q83" s="64">
        <f t="shared" si="24"/>
        <v>0</v>
      </c>
      <c r="R83" s="7">
        <f t="shared" si="25"/>
        <v>0</v>
      </c>
    </row>
    <row r="84" spans="1:18" ht="15.75" thickBot="1" x14ac:dyDescent="0.3">
      <c r="A84" s="65">
        <v>210202</v>
      </c>
      <c r="B84" s="65" t="s">
        <v>388</v>
      </c>
      <c r="C84" s="66">
        <v>50000000</v>
      </c>
      <c r="D84" s="66">
        <v>0</v>
      </c>
      <c r="E84" s="66">
        <v>0</v>
      </c>
      <c r="F84" s="66">
        <v>0</v>
      </c>
      <c r="G84" s="66">
        <v>0</v>
      </c>
      <c r="H84" s="67">
        <v>0</v>
      </c>
      <c r="I84" s="67">
        <f t="shared" si="33"/>
        <v>50000000</v>
      </c>
      <c r="J84" s="67">
        <v>1000000</v>
      </c>
      <c r="K84" s="67">
        <f t="shared" si="28"/>
        <v>49000000</v>
      </c>
      <c r="L84" s="68">
        <v>0</v>
      </c>
      <c r="M84" s="66">
        <v>5500000</v>
      </c>
      <c r="N84" s="66">
        <f t="shared" si="29"/>
        <v>4500000</v>
      </c>
      <c r="O84" s="67">
        <f t="shared" si="30"/>
        <v>44500000</v>
      </c>
      <c r="P84" s="66">
        <f t="shared" si="31"/>
        <v>0</v>
      </c>
      <c r="Q84" s="64">
        <f t="shared" si="24"/>
        <v>0</v>
      </c>
      <c r="R84" s="7">
        <f t="shared" si="25"/>
        <v>0</v>
      </c>
    </row>
    <row r="85" spans="1:18" ht="15.75" thickBot="1" x14ac:dyDescent="0.3">
      <c r="A85" s="65">
        <v>210203</v>
      </c>
      <c r="B85" s="65" t="s">
        <v>389</v>
      </c>
      <c r="C85" s="66">
        <v>95405000</v>
      </c>
      <c r="D85" s="66">
        <v>0</v>
      </c>
      <c r="E85" s="66">
        <v>0</v>
      </c>
      <c r="F85" s="66">
        <v>0</v>
      </c>
      <c r="G85" s="66">
        <v>0</v>
      </c>
      <c r="H85" s="67">
        <v>0</v>
      </c>
      <c r="I85" s="67">
        <f t="shared" si="33"/>
        <v>95405000</v>
      </c>
      <c r="J85" s="67">
        <v>1000000</v>
      </c>
      <c r="K85" s="67">
        <f t="shared" si="28"/>
        <v>94405000</v>
      </c>
      <c r="L85" s="68">
        <v>0</v>
      </c>
      <c r="M85" s="66">
        <v>11500000</v>
      </c>
      <c r="N85" s="66">
        <f t="shared" si="29"/>
        <v>10500000</v>
      </c>
      <c r="O85" s="67">
        <f t="shared" si="30"/>
        <v>83905000</v>
      </c>
      <c r="P85" s="66">
        <f t="shared" si="31"/>
        <v>0</v>
      </c>
      <c r="Q85" s="64">
        <f t="shared" si="24"/>
        <v>0</v>
      </c>
      <c r="R85" s="7">
        <f t="shared" si="25"/>
        <v>0</v>
      </c>
    </row>
    <row r="86" spans="1:18" ht="15.75" thickBot="1" x14ac:dyDescent="0.3">
      <c r="A86" s="65">
        <v>210204</v>
      </c>
      <c r="B86" s="65" t="s">
        <v>390</v>
      </c>
      <c r="C86" s="66">
        <v>78303000</v>
      </c>
      <c r="D86" s="66">
        <v>0</v>
      </c>
      <c r="E86" s="66">
        <v>0</v>
      </c>
      <c r="F86" s="66">
        <v>0</v>
      </c>
      <c r="G86" s="66">
        <v>0</v>
      </c>
      <c r="H86" s="67">
        <v>0</v>
      </c>
      <c r="I86" s="67">
        <f t="shared" si="33"/>
        <v>78303000</v>
      </c>
      <c r="J86" s="67">
        <v>1000000</v>
      </c>
      <c r="K86" s="67">
        <f t="shared" si="28"/>
        <v>77303000</v>
      </c>
      <c r="L86" s="68">
        <v>0</v>
      </c>
      <c r="M86" s="66">
        <v>1500000</v>
      </c>
      <c r="N86" s="66">
        <f t="shared" si="29"/>
        <v>500000</v>
      </c>
      <c r="O86" s="67">
        <f t="shared" si="30"/>
        <v>76803000</v>
      </c>
      <c r="P86" s="66">
        <f t="shared" si="31"/>
        <v>0</v>
      </c>
      <c r="Q86" s="64">
        <f t="shared" si="24"/>
        <v>0</v>
      </c>
      <c r="R86" s="7">
        <f t="shared" si="25"/>
        <v>0</v>
      </c>
    </row>
    <row r="87" spans="1:18" ht="15.75" thickBot="1" x14ac:dyDescent="0.3">
      <c r="A87" s="65">
        <v>210205</v>
      </c>
      <c r="B87" s="65" t="s">
        <v>391</v>
      </c>
      <c r="C87" s="66">
        <v>75701000</v>
      </c>
      <c r="D87" s="66">
        <v>0</v>
      </c>
      <c r="E87" s="66">
        <v>0</v>
      </c>
      <c r="F87" s="66">
        <v>0</v>
      </c>
      <c r="G87" s="66">
        <v>0</v>
      </c>
      <c r="H87" s="67">
        <v>0</v>
      </c>
      <c r="I87" s="67">
        <f t="shared" si="33"/>
        <v>75701000</v>
      </c>
      <c r="J87" s="67">
        <v>4000000</v>
      </c>
      <c r="K87" s="67">
        <f t="shared" si="28"/>
        <v>71701000</v>
      </c>
      <c r="L87" s="68">
        <v>0</v>
      </c>
      <c r="M87" s="66">
        <v>33000000</v>
      </c>
      <c r="N87" s="66">
        <f t="shared" si="29"/>
        <v>29000000</v>
      </c>
      <c r="O87" s="67">
        <f t="shared" si="30"/>
        <v>42701000</v>
      </c>
      <c r="P87" s="66">
        <f t="shared" si="31"/>
        <v>0</v>
      </c>
      <c r="Q87" s="64">
        <f t="shared" si="24"/>
        <v>0</v>
      </c>
      <c r="R87" s="7">
        <f t="shared" si="25"/>
        <v>0</v>
      </c>
    </row>
    <row r="88" spans="1:18" ht="15.75" thickBot="1" x14ac:dyDescent="0.3">
      <c r="A88" s="65">
        <v>210206</v>
      </c>
      <c r="B88" s="65" t="s">
        <v>392</v>
      </c>
      <c r="C88" s="66">
        <v>1400000000</v>
      </c>
      <c r="D88" s="66">
        <v>0</v>
      </c>
      <c r="E88" s="66">
        <v>0</v>
      </c>
      <c r="F88" s="66">
        <v>0</v>
      </c>
      <c r="G88" s="66">
        <v>0</v>
      </c>
      <c r="H88" s="67">
        <v>0</v>
      </c>
      <c r="I88" s="67">
        <f t="shared" si="33"/>
        <v>1400000000</v>
      </c>
      <c r="J88" s="67">
        <v>72208033</v>
      </c>
      <c r="K88" s="67">
        <f t="shared" si="28"/>
        <v>1327791967</v>
      </c>
      <c r="L88" s="68">
        <v>68193662</v>
      </c>
      <c r="M88" s="66">
        <v>492326022</v>
      </c>
      <c r="N88" s="66">
        <f t="shared" si="29"/>
        <v>420117989</v>
      </c>
      <c r="O88" s="67">
        <f t="shared" si="30"/>
        <v>907673978</v>
      </c>
      <c r="P88" s="66">
        <f t="shared" si="31"/>
        <v>68193662</v>
      </c>
      <c r="Q88" s="64">
        <f t="shared" si="24"/>
        <v>0</v>
      </c>
      <c r="R88" s="7">
        <f t="shared" si="25"/>
        <v>0</v>
      </c>
    </row>
    <row r="89" spans="1:18" ht="15.75" thickBot="1" x14ac:dyDescent="0.3">
      <c r="A89" s="65">
        <v>210207</v>
      </c>
      <c r="B89" s="65" t="s">
        <v>393</v>
      </c>
      <c r="C89" s="66">
        <v>682563000</v>
      </c>
      <c r="D89" s="66">
        <v>0</v>
      </c>
      <c r="E89" s="66">
        <v>0</v>
      </c>
      <c r="F89" s="66">
        <v>0</v>
      </c>
      <c r="G89" s="66">
        <v>0</v>
      </c>
      <c r="H89" s="67">
        <v>0</v>
      </c>
      <c r="I89" s="67">
        <f t="shared" si="33"/>
        <v>682563000</v>
      </c>
      <c r="J89" s="67">
        <v>295250689</v>
      </c>
      <c r="K89" s="67">
        <f t="shared" si="28"/>
        <v>387312311</v>
      </c>
      <c r="L89" s="68">
        <v>0</v>
      </c>
      <c r="M89" s="66">
        <v>295250689</v>
      </c>
      <c r="N89" s="66">
        <f t="shared" si="29"/>
        <v>0</v>
      </c>
      <c r="O89" s="67">
        <f t="shared" si="30"/>
        <v>387312311</v>
      </c>
      <c r="P89" s="66">
        <f t="shared" si="31"/>
        <v>0</v>
      </c>
      <c r="Q89" s="64">
        <f t="shared" si="24"/>
        <v>0</v>
      </c>
      <c r="R89" s="7">
        <f t="shared" si="25"/>
        <v>0</v>
      </c>
    </row>
    <row r="90" spans="1:18" ht="15.75" thickBot="1" x14ac:dyDescent="0.3">
      <c r="A90" s="65">
        <v>210208</v>
      </c>
      <c r="B90" s="65" t="s">
        <v>109</v>
      </c>
      <c r="C90" s="66">
        <v>149876604</v>
      </c>
      <c r="D90" s="66">
        <v>0</v>
      </c>
      <c r="E90" s="66">
        <v>0</v>
      </c>
      <c r="F90" s="66">
        <v>0</v>
      </c>
      <c r="G90" s="66">
        <v>0</v>
      </c>
      <c r="H90" s="67">
        <v>0</v>
      </c>
      <c r="I90" s="67">
        <f t="shared" si="33"/>
        <v>149876604</v>
      </c>
      <c r="J90" s="67">
        <v>2000000</v>
      </c>
      <c r="K90" s="67">
        <f t="shared" si="28"/>
        <v>147876604</v>
      </c>
      <c r="L90" s="68">
        <v>0</v>
      </c>
      <c r="M90" s="66">
        <v>2000000</v>
      </c>
      <c r="N90" s="66">
        <f t="shared" si="29"/>
        <v>0</v>
      </c>
      <c r="O90" s="67">
        <f t="shared" si="30"/>
        <v>147876604</v>
      </c>
      <c r="P90" s="66">
        <f t="shared" si="31"/>
        <v>0</v>
      </c>
      <c r="Q90" s="64">
        <f t="shared" si="24"/>
        <v>0</v>
      </c>
      <c r="R90" s="7">
        <f t="shared" si="25"/>
        <v>0</v>
      </c>
    </row>
    <row r="91" spans="1:18" ht="15.75" thickBot="1" x14ac:dyDescent="0.3">
      <c r="A91" s="65">
        <v>210209</v>
      </c>
      <c r="B91" s="65" t="s">
        <v>394</v>
      </c>
      <c r="C91" s="66">
        <v>153628384</v>
      </c>
      <c r="D91" s="66">
        <v>0</v>
      </c>
      <c r="E91" s="66">
        <v>0</v>
      </c>
      <c r="F91" s="66">
        <v>0</v>
      </c>
      <c r="G91" s="66">
        <v>0</v>
      </c>
      <c r="H91" s="67">
        <v>0</v>
      </c>
      <c r="I91" s="67">
        <f t="shared" si="33"/>
        <v>153628384</v>
      </c>
      <c r="J91" s="67">
        <v>10814448</v>
      </c>
      <c r="K91" s="67">
        <f t="shared" si="28"/>
        <v>142813936</v>
      </c>
      <c r="L91" s="68">
        <v>11310418</v>
      </c>
      <c r="M91" s="66">
        <v>50460549</v>
      </c>
      <c r="N91" s="66">
        <f t="shared" si="29"/>
        <v>39646101</v>
      </c>
      <c r="O91" s="67">
        <f t="shared" si="30"/>
        <v>103167835</v>
      </c>
      <c r="P91" s="66">
        <f t="shared" si="31"/>
        <v>11310418</v>
      </c>
      <c r="Q91" s="64">
        <f t="shared" si="24"/>
        <v>0</v>
      </c>
      <c r="R91" s="7">
        <f t="shared" si="25"/>
        <v>0</v>
      </c>
    </row>
    <row r="92" spans="1:18" ht="15.75" thickBot="1" x14ac:dyDescent="0.3">
      <c r="A92" s="65">
        <v>210210</v>
      </c>
      <c r="B92" s="65" t="s">
        <v>395</v>
      </c>
      <c r="C92" s="66">
        <v>1000</v>
      </c>
      <c r="D92" s="66">
        <v>0</v>
      </c>
      <c r="E92" s="66">
        <v>0</v>
      </c>
      <c r="F92" s="66">
        <v>0</v>
      </c>
      <c r="G92" s="66">
        <v>0</v>
      </c>
      <c r="H92" s="67">
        <v>0</v>
      </c>
      <c r="I92" s="67">
        <f t="shared" si="33"/>
        <v>1000</v>
      </c>
      <c r="J92" s="67">
        <v>0</v>
      </c>
      <c r="K92" s="67">
        <f t="shared" si="28"/>
        <v>1000</v>
      </c>
      <c r="L92" s="68">
        <v>0</v>
      </c>
      <c r="M92" s="66">
        <v>0</v>
      </c>
      <c r="N92" s="66">
        <f t="shared" si="29"/>
        <v>0</v>
      </c>
      <c r="O92" s="67">
        <f t="shared" si="30"/>
        <v>1000</v>
      </c>
      <c r="P92" s="66">
        <f t="shared" si="31"/>
        <v>0</v>
      </c>
      <c r="Q92" s="64">
        <f t="shared" si="24"/>
        <v>0</v>
      </c>
      <c r="R92" s="7">
        <f t="shared" si="25"/>
        <v>0</v>
      </c>
    </row>
    <row r="93" spans="1:18" ht="15.75" thickBot="1" x14ac:dyDescent="0.3">
      <c r="A93" s="65">
        <v>210211</v>
      </c>
      <c r="B93" s="65" t="s">
        <v>396</v>
      </c>
      <c r="C93" s="66">
        <v>50000000</v>
      </c>
      <c r="D93" s="66">
        <v>0</v>
      </c>
      <c r="E93" s="66">
        <v>0</v>
      </c>
      <c r="F93" s="66">
        <v>0</v>
      </c>
      <c r="G93" s="66">
        <v>0</v>
      </c>
      <c r="H93" s="67">
        <v>0</v>
      </c>
      <c r="I93" s="67">
        <f t="shared" si="33"/>
        <v>50000000</v>
      </c>
      <c r="J93" s="67">
        <v>0</v>
      </c>
      <c r="K93" s="67">
        <f t="shared" si="28"/>
        <v>50000000</v>
      </c>
      <c r="L93" s="68">
        <v>0</v>
      </c>
      <c r="M93" s="66">
        <v>0</v>
      </c>
      <c r="N93" s="66">
        <f t="shared" si="29"/>
        <v>0</v>
      </c>
      <c r="O93" s="67">
        <f t="shared" si="30"/>
        <v>50000000</v>
      </c>
      <c r="P93" s="66">
        <f t="shared" si="31"/>
        <v>0</v>
      </c>
      <c r="Q93" s="64">
        <f t="shared" si="24"/>
        <v>0</v>
      </c>
      <c r="R93" s="7">
        <f t="shared" si="25"/>
        <v>0</v>
      </c>
    </row>
    <row r="94" spans="1:18" ht="15.75" thickBot="1" x14ac:dyDescent="0.3">
      <c r="A94" s="65">
        <v>210212</v>
      </c>
      <c r="B94" s="65" t="s">
        <v>397</v>
      </c>
      <c r="C94" s="66">
        <v>34500000</v>
      </c>
      <c r="D94" s="66">
        <v>0</v>
      </c>
      <c r="E94" s="66">
        <v>0</v>
      </c>
      <c r="F94" s="66">
        <v>0</v>
      </c>
      <c r="G94" s="66">
        <v>0</v>
      </c>
      <c r="H94" s="67">
        <v>0</v>
      </c>
      <c r="I94" s="67">
        <f t="shared" si="33"/>
        <v>34500000</v>
      </c>
      <c r="J94" s="67">
        <v>0</v>
      </c>
      <c r="K94" s="67">
        <f t="shared" si="28"/>
        <v>34500000</v>
      </c>
      <c r="L94" s="68">
        <v>0</v>
      </c>
      <c r="M94" s="66">
        <v>0</v>
      </c>
      <c r="N94" s="66">
        <f t="shared" si="29"/>
        <v>0</v>
      </c>
      <c r="O94" s="67">
        <f t="shared" si="30"/>
        <v>34500000</v>
      </c>
      <c r="P94" s="66">
        <f t="shared" si="31"/>
        <v>0</v>
      </c>
      <c r="Q94" s="64">
        <f t="shared" si="24"/>
        <v>0</v>
      </c>
      <c r="R94" s="7">
        <f t="shared" si="25"/>
        <v>0</v>
      </c>
    </row>
    <row r="95" spans="1:18" ht="15.75" thickBot="1" x14ac:dyDescent="0.3">
      <c r="A95" s="65">
        <v>210213</v>
      </c>
      <c r="B95" s="65" t="s">
        <v>398</v>
      </c>
      <c r="C95" s="67">
        <v>91720000</v>
      </c>
      <c r="D95" s="67">
        <v>0</v>
      </c>
      <c r="E95" s="67">
        <v>0</v>
      </c>
      <c r="F95" s="67">
        <v>0</v>
      </c>
      <c r="G95" s="67">
        <v>0</v>
      </c>
      <c r="H95" s="67">
        <v>0</v>
      </c>
      <c r="I95" s="67">
        <f t="shared" si="33"/>
        <v>91720000</v>
      </c>
      <c r="J95" s="67">
        <v>343480</v>
      </c>
      <c r="K95" s="67">
        <f t="shared" si="28"/>
        <v>91376520</v>
      </c>
      <c r="L95" s="67">
        <v>0</v>
      </c>
      <c r="M95" s="67">
        <v>599424</v>
      </c>
      <c r="N95" s="67">
        <f t="shared" si="29"/>
        <v>255944</v>
      </c>
      <c r="O95" s="67">
        <f t="shared" si="30"/>
        <v>91120576</v>
      </c>
      <c r="P95" s="66">
        <f t="shared" si="31"/>
        <v>0</v>
      </c>
      <c r="Q95" s="64">
        <f t="shared" si="24"/>
        <v>0</v>
      </c>
      <c r="R95" s="7">
        <f t="shared" si="25"/>
        <v>0</v>
      </c>
    </row>
    <row r="96" spans="1:18" ht="15.75" thickBot="1" x14ac:dyDescent="0.3">
      <c r="A96" s="65">
        <v>210214</v>
      </c>
      <c r="B96" s="65" t="s">
        <v>399</v>
      </c>
      <c r="C96" s="66">
        <v>1100000004</v>
      </c>
      <c r="D96" s="66">
        <v>0</v>
      </c>
      <c r="E96" s="66">
        <v>0</v>
      </c>
      <c r="F96" s="66">
        <v>0</v>
      </c>
      <c r="G96" s="66">
        <v>0</v>
      </c>
      <c r="H96" s="67">
        <v>0</v>
      </c>
      <c r="I96" s="67">
        <f t="shared" si="33"/>
        <v>1100000004</v>
      </c>
      <c r="J96" s="67">
        <v>490558800</v>
      </c>
      <c r="K96" s="67">
        <f t="shared" si="28"/>
        <v>609441204</v>
      </c>
      <c r="L96" s="68">
        <v>0</v>
      </c>
      <c r="M96" s="66">
        <v>1043000000</v>
      </c>
      <c r="N96" s="66">
        <f t="shared" si="29"/>
        <v>552441200</v>
      </c>
      <c r="O96" s="67">
        <f t="shared" si="30"/>
        <v>57000004</v>
      </c>
      <c r="P96" s="66">
        <f t="shared" si="31"/>
        <v>0</v>
      </c>
      <c r="Q96" s="64">
        <f t="shared" si="24"/>
        <v>0</v>
      </c>
      <c r="R96" s="7">
        <f t="shared" si="25"/>
        <v>0</v>
      </c>
    </row>
    <row r="97" spans="1:18" ht="15.75" thickBot="1" x14ac:dyDescent="0.3">
      <c r="A97" s="65">
        <v>210215</v>
      </c>
      <c r="B97" s="65" t="s">
        <v>400</v>
      </c>
      <c r="C97" s="66">
        <v>403228718</v>
      </c>
      <c r="D97" s="66">
        <v>0</v>
      </c>
      <c r="E97" s="66">
        <v>0</v>
      </c>
      <c r="F97" s="66">
        <v>0</v>
      </c>
      <c r="G97" s="66">
        <v>0</v>
      </c>
      <c r="H97" s="67">
        <v>0</v>
      </c>
      <c r="I97" s="67">
        <f t="shared" si="33"/>
        <v>403228718</v>
      </c>
      <c r="J97" s="67">
        <v>0</v>
      </c>
      <c r="K97" s="67">
        <f t="shared" si="28"/>
        <v>403228718</v>
      </c>
      <c r="L97" s="68">
        <v>0</v>
      </c>
      <c r="M97" s="66">
        <v>0</v>
      </c>
      <c r="N97" s="66">
        <f t="shared" si="29"/>
        <v>0</v>
      </c>
      <c r="O97" s="67">
        <f t="shared" si="30"/>
        <v>403228718</v>
      </c>
      <c r="P97" s="66">
        <f t="shared" si="31"/>
        <v>0</v>
      </c>
      <c r="Q97" s="64">
        <f t="shared" si="24"/>
        <v>0</v>
      </c>
      <c r="R97" s="7">
        <f t="shared" si="25"/>
        <v>0</v>
      </c>
    </row>
    <row r="98" spans="1:18" ht="15.75" thickBot="1" x14ac:dyDescent="0.3">
      <c r="A98" s="65">
        <v>210216</v>
      </c>
      <c r="B98" s="65" t="s">
        <v>401</v>
      </c>
      <c r="C98" s="66">
        <v>49665000</v>
      </c>
      <c r="D98" s="66">
        <v>0</v>
      </c>
      <c r="E98" s="66">
        <v>243000</v>
      </c>
      <c r="F98" s="66">
        <v>0</v>
      </c>
      <c r="G98" s="66">
        <v>0</v>
      </c>
      <c r="H98" s="67">
        <v>0</v>
      </c>
      <c r="I98" s="67">
        <f t="shared" si="33"/>
        <v>49422000</v>
      </c>
      <c r="J98" s="67">
        <v>26723863</v>
      </c>
      <c r="K98" s="67">
        <f t="shared" si="28"/>
        <v>22698137</v>
      </c>
      <c r="L98" s="68">
        <v>25723863</v>
      </c>
      <c r="M98" s="66">
        <v>27723863</v>
      </c>
      <c r="N98" s="66">
        <f t="shared" si="29"/>
        <v>1000000</v>
      </c>
      <c r="O98" s="67">
        <f t="shared" si="30"/>
        <v>21698137</v>
      </c>
      <c r="P98" s="66">
        <f t="shared" si="31"/>
        <v>25723863</v>
      </c>
      <c r="Q98" s="64">
        <f t="shared" si="24"/>
        <v>0</v>
      </c>
      <c r="R98" s="7">
        <f t="shared" si="25"/>
        <v>0</v>
      </c>
    </row>
    <row r="99" spans="1:18" ht="15.75" thickBot="1" x14ac:dyDescent="0.3">
      <c r="A99" s="65">
        <v>210217</v>
      </c>
      <c r="B99" s="65" t="s">
        <v>402</v>
      </c>
      <c r="C99" s="66">
        <v>50000000</v>
      </c>
      <c r="D99" s="66">
        <v>0</v>
      </c>
      <c r="E99" s="66">
        <v>0</v>
      </c>
      <c r="F99" s="66">
        <v>0</v>
      </c>
      <c r="G99" s="66">
        <v>0</v>
      </c>
      <c r="H99" s="67">
        <v>0</v>
      </c>
      <c r="I99" s="67">
        <f t="shared" si="33"/>
        <v>50000000</v>
      </c>
      <c r="J99" s="67">
        <v>4000000</v>
      </c>
      <c r="K99" s="67">
        <f t="shared" si="28"/>
        <v>46000000</v>
      </c>
      <c r="L99" s="68">
        <v>0</v>
      </c>
      <c r="M99" s="66">
        <v>26800000</v>
      </c>
      <c r="N99" s="66">
        <f t="shared" si="29"/>
        <v>22800000</v>
      </c>
      <c r="O99" s="67">
        <f t="shared" si="30"/>
        <v>23200000</v>
      </c>
      <c r="P99" s="66">
        <f t="shared" si="31"/>
        <v>0</v>
      </c>
      <c r="Q99" s="64">
        <f t="shared" si="24"/>
        <v>0</v>
      </c>
      <c r="R99" s="7">
        <f t="shared" si="25"/>
        <v>0</v>
      </c>
    </row>
    <row r="100" spans="1:18" ht="15.75" thickBot="1" x14ac:dyDescent="0.3">
      <c r="A100" s="65">
        <v>210218</v>
      </c>
      <c r="B100" s="65" t="s">
        <v>403</v>
      </c>
      <c r="C100" s="66">
        <v>107804788</v>
      </c>
      <c r="D100" s="66">
        <v>0</v>
      </c>
      <c r="E100" s="66">
        <v>0</v>
      </c>
      <c r="F100" s="66">
        <v>0</v>
      </c>
      <c r="G100" s="66">
        <v>0</v>
      </c>
      <c r="H100" s="67">
        <v>0</v>
      </c>
      <c r="I100" s="67">
        <f t="shared" si="33"/>
        <v>107804788</v>
      </c>
      <c r="J100" s="67">
        <v>0</v>
      </c>
      <c r="K100" s="67">
        <f t="shared" si="28"/>
        <v>107804788</v>
      </c>
      <c r="L100" s="68">
        <v>0</v>
      </c>
      <c r="M100" s="66">
        <v>100000000</v>
      </c>
      <c r="N100" s="66">
        <f t="shared" si="29"/>
        <v>100000000</v>
      </c>
      <c r="O100" s="67">
        <f t="shared" si="30"/>
        <v>7804788</v>
      </c>
      <c r="P100" s="66">
        <f t="shared" si="31"/>
        <v>0</v>
      </c>
      <c r="Q100" s="64">
        <f t="shared" si="24"/>
        <v>0</v>
      </c>
      <c r="R100" s="7">
        <f t="shared" si="25"/>
        <v>0</v>
      </c>
    </row>
    <row r="101" spans="1:18" ht="15.75" thickBot="1" x14ac:dyDescent="0.3">
      <c r="A101" s="65">
        <v>210219</v>
      </c>
      <c r="B101" s="65" t="s">
        <v>234</v>
      </c>
      <c r="C101" s="66">
        <v>276950000</v>
      </c>
      <c r="D101" s="66">
        <v>0</v>
      </c>
      <c r="E101" s="66">
        <v>0</v>
      </c>
      <c r="F101" s="66">
        <v>0</v>
      </c>
      <c r="G101" s="66">
        <v>0</v>
      </c>
      <c r="H101" s="67">
        <v>0</v>
      </c>
      <c r="I101" s="67">
        <f t="shared" si="33"/>
        <v>276950000</v>
      </c>
      <c r="J101" s="67">
        <v>686429</v>
      </c>
      <c r="K101" s="67">
        <f t="shared" si="28"/>
        <v>276263571</v>
      </c>
      <c r="L101" s="68">
        <v>686429</v>
      </c>
      <c r="M101" s="66">
        <v>276950000</v>
      </c>
      <c r="N101" s="66">
        <f t="shared" si="29"/>
        <v>276263571</v>
      </c>
      <c r="O101" s="67">
        <f t="shared" si="30"/>
        <v>0</v>
      </c>
      <c r="P101" s="66">
        <f t="shared" si="31"/>
        <v>686429</v>
      </c>
      <c r="Q101" s="64">
        <f t="shared" si="24"/>
        <v>0</v>
      </c>
      <c r="R101" s="7">
        <f t="shared" si="25"/>
        <v>0</v>
      </c>
    </row>
    <row r="102" spans="1:18" ht="15.75" thickBot="1" x14ac:dyDescent="0.3">
      <c r="A102" s="65">
        <v>210293</v>
      </c>
      <c r="B102" s="65" t="s">
        <v>404</v>
      </c>
      <c r="C102" s="66">
        <f>SUM(C103:C115)</f>
        <v>0</v>
      </c>
      <c r="D102" s="66">
        <f t="shared" ref="D102:P102" si="34">SUM(D103:D115)</f>
        <v>0</v>
      </c>
      <c r="E102" s="66">
        <f t="shared" si="34"/>
        <v>0</v>
      </c>
      <c r="F102" s="66">
        <f t="shared" si="34"/>
        <v>0</v>
      </c>
      <c r="G102" s="66">
        <f t="shared" si="34"/>
        <v>0</v>
      </c>
      <c r="H102" s="66">
        <f t="shared" si="34"/>
        <v>541458058</v>
      </c>
      <c r="I102" s="66">
        <f t="shared" si="34"/>
        <v>541458058</v>
      </c>
      <c r="J102" s="66">
        <f t="shared" si="34"/>
        <v>292541265</v>
      </c>
      <c r="K102" s="66">
        <f t="shared" si="34"/>
        <v>248916793</v>
      </c>
      <c r="L102" s="66">
        <f t="shared" si="34"/>
        <v>57362616</v>
      </c>
      <c r="M102" s="66">
        <f t="shared" si="34"/>
        <v>292541265</v>
      </c>
      <c r="N102" s="66">
        <f t="shared" si="34"/>
        <v>0</v>
      </c>
      <c r="O102" s="66">
        <f t="shared" si="34"/>
        <v>248916793</v>
      </c>
      <c r="P102" s="66">
        <f t="shared" si="34"/>
        <v>57362616</v>
      </c>
      <c r="Q102" s="64">
        <f t="shared" si="24"/>
        <v>0</v>
      </c>
      <c r="R102" s="7">
        <f t="shared" si="25"/>
        <v>0</v>
      </c>
    </row>
    <row r="103" spans="1:18" ht="15.75" thickBot="1" x14ac:dyDescent="0.3">
      <c r="A103" s="74">
        <v>21029301</v>
      </c>
      <c r="B103" s="74" t="s">
        <v>405</v>
      </c>
      <c r="C103" s="75">
        <v>0</v>
      </c>
      <c r="D103" s="75">
        <v>0</v>
      </c>
      <c r="E103" s="75">
        <v>0</v>
      </c>
      <c r="F103" s="75">
        <v>0</v>
      </c>
      <c r="G103" s="75">
        <v>0</v>
      </c>
      <c r="H103" s="76">
        <v>2483447</v>
      </c>
      <c r="I103" s="76">
        <f t="shared" ref="I103:I115" si="35">+C103+D103-E103-F103-G103+H103</f>
        <v>2483447</v>
      </c>
      <c r="J103" s="76">
        <v>2483447</v>
      </c>
      <c r="K103" s="76">
        <f t="shared" si="28"/>
        <v>0</v>
      </c>
      <c r="L103" s="77">
        <v>0</v>
      </c>
      <c r="M103" s="75">
        <v>2483447</v>
      </c>
      <c r="N103" s="75">
        <f t="shared" si="29"/>
        <v>0</v>
      </c>
      <c r="O103" s="76">
        <f t="shared" si="30"/>
        <v>0</v>
      </c>
      <c r="P103" s="75">
        <f t="shared" si="31"/>
        <v>0</v>
      </c>
      <c r="Q103" s="64">
        <f t="shared" si="24"/>
        <v>0</v>
      </c>
      <c r="R103" s="7">
        <f t="shared" si="25"/>
        <v>0</v>
      </c>
    </row>
    <row r="104" spans="1:18" ht="15.75" thickBot="1" x14ac:dyDescent="0.3">
      <c r="A104" s="74">
        <v>21029302</v>
      </c>
      <c r="B104" s="74" t="s">
        <v>406</v>
      </c>
      <c r="C104" s="75">
        <v>0</v>
      </c>
      <c r="D104" s="75">
        <v>0</v>
      </c>
      <c r="E104" s="75">
        <v>0</v>
      </c>
      <c r="F104" s="75">
        <v>0</v>
      </c>
      <c r="G104" s="75">
        <v>0</v>
      </c>
      <c r="H104" s="76">
        <v>14263146</v>
      </c>
      <c r="I104" s="76">
        <f t="shared" si="35"/>
        <v>14263146</v>
      </c>
      <c r="J104" s="76">
        <v>14263146</v>
      </c>
      <c r="K104" s="76">
        <f t="shared" si="28"/>
        <v>0</v>
      </c>
      <c r="L104" s="77">
        <v>3070132</v>
      </c>
      <c r="M104" s="75">
        <v>14263146</v>
      </c>
      <c r="N104" s="75">
        <f t="shared" si="29"/>
        <v>0</v>
      </c>
      <c r="O104" s="76">
        <f t="shared" si="30"/>
        <v>0</v>
      </c>
      <c r="P104" s="75">
        <f t="shared" si="31"/>
        <v>3070132</v>
      </c>
      <c r="Q104" s="64">
        <f t="shared" si="24"/>
        <v>0</v>
      </c>
      <c r="R104" s="7">
        <f t="shared" si="25"/>
        <v>0</v>
      </c>
    </row>
    <row r="105" spans="1:18" ht="15.75" thickBot="1" x14ac:dyDescent="0.3">
      <c r="A105" s="74">
        <v>21029303</v>
      </c>
      <c r="B105" s="74" t="s">
        <v>407</v>
      </c>
      <c r="C105" s="75">
        <v>0</v>
      </c>
      <c r="D105" s="75">
        <v>0</v>
      </c>
      <c r="E105" s="75">
        <v>0</v>
      </c>
      <c r="F105" s="75">
        <v>0</v>
      </c>
      <c r="G105" s="75">
        <v>0</v>
      </c>
      <c r="H105" s="76">
        <v>28489819</v>
      </c>
      <c r="I105" s="76">
        <f t="shared" si="35"/>
        <v>28489819</v>
      </c>
      <c r="J105" s="76">
        <v>10678375</v>
      </c>
      <c r="K105" s="76">
        <f t="shared" si="28"/>
        <v>17811444</v>
      </c>
      <c r="L105" s="77">
        <v>2221875</v>
      </c>
      <c r="M105" s="75">
        <v>10678375</v>
      </c>
      <c r="N105" s="75">
        <f t="shared" si="29"/>
        <v>0</v>
      </c>
      <c r="O105" s="76">
        <f t="shared" si="30"/>
        <v>17811444</v>
      </c>
      <c r="P105" s="75">
        <f t="shared" si="31"/>
        <v>2221875</v>
      </c>
      <c r="Q105" s="64">
        <f t="shared" si="24"/>
        <v>0</v>
      </c>
      <c r="R105" s="7">
        <f t="shared" si="25"/>
        <v>0</v>
      </c>
    </row>
    <row r="106" spans="1:18" ht="15.75" thickBot="1" x14ac:dyDescent="0.3">
      <c r="A106" s="74">
        <v>21029304</v>
      </c>
      <c r="B106" s="74" t="s">
        <v>408</v>
      </c>
      <c r="C106" s="75">
        <v>0</v>
      </c>
      <c r="D106" s="75">
        <v>0</v>
      </c>
      <c r="E106" s="75">
        <v>0</v>
      </c>
      <c r="F106" s="75">
        <v>0</v>
      </c>
      <c r="G106" s="75">
        <v>0</v>
      </c>
      <c r="H106" s="76">
        <v>19188755</v>
      </c>
      <c r="I106" s="76">
        <f t="shared" si="35"/>
        <v>19188755</v>
      </c>
      <c r="J106" s="76">
        <v>0</v>
      </c>
      <c r="K106" s="76">
        <f t="shared" si="28"/>
        <v>19188755</v>
      </c>
      <c r="L106" s="77">
        <v>0</v>
      </c>
      <c r="M106" s="75">
        <v>0</v>
      </c>
      <c r="N106" s="75">
        <f t="shared" si="29"/>
        <v>0</v>
      </c>
      <c r="O106" s="76">
        <f t="shared" si="30"/>
        <v>19188755</v>
      </c>
      <c r="P106" s="75">
        <f t="shared" si="31"/>
        <v>0</v>
      </c>
      <c r="Q106" s="64">
        <f t="shared" si="24"/>
        <v>0</v>
      </c>
      <c r="R106" s="7">
        <f t="shared" si="25"/>
        <v>0</v>
      </c>
    </row>
    <row r="107" spans="1:18" ht="15.75" thickBot="1" x14ac:dyDescent="0.3">
      <c r="A107" s="74">
        <v>21029305</v>
      </c>
      <c r="B107" s="74" t="s">
        <v>409</v>
      </c>
      <c r="C107" s="75">
        <v>0</v>
      </c>
      <c r="D107" s="75">
        <v>0</v>
      </c>
      <c r="E107" s="75">
        <v>0</v>
      </c>
      <c r="F107" s="75">
        <v>0</v>
      </c>
      <c r="G107" s="75">
        <v>0</v>
      </c>
      <c r="H107" s="76">
        <v>56312351</v>
      </c>
      <c r="I107" s="76">
        <f t="shared" si="35"/>
        <v>56312351</v>
      </c>
      <c r="J107" s="76">
        <v>0</v>
      </c>
      <c r="K107" s="76">
        <f t="shared" si="28"/>
        <v>56312351</v>
      </c>
      <c r="L107" s="77">
        <v>0</v>
      </c>
      <c r="M107" s="75">
        <v>0</v>
      </c>
      <c r="N107" s="75">
        <f t="shared" si="29"/>
        <v>0</v>
      </c>
      <c r="O107" s="76">
        <f t="shared" si="30"/>
        <v>56312351</v>
      </c>
      <c r="P107" s="75">
        <f t="shared" si="31"/>
        <v>0</v>
      </c>
      <c r="Q107" s="64">
        <f t="shared" si="24"/>
        <v>0</v>
      </c>
      <c r="R107" s="7">
        <f t="shared" si="25"/>
        <v>0</v>
      </c>
    </row>
    <row r="108" spans="1:18" ht="15.75" thickBot="1" x14ac:dyDescent="0.3">
      <c r="A108" s="74">
        <v>21029306</v>
      </c>
      <c r="B108" s="74" t="s">
        <v>410</v>
      </c>
      <c r="C108" s="75">
        <v>0</v>
      </c>
      <c r="D108" s="75">
        <v>0</v>
      </c>
      <c r="E108" s="75">
        <v>0</v>
      </c>
      <c r="F108" s="75">
        <v>0</v>
      </c>
      <c r="G108" s="75">
        <v>0</v>
      </c>
      <c r="H108" s="76">
        <v>6280876</v>
      </c>
      <c r="I108" s="76">
        <f t="shared" si="35"/>
        <v>6280876</v>
      </c>
      <c r="J108" s="76">
        <v>1430876</v>
      </c>
      <c r="K108" s="76">
        <f t="shared" si="28"/>
        <v>4850000</v>
      </c>
      <c r="L108" s="77">
        <v>1430876</v>
      </c>
      <c r="M108" s="75">
        <v>1430876</v>
      </c>
      <c r="N108" s="75">
        <f t="shared" si="29"/>
        <v>0</v>
      </c>
      <c r="O108" s="76">
        <f t="shared" si="30"/>
        <v>4850000</v>
      </c>
      <c r="P108" s="75">
        <f t="shared" si="31"/>
        <v>1430876</v>
      </c>
      <c r="Q108" s="64">
        <f t="shared" si="24"/>
        <v>0</v>
      </c>
      <c r="R108" s="7">
        <f t="shared" si="25"/>
        <v>0</v>
      </c>
    </row>
    <row r="109" spans="1:18" ht="15.75" thickBot="1" x14ac:dyDescent="0.3">
      <c r="A109" s="74">
        <v>21029307</v>
      </c>
      <c r="B109" s="74" t="s">
        <v>411</v>
      </c>
      <c r="C109" s="75">
        <v>0</v>
      </c>
      <c r="D109" s="75">
        <v>0</v>
      </c>
      <c r="E109" s="75">
        <v>0</v>
      </c>
      <c r="F109" s="75">
        <v>0</v>
      </c>
      <c r="G109" s="75">
        <v>0</v>
      </c>
      <c r="H109" s="76">
        <v>57145654</v>
      </c>
      <c r="I109" s="76">
        <f t="shared" si="35"/>
        <v>57145654</v>
      </c>
      <c r="J109" s="76">
        <v>1500000</v>
      </c>
      <c r="K109" s="76">
        <f t="shared" si="28"/>
        <v>55645654</v>
      </c>
      <c r="L109" s="77">
        <v>1500000</v>
      </c>
      <c r="M109" s="75">
        <v>1500000</v>
      </c>
      <c r="N109" s="75">
        <f t="shared" si="29"/>
        <v>0</v>
      </c>
      <c r="O109" s="76">
        <f t="shared" si="30"/>
        <v>55645654</v>
      </c>
      <c r="P109" s="75">
        <f t="shared" si="31"/>
        <v>1500000</v>
      </c>
      <c r="Q109" s="64">
        <f t="shared" si="24"/>
        <v>0</v>
      </c>
      <c r="R109" s="7">
        <f t="shared" si="25"/>
        <v>0</v>
      </c>
    </row>
    <row r="110" spans="1:18" ht="15.75" thickBot="1" x14ac:dyDescent="0.3">
      <c r="A110" s="74">
        <v>21029308</v>
      </c>
      <c r="B110" s="74" t="s">
        <v>412</v>
      </c>
      <c r="C110" s="75">
        <v>0</v>
      </c>
      <c r="D110" s="75">
        <v>0</v>
      </c>
      <c r="E110" s="75">
        <v>0</v>
      </c>
      <c r="F110" s="75">
        <v>0</v>
      </c>
      <c r="G110" s="75">
        <v>0</v>
      </c>
      <c r="H110" s="76">
        <v>1541092</v>
      </c>
      <c r="I110" s="76">
        <f t="shared" si="35"/>
        <v>1541092</v>
      </c>
      <c r="J110" s="76">
        <v>1541092</v>
      </c>
      <c r="K110" s="76">
        <f t="shared" si="28"/>
        <v>0</v>
      </c>
      <c r="L110" s="77">
        <v>0</v>
      </c>
      <c r="M110" s="75">
        <v>1541092</v>
      </c>
      <c r="N110" s="75">
        <f t="shared" si="29"/>
        <v>0</v>
      </c>
      <c r="O110" s="76">
        <f t="shared" si="30"/>
        <v>0</v>
      </c>
      <c r="P110" s="75">
        <f t="shared" si="31"/>
        <v>0</v>
      </c>
      <c r="Q110" s="64">
        <f t="shared" si="24"/>
        <v>0</v>
      </c>
      <c r="R110" s="7">
        <f t="shared" si="25"/>
        <v>0</v>
      </c>
    </row>
    <row r="111" spans="1:18" ht="15.75" thickBot="1" x14ac:dyDescent="0.3">
      <c r="A111" s="74">
        <v>21029309</v>
      </c>
      <c r="B111" s="74" t="s">
        <v>413</v>
      </c>
      <c r="C111" s="75">
        <v>0</v>
      </c>
      <c r="D111" s="75">
        <v>0</v>
      </c>
      <c r="E111" s="75">
        <v>0</v>
      </c>
      <c r="F111" s="75">
        <v>0</v>
      </c>
      <c r="G111" s="75">
        <v>0</v>
      </c>
      <c r="H111" s="76">
        <v>222113763</v>
      </c>
      <c r="I111" s="76">
        <f t="shared" si="35"/>
        <v>222113763</v>
      </c>
      <c r="J111" s="76">
        <v>222113763</v>
      </c>
      <c r="K111" s="76">
        <f t="shared" si="28"/>
        <v>0</v>
      </c>
      <c r="L111" s="77">
        <v>10609167</v>
      </c>
      <c r="M111" s="75">
        <v>222113763</v>
      </c>
      <c r="N111" s="75">
        <f t="shared" si="29"/>
        <v>0</v>
      </c>
      <c r="O111" s="76">
        <f t="shared" si="30"/>
        <v>0</v>
      </c>
      <c r="P111" s="75">
        <f t="shared" si="31"/>
        <v>10609167</v>
      </c>
      <c r="Q111" s="64">
        <f t="shared" si="24"/>
        <v>0</v>
      </c>
      <c r="R111" s="7">
        <f t="shared" si="25"/>
        <v>0</v>
      </c>
    </row>
    <row r="112" spans="1:18" ht="15.75" thickBot="1" x14ac:dyDescent="0.3">
      <c r="A112" s="74">
        <v>21029310</v>
      </c>
      <c r="B112" s="74" t="s">
        <v>414</v>
      </c>
      <c r="C112" s="75">
        <v>0</v>
      </c>
      <c r="D112" s="75">
        <v>0</v>
      </c>
      <c r="E112" s="75">
        <v>0</v>
      </c>
      <c r="F112" s="75">
        <v>0</v>
      </c>
      <c r="G112" s="75">
        <v>0</v>
      </c>
      <c r="H112" s="76">
        <v>2106000</v>
      </c>
      <c r="I112" s="76">
        <f t="shared" si="35"/>
        <v>2106000</v>
      </c>
      <c r="J112" s="76">
        <v>0</v>
      </c>
      <c r="K112" s="76">
        <f t="shared" si="28"/>
        <v>2106000</v>
      </c>
      <c r="L112" s="77">
        <v>0</v>
      </c>
      <c r="M112" s="75">
        <v>0</v>
      </c>
      <c r="N112" s="75">
        <f t="shared" si="29"/>
        <v>0</v>
      </c>
      <c r="O112" s="76">
        <f t="shared" si="30"/>
        <v>2106000</v>
      </c>
      <c r="P112" s="75">
        <f t="shared" si="31"/>
        <v>0</v>
      </c>
      <c r="Q112" s="64">
        <f t="shared" si="24"/>
        <v>0</v>
      </c>
      <c r="R112" s="7">
        <f t="shared" si="25"/>
        <v>0</v>
      </c>
    </row>
    <row r="113" spans="1:18" ht="15.75" thickBot="1" x14ac:dyDescent="0.3">
      <c r="A113" s="74">
        <v>21029311</v>
      </c>
      <c r="B113" s="74" t="s">
        <v>415</v>
      </c>
      <c r="C113" s="75">
        <v>0</v>
      </c>
      <c r="D113" s="75">
        <v>0</v>
      </c>
      <c r="E113" s="75">
        <v>0</v>
      </c>
      <c r="F113" s="75">
        <v>0</v>
      </c>
      <c r="G113" s="75">
        <v>0</v>
      </c>
      <c r="H113" s="76">
        <v>5000000</v>
      </c>
      <c r="I113" s="76">
        <f t="shared" si="35"/>
        <v>5000000</v>
      </c>
      <c r="J113" s="76">
        <v>0</v>
      </c>
      <c r="K113" s="76">
        <f t="shared" si="28"/>
        <v>5000000</v>
      </c>
      <c r="L113" s="77">
        <v>0</v>
      </c>
      <c r="M113" s="75">
        <v>0</v>
      </c>
      <c r="N113" s="75">
        <f t="shared" si="29"/>
        <v>0</v>
      </c>
      <c r="O113" s="76">
        <f t="shared" si="30"/>
        <v>5000000</v>
      </c>
      <c r="P113" s="75">
        <f t="shared" si="31"/>
        <v>0</v>
      </c>
      <c r="Q113" s="64">
        <f t="shared" si="24"/>
        <v>0</v>
      </c>
      <c r="R113" s="7">
        <f t="shared" si="25"/>
        <v>0</v>
      </c>
    </row>
    <row r="114" spans="1:18" ht="15.75" thickBot="1" x14ac:dyDescent="0.3">
      <c r="A114" s="74">
        <v>21029312</v>
      </c>
      <c r="B114" s="74" t="s">
        <v>416</v>
      </c>
      <c r="C114" s="75">
        <v>0</v>
      </c>
      <c r="D114" s="75">
        <v>0</v>
      </c>
      <c r="E114" s="75">
        <v>0</v>
      </c>
      <c r="F114" s="75">
        <v>0</v>
      </c>
      <c r="G114" s="75">
        <v>0</v>
      </c>
      <c r="H114" s="76">
        <v>4006000</v>
      </c>
      <c r="I114" s="76">
        <f t="shared" si="35"/>
        <v>4006000</v>
      </c>
      <c r="J114" s="76">
        <v>0</v>
      </c>
      <c r="K114" s="76">
        <f t="shared" si="28"/>
        <v>4006000</v>
      </c>
      <c r="L114" s="77">
        <v>0</v>
      </c>
      <c r="M114" s="75">
        <v>0</v>
      </c>
      <c r="N114" s="75">
        <f t="shared" si="29"/>
        <v>0</v>
      </c>
      <c r="O114" s="76">
        <f t="shared" si="30"/>
        <v>4006000</v>
      </c>
      <c r="P114" s="75">
        <f t="shared" si="31"/>
        <v>0</v>
      </c>
      <c r="Q114" s="64">
        <f t="shared" si="24"/>
        <v>0</v>
      </c>
      <c r="R114" s="7">
        <f t="shared" si="25"/>
        <v>0</v>
      </c>
    </row>
    <row r="115" spans="1:18" ht="15.75" thickBot="1" x14ac:dyDescent="0.3">
      <c r="A115" s="74">
        <v>21029313</v>
      </c>
      <c r="B115" s="74" t="s">
        <v>417</v>
      </c>
      <c r="C115" s="75">
        <v>0</v>
      </c>
      <c r="D115" s="75">
        <v>0</v>
      </c>
      <c r="E115" s="75">
        <v>0</v>
      </c>
      <c r="F115" s="75">
        <v>0</v>
      </c>
      <c r="G115" s="75">
        <v>0</v>
      </c>
      <c r="H115" s="76">
        <v>122527155</v>
      </c>
      <c r="I115" s="76">
        <f t="shared" si="35"/>
        <v>122527155</v>
      </c>
      <c r="J115" s="76">
        <v>38530566</v>
      </c>
      <c r="K115" s="76">
        <f t="shared" si="28"/>
        <v>83996589</v>
      </c>
      <c r="L115" s="77">
        <v>38530566</v>
      </c>
      <c r="M115" s="75">
        <v>38530566</v>
      </c>
      <c r="N115" s="75">
        <f t="shared" si="29"/>
        <v>0</v>
      </c>
      <c r="O115" s="76">
        <f t="shared" si="30"/>
        <v>83996589</v>
      </c>
      <c r="P115" s="75">
        <f t="shared" si="31"/>
        <v>38530566</v>
      </c>
      <c r="Q115" s="64">
        <f t="shared" si="24"/>
        <v>0</v>
      </c>
      <c r="R115" s="7">
        <f t="shared" si="25"/>
        <v>0</v>
      </c>
    </row>
    <row r="116" spans="1:18" ht="15.75" thickBot="1" x14ac:dyDescent="0.3">
      <c r="A116" s="62">
        <v>2103</v>
      </c>
      <c r="B116" s="62" t="s">
        <v>418</v>
      </c>
      <c r="C116" s="63">
        <f>+C117</f>
        <v>297000000</v>
      </c>
      <c r="D116" s="63">
        <f t="shared" ref="D116:P116" si="36">+D117</f>
        <v>0</v>
      </c>
      <c r="E116" s="63">
        <f t="shared" si="36"/>
        <v>0</v>
      </c>
      <c r="F116" s="63">
        <f t="shared" si="36"/>
        <v>0</v>
      </c>
      <c r="G116" s="63">
        <f t="shared" si="36"/>
        <v>0</v>
      </c>
      <c r="H116" s="63">
        <f t="shared" si="36"/>
        <v>0</v>
      </c>
      <c r="I116" s="63">
        <f t="shared" si="36"/>
        <v>297000000</v>
      </c>
      <c r="J116" s="63">
        <f t="shared" si="36"/>
        <v>290930817</v>
      </c>
      <c r="K116" s="63">
        <f t="shared" si="36"/>
        <v>6069183</v>
      </c>
      <c r="L116" s="63">
        <f t="shared" si="36"/>
        <v>0</v>
      </c>
      <c r="M116" s="63">
        <f t="shared" si="36"/>
        <v>290930817</v>
      </c>
      <c r="N116" s="63">
        <f t="shared" si="36"/>
        <v>0</v>
      </c>
      <c r="O116" s="63">
        <f t="shared" si="36"/>
        <v>6069183</v>
      </c>
      <c r="P116" s="63">
        <f t="shared" si="36"/>
        <v>0</v>
      </c>
      <c r="Q116" s="64">
        <f t="shared" si="24"/>
        <v>0</v>
      </c>
      <c r="R116" s="7">
        <f t="shared" si="25"/>
        <v>0</v>
      </c>
    </row>
    <row r="117" spans="1:18" ht="15.75" thickBot="1" x14ac:dyDescent="0.3">
      <c r="A117" s="70">
        <v>210301</v>
      </c>
      <c r="B117" s="70" t="s">
        <v>419</v>
      </c>
      <c r="C117" s="71">
        <v>297000000</v>
      </c>
      <c r="D117" s="71">
        <v>0</v>
      </c>
      <c r="E117" s="71">
        <v>0</v>
      </c>
      <c r="F117" s="71">
        <v>0</v>
      </c>
      <c r="G117" s="71">
        <v>0</v>
      </c>
      <c r="H117" s="72">
        <v>0</v>
      </c>
      <c r="I117" s="72">
        <f>+C117+D117-E117-F117-G117+H117</f>
        <v>297000000</v>
      </c>
      <c r="J117" s="72">
        <v>290930817</v>
      </c>
      <c r="K117" s="72">
        <f t="shared" si="28"/>
        <v>6069183</v>
      </c>
      <c r="L117" s="73">
        <v>0</v>
      </c>
      <c r="M117" s="71">
        <v>290930817</v>
      </c>
      <c r="N117" s="71">
        <f t="shared" si="29"/>
        <v>0</v>
      </c>
      <c r="O117" s="72">
        <f t="shared" si="30"/>
        <v>6069183</v>
      </c>
      <c r="P117" s="71">
        <f t="shared" si="31"/>
        <v>0</v>
      </c>
      <c r="Q117" s="64">
        <f t="shared" si="24"/>
        <v>0</v>
      </c>
      <c r="R117" s="7">
        <f t="shared" si="25"/>
        <v>0</v>
      </c>
    </row>
    <row r="118" spans="1:18" ht="15.75" thickBot="1" x14ac:dyDescent="0.3">
      <c r="A118" s="62">
        <v>2105</v>
      </c>
      <c r="B118" s="62" t="s">
        <v>420</v>
      </c>
      <c r="C118" s="63">
        <f>+C119+C134+C152+C155+C192+C225</f>
        <v>4509663118</v>
      </c>
      <c r="D118" s="63">
        <f t="shared" ref="D118:P118" si="37">+D119+D134+D152+D155+D192+D225</f>
        <v>243000</v>
      </c>
      <c r="E118" s="63">
        <f t="shared" si="37"/>
        <v>0</v>
      </c>
      <c r="F118" s="63">
        <f t="shared" si="37"/>
        <v>0</v>
      </c>
      <c r="G118" s="63">
        <f t="shared" si="37"/>
        <v>0</v>
      </c>
      <c r="H118" s="63">
        <f t="shared" si="37"/>
        <v>7985863859</v>
      </c>
      <c r="I118" s="63">
        <f t="shared" si="37"/>
        <v>12495769977</v>
      </c>
      <c r="J118" s="63">
        <f t="shared" si="37"/>
        <v>2748106385</v>
      </c>
      <c r="K118" s="63">
        <f t="shared" si="37"/>
        <v>9747663592</v>
      </c>
      <c r="L118" s="63">
        <f t="shared" si="37"/>
        <v>172990779</v>
      </c>
      <c r="M118" s="63">
        <f t="shared" si="37"/>
        <v>2799247400</v>
      </c>
      <c r="N118" s="63">
        <f t="shared" si="37"/>
        <v>51141015</v>
      </c>
      <c r="O118" s="63">
        <f t="shared" si="37"/>
        <v>9696522577</v>
      </c>
      <c r="P118" s="63">
        <f t="shared" si="37"/>
        <v>172990779</v>
      </c>
      <c r="Q118" s="64">
        <f t="shared" si="24"/>
        <v>0</v>
      </c>
      <c r="R118" s="7">
        <f t="shared" si="25"/>
        <v>0</v>
      </c>
    </row>
    <row r="119" spans="1:18" ht="15.75" thickBot="1" x14ac:dyDescent="0.3">
      <c r="A119" s="70">
        <v>210501</v>
      </c>
      <c r="B119" s="70" t="s">
        <v>421</v>
      </c>
      <c r="C119" s="71">
        <f>+C120+C121+C125+C126+C127+C128+C131+C132+C133</f>
        <v>1862933127</v>
      </c>
      <c r="D119" s="71">
        <f t="shared" ref="D119:P119" si="38">+D120+D121+D125+D126+D127+D128+D131+D132+D133</f>
        <v>0</v>
      </c>
      <c r="E119" s="71">
        <f t="shared" si="38"/>
        <v>0</v>
      </c>
      <c r="F119" s="71">
        <f t="shared" si="38"/>
        <v>0</v>
      </c>
      <c r="G119" s="71">
        <f t="shared" si="38"/>
        <v>0</v>
      </c>
      <c r="H119" s="71">
        <f t="shared" si="38"/>
        <v>0</v>
      </c>
      <c r="I119" s="71">
        <f t="shared" si="38"/>
        <v>1862933127</v>
      </c>
      <c r="J119" s="71">
        <f t="shared" si="38"/>
        <v>24398697</v>
      </c>
      <c r="K119" s="71">
        <f t="shared" si="38"/>
        <v>1838534430</v>
      </c>
      <c r="L119" s="71">
        <f t="shared" si="38"/>
        <v>24398697</v>
      </c>
      <c r="M119" s="71">
        <f t="shared" si="38"/>
        <v>53938657</v>
      </c>
      <c r="N119" s="71">
        <f t="shared" si="38"/>
        <v>29539960</v>
      </c>
      <c r="O119" s="71">
        <f t="shared" si="38"/>
        <v>1808994470</v>
      </c>
      <c r="P119" s="71">
        <f t="shared" si="38"/>
        <v>24398697</v>
      </c>
      <c r="Q119" s="64">
        <f t="shared" si="24"/>
        <v>0</v>
      </c>
      <c r="R119" s="7">
        <f t="shared" si="25"/>
        <v>0</v>
      </c>
    </row>
    <row r="120" spans="1:18" ht="15.75" thickBot="1" x14ac:dyDescent="0.3">
      <c r="A120" s="65">
        <v>21050101</v>
      </c>
      <c r="B120" s="65" t="s">
        <v>422</v>
      </c>
      <c r="C120" s="67">
        <v>50000000</v>
      </c>
      <c r="D120" s="67">
        <v>0</v>
      </c>
      <c r="E120" s="67">
        <v>0</v>
      </c>
      <c r="F120" s="67">
        <v>0</v>
      </c>
      <c r="G120" s="67">
        <v>0</v>
      </c>
      <c r="H120" s="67">
        <v>0</v>
      </c>
      <c r="I120" s="67">
        <f>+C120+D120-E120-F120-G120+H120</f>
        <v>50000000</v>
      </c>
      <c r="J120" s="67">
        <v>0</v>
      </c>
      <c r="K120" s="67">
        <f t="shared" si="28"/>
        <v>50000000</v>
      </c>
      <c r="L120" s="67">
        <v>0</v>
      </c>
      <c r="M120" s="67">
        <v>0</v>
      </c>
      <c r="N120" s="67">
        <f t="shared" si="29"/>
        <v>0</v>
      </c>
      <c r="O120" s="67">
        <f t="shared" si="30"/>
        <v>50000000</v>
      </c>
      <c r="P120" s="66">
        <f t="shared" si="31"/>
        <v>0</v>
      </c>
      <c r="Q120" s="64">
        <f t="shared" si="24"/>
        <v>0</v>
      </c>
      <c r="R120" s="7">
        <f t="shared" si="25"/>
        <v>0</v>
      </c>
    </row>
    <row r="121" spans="1:18" ht="15.75" thickBot="1" x14ac:dyDescent="0.3">
      <c r="A121" s="65">
        <v>21050102</v>
      </c>
      <c r="B121" s="65" t="s">
        <v>423</v>
      </c>
      <c r="C121" s="66">
        <f>+C122+C123+C124</f>
        <v>462597342</v>
      </c>
      <c r="D121" s="66">
        <f t="shared" ref="D121:P121" si="39">+D122+D123+D124</f>
        <v>0</v>
      </c>
      <c r="E121" s="66">
        <f t="shared" si="39"/>
        <v>0</v>
      </c>
      <c r="F121" s="66">
        <f t="shared" si="39"/>
        <v>0</v>
      </c>
      <c r="G121" s="66">
        <f t="shared" si="39"/>
        <v>0</v>
      </c>
      <c r="H121" s="66">
        <f t="shared" si="39"/>
        <v>0</v>
      </c>
      <c r="I121" s="66">
        <f t="shared" si="39"/>
        <v>462597342</v>
      </c>
      <c r="J121" s="66">
        <f t="shared" si="39"/>
        <v>0</v>
      </c>
      <c r="K121" s="66">
        <f t="shared" si="39"/>
        <v>462597342</v>
      </c>
      <c r="L121" s="66">
        <f t="shared" si="39"/>
        <v>0</v>
      </c>
      <c r="M121" s="66">
        <f t="shared" si="39"/>
        <v>0</v>
      </c>
      <c r="N121" s="66">
        <f t="shared" si="39"/>
        <v>0</v>
      </c>
      <c r="O121" s="66">
        <f t="shared" si="39"/>
        <v>462597342</v>
      </c>
      <c r="P121" s="66">
        <f t="shared" si="39"/>
        <v>0</v>
      </c>
      <c r="Q121" s="64">
        <f t="shared" si="24"/>
        <v>0</v>
      </c>
      <c r="R121" s="7">
        <f t="shared" si="25"/>
        <v>0</v>
      </c>
    </row>
    <row r="122" spans="1:18" ht="15.75" thickBot="1" x14ac:dyDescent="0.3">
      <c r="A122" s="74">
        <v>2105010201</v>
      </c>
      <c r="B122" s="74" t="s">
        <v>424</v>
      </c>
      <c r="C122" s="75">
        <v>100000000</v>
      </c>
      <c r="D122" s="75">
        <v>0</v>
      </c>
      <c r="E122" s="75">
        <v>0</v>
      </c>
      <c r="F122" s="75">
        <v>0</v>
      </c>
      <c r="G122" s="75">
        <v>0</v>
      </c>
      <c r="H122" s="76">
        <v>0</v>
      </c>
      <c r="I122" s="76">
        <f t="shared" ref="I122:I127" si="40">+C122+D122-E122-F122-G122+H122</f>
        <v>100000000</v>
      </c>
      <c r="J122" s="76">
        <v>0</v>
      </c>
      <c r="K122" s="76">
        <f t="shared" si="28"/>
        <v>100000000</v>
      </c>
      <c r="L122" s="77">
        <v>0</v>
      </c>
      <c r="M122" s="75">
        <v>0</v>
      </c>
      <c r="N122" s="75">
        <f t="shared" si="29"/>
        <v>0</v>
      </c>
      <c r="O122" s="76">
        <f t="shared" si="30"/>
        <v>100000000</v>
      </c>
      <c r="P122" s="75">
        <f t="shared" si="31"/>
        <v>0</v>
      </c>
      <c r="Q122" s="64">
        <f t="shared" si="24"/>
        <v>0</v>
      </c>
      <c r="R122" s="7">
        <f t="shared" si="25"/>
        <v>0</v>
      </c>
    </row>
    <row r="123" spans="1:18" ht="15.75" thickBot="1" x14ac:dyDescent="0.3">
      <c r="A123" s="74">
        <v>2105010202</v>
      </c>
      <c r="B123" s="74" t="s">
        <v>425</v>
      </c>
      <c r="C123" s="75">
        <v>200000000</v>
      </c>
      <c r="D123" s="75">
        <v>0</v>
      </c>
      <c r="E123" s="75">
        <v>0</v>
      </c>
      <c r="F123" s="75">
        <v>0</v>
      </c>
      <c r="G123" s="75">
        <v>0</v>
      </c>
      <c r="H123" s="76">
        <v>0</v>
      </c>
      <c r="I123" s="76">
        <f t="shared" si="40"/>
        <v>200000000</v>
      </c>
      <c r="J123" s="76">
        <v>0</v>
      </c>
      <c r="K123" s="76">
        <f t="shared" si="28"/>
        <v>200000000</v>
      </c>
      <c r="L123" s="77">
        <v>0</v>
      </c>
      <c r="M123" s="75">
        <v>0</v>
      </c>
      <c r="N123" s="75">
        <f t="shared" si="29"/>
        <v>0</v>
      </c>
      <c r="O123" s="76">
        <f t="shared" si="30"/>
        <v>200000000</v>
      </c>
      <c r="P123" s="75">
        <f t="shared" si="31"/>
        <v>0</v>
      </c>
      <c r="Q123" s="64">
        <f t="shared" si="24"/>
        <v>0</v>
      </c>
      <c r="R123" s="7">
        <f t="shared" si="25"/>
        <v>0</v>
      </c>
    </row>
    <row r="124" spans="1:18" ht="15.75" thickBot="1" x14ac:dyDescent="0.3">
      <c r="A124" s="74">
        <v>2105010203</v>
      </c>
      <c r="B124" s="74" t="s">
        <v>426</v>
      </c>
      <c r="C124" s="75">
        <v>162597342</v>
      </c>
      <c r="D124" s="75">
        <v>0</v>
      </c>
      <c r="E124" s="75">
        <v>0</v>
      </c>
      <c r="F124" s="75">
        <v>0</v>
      </c>
      <c r="G124" s="75">
        <v>0</v>
      </c>
      <c r="H124" s="76">
        <v>0</v>
      </c>
      <c r="I124" s="76">
        <f t="shared" si="40"/>
        <v>162597342</v>
      </c>
      <c r="J124" s="76">
        <v>0</v>
      </c>
      <c r="K124" s="76">
        <f t="shared" si="28"/>
        <v>162597342</v>
      </c>
      <c r="L124" s="77">
        <v>0</v>
      </c>
      <c r="M124" s="75">
        <v>0</v>
      </c>
      <c r="N124" s="75">
        <f t="shared" si="29"/>
        <v>0</v>
      </c>
      <c r="O124" s="76">
        <f t="shared" si="30"/>
        <v>162597342</v>
      </c>
      <c r="P124" s="75">
        <f t="shared" si="31"/>
        <v>0</v>
      </c>
      <c r="Q124" s="64">
        <f t="shared" si="24"/>
        <v>0</v>
      </c>
      <c r="R124" s="7">
        <f t="shared" si="25"/>
        <v>0</v>
      </c>
    </row>
    <row r="125" spans="1:18" ht="15.75" thickBot="1" x14ac:dyDescent="0.3">
      <c r="A125" s="65">
        <v>21050105</v>
      </c>
      <c r="B125" s="65" t="s">
        <v>427</v>
      </c>
      <c r="C125" s="66">
        <v>300000000</v>
      </c>
      <c r="D125" s="66">
        <v>0</v>
      </c>
      <c r="E125" s="66">
        <v>0</v>
      </c>
      <c r="F125" s="66">
        <v>0</v>
      </c>
      <c r="G125" s="66">
        <v>0</v>
      </c>
      <c r="H125" s="67">
        <v>0</v>
      </c>
      <c r="I125" s="67">
        <f t="shared" si="40"/>
        <v>300000000</v>
      </c>
      <c r="J125" s="67">
        <v>0</v>
      </c>
      <c r="K125" s="67">
        <f t="shared" si="28"/>
        <v>300000000</v>
      </c>
      <c r="L125" s="68">
        <v>0</v>
      </c>
      <c r="M125" s="66">
        <v>25000000</v>
      </c>
      <c r="N125" s="66">
        <f t="shared" si="29"/>
        <v>25000000</v>
      </c>
      <c r="O125" s="67">
        <f t="shared" si="30"/>
        <v>275000000</v>
      </c>
      <c r="P125" s="66">
        <f t="shared" si="31"/>
        <v>0</v>
      </c>
      <c r="Q125" s="64">
        <f t="shared" si="24"/>
        <v>0</v>
      </c>
      <c r="R125" s="7">
        <f t="shared" si="25"/>
        <v>0</v>
      </c>
    </row>
    <row r="126" spans="1:18" ht="15.75" thickBot="1" x14ac:dyDescent="0.3">
      <c r="A126" s="65">
        <v>21050108</v>
      </c>
      <c r="B126" s="65" t="s">
        <v>428</v>
      </c>
      <c r="C126" s="66">
        <v>59645001</v>
      </c>
      <c r="D126" s="66">
        <v>0</v>
      </c>
      <c r="E126" s="66">
        <v>0</v>
      </c>
      <c r="F126" s="66">
        <v>0</v>
      </c>
      <c r="G126" s="66">
        <v>0</v>
      </c>
      <c r="H126" s="67">
        <v>0</v>
      </c>
      <c r="I126" s="67">
        <f t="shared" si="40"/>
        <v>59645001</v>
      </c>
      <c r="J126" s="67">
        <v>0</v>
      </c>
      <c r="K126" s="67">
        <f t="shared" si="28"/>
        <v>59645001</v>
      </c>
      <c r="L126" s="68">
        <v>0</v>
      </c>
      <c r="M126" s="66">
        <v>0</v>
      </c>
      <c r="N126" s="66">
        <f t="shared" si="29"/>
        <v>0</v>
      </c>
      <c r="O126" s="67">
        <f t="shared" si="30"/>
        <v>59645001</v>
      </c>
      <c r="P126" s="66">
        <f t="shared" si="31"/>
        <v>0</v>
      </c>
      <c r="Q126" s="64">
        <f t="shared" si="24"/>
        <v>0</v>
      </c>
      <c r="R126" s="7">
        <f t="shared" si="25"/>
        <v>0</v>
      </c>
    </row>
    <row r="127" spans="1:18" ht="15.75" thickBot="1" x14ac:dyDescent="0.3">
      <c r="A127" s="65">
        <v>21050114</v>
      </c>
      <c r="B127" s="65" t="s">
        <v>429</v>
      </c>
      <c r="C127" s="66">
        <v>30000000</v>
      </c>
      <c r="D127" s="66">
        <v>0</v>
      </c>
      <c r="E127" s="66">
        <v>0</v>
      </c>
      <c r="F127" s="66">
        <v>0</v>
      </c>
      <c r="G127" s="66">
        <v>0</v>
      </c>
      <c r="H127" s="67">
        <v>0</v>
      </c>
      <c r="I127" s="67">
        <f t="shared" si="40"/>
        <v>30000000</v>
      </c>
      <c r="J127" s="67">
        <v>0</v>
      </c>
      <c r="K127" s="67">
        <f t="shared" si="28"/>
        <v>30000000</v>
      </c>
      <c r="L127" s="68">
        <v>0</v>
      </c>
      <c r="M127" s="66">
        <v>0</v>
      </c>
      <c r="N127" s="66">
        <f t="shared" si="29"/>
        <v>0</v>
      </c>
      <c r="O127" s="67">
        <f t="shared" si="30"/>
        <v>30000000</v>
      </c>
      <c r="P127" s="66">
        <f t="shared" si="31"/>
        <v>0</v>
      </c>
      <c r="Q127" s="64">
        <f t="shared" si="24"/>
        <v>0</v>
      </c>
      <c r="R127" s="7">
        <f t="shared" si="25"/>
        <v>0</v>
      </c>
    </row>
    <row r="128" spans="1:18" ht="15.75" thickBot="1" x14ac:dyDescent="0.3">
      <c r="A128" s="65">
        <v>21050116</v>
      </c>
      <c r="B128" s="65" t="s">
        <v>430</v>
      </c>
      <c r="C128" s="66">
        <f>+C129+C130</f>
        <v>841050165</v>
      </c>
      <c r="D128" s="66">
        <f t="shared" ref="D128:P128" si="41">+D129+D130</f>
        <v>0</v>
      </c>
      <c r="E128" s="66">
        <f t="shared" si="41"/>
        <v>0</v>
      </c>
      <c r="F128" s="66">
        <f t="shared" si="41"/>
        <v>0</v>
      </c>
      <c r="G128" s="66">
        <f t="shared" si="41"/>
        <v>0</v>
      </c>
      <c r="H128" s="66">
        <f t="shared" si="41"/>
        <v>0</v>
      </c>
      <c r="I128" s="66">
        <f t="shared" si="41"/>
        <v>841050165</v>
      </c>
      <c r="J128" s="66">
        <f t="shared" si="41"/>
        <v>0</v>
      </c>
      <c r="K128" s="66">
        <f t="shared" si="41"/>
        <v>841050165</v>
      </c>
      <c r="L128" s="66">
        <f t="shared" si="41"/>
        <v>0</v>
      </c>
      <c r="M128" s="66">
        <f t="shared" si="41"/>
        <v>0</v>
      </c>
      <c r="N128" s="66">
        <f t="shared" si="41"/>
        <v>0</v>
      </c>
      <c r="O128" s="66">
        <f t="shared" si="41"/>
        <v>841050165</v>
      </c>
      <c r="P128" s="66">
        <f t="shared" si="41"/>
        <v>0</v>
      </c>
      <c r="Q128" s="64">
        <f t="shared" si="24"/>
        <v>0</v>
      </c>
      <c r="R128" s="7">
        <f t="shared" si="25"/>
        <v>0</v>
      </c>
    </row>
    <row r="129" spans="1:18" ht="15.75" thickBot="1" x14ac:dyDescent="0.3">
      <c r="A129" s="74">
        <v>2105011601</v>
      </c>
      <c r="B129" s="74" t="s">
        <v>431</v>
      </c>
      <c r="C129" s="75">
        <v>460746618</v>
      </c>
      <c r="D129" s="75">
        <v>0</v>
      </c>
      <c r="E129" s="75">
        <v>0</v>
      </c>
      <c r="F129" s="75">
        <v>0</v>
      </c>
      <c r="G129" s="75">
        <v>0</v>
      </c>
      <c r="H129" s="76">
        <v>0</v>
      </c>
      <c r="I129" s="76">
        <f>+C129+D129-E129-F129-G129+H129</f>
        <v>460746618</v>
      </c>
      <c r="J129" s="76">
        <v>0</v>
      </c>
      <c r="K129" s="76">
        <f t="shared" si="28"/>
        <v>460746618</v>
      </c>
      <c r="L129" s="77">
        <v>0</v>
      </c>
      <c r="M129" s="75">
        <v>0</v>
      </c>
      <c r="N129" s="75">
        <f t="shared" si="29"/>
        <v>0</v>
      </c>
      <c r="O129" s="76">
        <f t="shared" si="30"/>
        <v>460746618</v>
      </c>
      <c r="P129" s="75">
        <f t="shared" si="31"/>
        <v>0</v>
      </c>
      <c r="Q129" s="64">
        <f t="shared" si="24"/>
        <v>0</v>
      </c>
      <c r="R129" s="7">
        <f t="shared" si="25"/>
        <v>0</v>
      </c>
    </row>
    <row r="130" spans="1:18" ht="15.75" thickBot="1" x14ac:dyDescent="0.3">
      <c r="A130" s="74">
        <v>2105011602</v>
      </c>
      <c r="B130" s="74" t="s">
        <v>432</v>
      </c>
      <c r="C130" s="75">
        <v>380303547</v>
      </c>
      <c r="D130" s="75">
        <v>0</v>
      </c>
      <c r="E130" s="75">
        <v>0</v>
      </c>
      <c r="F130" s="75">
        <v>0</v>
      </c>
      <c r="G130" s="75">
        <v>0</v>
      </c>
      <c r="H130" s="76">
        <v>0</v>
      </c>
      <c r="I130" s="76">
        <f>+C130+D130-E130-F130-G130+H130</f>
        <v>380303547</v>
      </c>
      <c r="J130" s="76">
        <v>0</v>
      </c>
      <c r="K130" s="76">
        <f t="shared" si="28"/>
        <v>380303547</v>
      </c>
      <c r="L130" s="77">
        <v>0</v>
      </c>
      <c r="M130" s="75">
        <v>0</v>
      </c>
      <c r="N130" s="75">
        <f t="shared" si="29"/>
        <v>0</v>
      </c>
      <c r="O130" s="76">
        <f t="shared" si="30"/>
        <v>380303547</v>
      </c>
      <c r="P130" s="75">
        <f t="shared" si="31"/>
        <v>0</v>
      </c>
      <c r="Q130" s="64">
        <f t="shared" si="24"/>
        <v>0</v>
      </c>
      <c r="R130" s="7">
        <f t="shared" si="25"/>
        <v>0</v>
      </c>
    </row>
    <row r="131" spans="1:18" ht="15.75" thickBot="1" x14ac:dyDescent="0.3">
      <c r="A131" s="65">
        <v>21050117</v>
      </c>
      <c r="B131" s="65" t="s">
        <v>433</v>
      </c>
      <c r="C131" s="66">
        <v>29640619</v>
      </c>
      <c r="D131" s="66">
        <v>0</v>
      </c>
      <c r="E131" s="66">
        <v>0</v>
      </c>
      <c r="F131" s="66">
        <v>0</v>
      </c>
      <c r="G131" s="66">
        <v>0</v>
      </c>
      <c r="H131" s="67">
        <v>0</v>
      </c>
      <c r="I131" s="67">
        <f>+C131+D131-E131-F131-G131+H131</f>
        <v>29640619</v>
      </c>
      <c r="J131" s="67">
        <v>23245957</v>
      </c>
      <c r="K131" s="67">
        <f t="shared" si="28"/>
        <v>6394662</v>
      </c>
      <c r="L131" s="68">
        <v>23245957</v>
      </c>
      <c r="M131" s="66">
        <v>23245957</v>
      </c>
      <c r="N131" s="66">
        <f t="shared" si="29"/>
        <v>0</v>
      </c>
      <c r="O131" s="67">
        <f t="shared" si="30"/>
        <v>6394662</v>
      </c>
      <c r="P131" s="66">
        <f t="shared" si="31"/>
        <v>23245957</v>
      </c>
      <c r="Q131" s="64">
        <f t="shared" si="24"/>
        <v>0</v>
      </c>
      <c r="R131" s="7">
        <f t="shared" si="25"/>
        <v>0</v>
      </c>
    </row>
    <row r="132" spans="1:18" ht="15.75" thickBot="1" x14ac:dyDescent="0.3">
      <c r="A132" s="65">
        <v>21050119</v>
      </c>
      <c r="B132" s="65" t="s">
        <v>434</v>
      </c>
      <c r="C132" s="66">
        <v>50000000</v>
      </c>
      <c r="D132" s="66">
        <v>0</v>
      </c>
      <c r="E132" s="66">
        <v>0</v>
      </c>
      <c r="F132" s="66">
        <v>0</v>
      </c>
      <c r="G132" s="66">
        <v>0</v>
      </c>
      <c r="H132" s="67">
        <v>0</v>
      </c>
      <c r="I132" s="67">
        <f>+C132+D132-E132-F132-G132+H132</f>
        <v>50000000</v>
      </c>
      <c r="J132" s="67">
        <v>0</v>
      </c>
      <c r="K132" s="67">
        <f t="shared" si="28"/>
        <v>50000000</v>
      </c>
      <c r="L132" s="68">
        <v>0</v>
      </c>
      <c r="M132" s="66">
        <v>4539960</v>
      </c>
      <c r="N132" s="66">
        <f t="shared" si="29"/>
        <v>4539960</v>
      </c>
      <c r="O132" s="67">
        <f t="shared" si="30"/>
        <v>45460040</v>
      </c>
      <c r="P132" s="66">
        <f t="shared" si="31"/>
        <v>0</v>
      </c>
      <c r="Q132" s="64">
        <f t="shared" si="24"/>
        <v>0</v>
      </c>
      <c r="R132" s="7">
        <f t="shared" si="25"/>
        <v>0</v>
      </c>
    </row>
    <row r="133" spans="1:18" ht="15.75" thickBot="1" x14ac:dyDescent="0.3">
      <c r="A133" s="65">
        <v>21050120</v>
      </c>
      <c r="B133" s="65" t="s">
        <v>435</v>
      </c>
      <c r="C133" s="67">
        <v>40000000</v>
      </c>
      <c r="D133" s="67">
        <v>0</v>
      </c>
      <c r="E133" s="67">
        <v>0</v>
      </c>
      <c r="F133" s="67">
        <v>0</v>
      </c>
      <c r="G133" s="67">
        <v>0</v>
      </c>
      <c r="H133" s="67">
        <v>0</v>
      </c>
      <c r="I133" s="67">
        <f>+C133+D133-E133-F133-G133+H133</f>
        <v>40000000</v>
      </c>
      <c r="J133" s="67">
        <v>1152740</v>
      </c>
      <c r="K133" s="67">
        <f t="shared" si="28"/>
        <v>38847260</v>
      </c>
      <c r="L133" s="67">
        <v>1152740</v>
      </c>
      <c r="M133" s="67">
        <v>1152740</v>
      </c>
      <c r="N133" s="67">
        <f t="shared" si="29"/>
        <v>0</v>
      </c>
      <c r="O133" s="67">
        <f t="shared" si="30"/>
        <v>38847260</v>
      </c>
      <c r="P133" s="66">
        <f t="shared" si="31"/>
        <v>1152740</v>
      </c>
      <c r="Q133" s="64">
        <f t="shared" si="24"/>
        <v>0</v>
      </c>
      <c r="R133" s="7">
        <f t="shared" si="25"/>
        <v>0</v>
      </c>
    </row>
    <row r="134" spans="1:18" ht="15.75" thickBot="1" x14ac:dyDescent="0.3">
      <c r="A134" s="70">
        <v>210502</v>
      </c>
      <c r="B134" s="70" t="s">
        <v>436</v>
      </c>
      <c r="C134" s="71">
        <f>SUM(C135:C151)</f>
        <v>1450067415</v>
      </c>
      <c r="D134" s="71">
        <f t="shared" ref="D134:P134" si="42">SUM(D135:D151)</f>
        <v>0</v>
      </c>
      <c r="E134" s="71">
        <f t="shared" si="42"/>
        <v>0</v>
      </c>
      <c r="F134" s="71">
        <f t="shared" si="42"/>
        <v>0</v>
      </c>
      <c r="G134" s="71">
        <f t="shared" si="42"/>
        <v>0</v>
      </c>
      <c r="H134" s="71">
        <f t="shared" si="42"/>
        <v>0</v>
      </c>
      <c r="I134" s="71">
        <f t="shared" si="42"/>
        <v>1450067415</v>
      </c>
      <c r="J134" s="71">
        <f t="shared" si="42"/>
        <v>38484513</v>
      </c>
      <c r="K134" s="71">
        <f t="shared" si="42"/>
        <v>1411582902</v>
      </c>
      <c r="L134" s="71">
        <f t="shared" si="42"/>
        <v>28780956</v>
      </c>
      <c r="M134" s="71">
        <f t="shared" si="42"/>
        <v>40484513</v>
      </c>
      <c r="N134" s="71">
        <f t="shared" si="42"/>
        <v>2000000</v>
      </c>
      <c r="O134" s="71">
        <f t="shared" si="42"/>
        <v>1409582902</v>
      </c>
      <c r="P134" s="71">
        <f t="shared" si="42"/>
        <v>28780956</v>
      </c>
      <c r="Q134" s="64">
        <f t="shared" ref="Q134:Q197" si="43">+C134+D134-E134-G134+H134-I134</f>
        <v>0</v>
      </c>
      <c r="R134" s="7">
        <f t="shared" ref="R134:R197" si="44">+I134-K134-J134</f>
        <v>0</v>
      </c>
    </row>
    <row r="135" spans="1:18" ht="15.75" thickBot="1" x14ac:dyDescent="0.3">
      <c r="A135" s="65">
        <v>21050201</v>
      </c>
      <c r="B135" s="65" t="s">
        <v>437</v>
      </c>
      <c r="C135" s="66">
        <v>4693947</v>
      </c>
      <c r="D135" s="66">
        <v>0</v>
      </c>
      <c r="E135" s="66">
        <v>0</v>
      </c>
      <c r="F135" s="66">
        <v>0</v>
      </c>
      <c r="G135" s="66">
        <v>0</v>
      </c>
      <c r="H135" s="67">
        <v>0</v>
      </c>
      <c r="I135" s="67">
        <f t="shared" ref="I135:I151" si="45">+C135+D135-E135-F135-G135+H135</f>
        <v>4693947</v>
      </c>
      <c r="J135" s="67">
        <v>152008</v>
      </c>
      <c r="K135" s="67">
        <f t="shared" ref="K135:K198" si="46">+I135-J135</f>
        <v>4541939</v>
      </c>
      <c r="L135" s="68">
        <v>0</v>
      </c>
      <c r="M135" s="66">
        <v>152008</v>
      </c>
      <c r="N135" s="66">
        <f t="shared" ref="N135:N198" si="47">+M135-J135</f>
        <v>0</v>
      </c>
      <c r="O135" s="67">
        <f t="shared" ref="O135:O198" si="48">+I135-M135</f>
        <v>4541939</v>
      </c>
      <c r="P135" s="66">
        <f t="shared" ref="P135:P198" si="49">+L135</f>
        <v>0</v>
      </c>
      <c r="Q135" s="64">
        <f t="shared" si="43"/>
        <v>0</v>
      </c>
      <c r="R135" s="7">
        <f t="shared" si="44"/>
        <v>0</v>
      </c>
    </row>
    <row r="136" spans="1:18" ht="15.75" thickBot="1" x14ac:dyDescent="0.3">
      <c r="A136" s="65">
        <v>21050203</v>
      </c>
      <c r="B136" s="65" t="s">
        <v>438</v>
      </c>
      <c r="C136" s="66">
        <v>60000000</v>
      </c>
      <c r="D136" s="66">
        <v>0</v>
      </c>
      <c r="E136" s="66">
        <v>0</v>
      </c>
      <c r="F136" s="66">
        <v>0</v>
      </c>
      <c r="G136" s="66">
        <v>0</v>
      </c>
      <c r="H136" s="67">
        <v>0</v>
      </c>
      <c r="I136" s="67">
        <f t="shared" si="45"/>
        <v>60000000</v>
      </c>
      <c r="J136" s="67">
        <v>0</v>
      </c>
      <c r="K136" s="67">
        <f t="shared" si="46"/>
        <v>60000000</v>
      </c>
      <c r="L136" s="68">
        <v>0</v>
      </c>
      <c r="M136" s="66">
        <v>0</v>
      </c>
      <c r="N136" s="66">
        <f t="shared" si="47"/>
        <v>0</v>
      </c>
      <c r="O136" s="67">
        <f t="shared" si="48"/>
        <v>60000000</v>
      </c>
      <c r="P136" s="66">
        <f t="shared" si="49"/>
        <v>0</v>
      </c>
      <c r="Q136" s="64">
        <f t="shared" si="43"/>
        <v>0</v>
      </c>
      <c r="R136" s="7">
        <f t="shared" si="44"/>
        <v>0</v>
      </c>
    </row>
    <row r="137" spans="1:18" ht="15.75" thickBot="1" x14ac:dyDescent="0.3">
      <c r="A137" s="65">
        <v>21050204</v>
      </c>
      <c r="B137" s="65" t="s">
        <v>439</v>
      </c>
      <c r="C137" s="66">
        <v>51420000</v>
      </c>
      <c r="D137" s="66">
        <v>0</v>
      </c>
      <c r="E137" s="66">
        <v>0</v>
      </c>
      <c r="F137" s="66">
        <v>0</v>
      </c>
      <c r="G137" s="66">
        <v>0</v>
      </c>
      <c r="H137" s="67">
        <v>0</v>
      </c>
      <c r="I137" s="67">
        <f t="shared" si="45"/>
        <v>51420000</v>
      </c>
      <c r="J137" s="67">
        <v>0</v>
      </c>
      <c r="K137" s="67">
        <f t="shared" si="46"/>
        <v>51420000</v>
      </c>
      <c r="L137" s="68">
        <v>0</v>
      </c>
      <c r="M137" s="66">
        <v>0</v>
      </c>
      <c r="N137" s="66">
        <f t="shared" si="47"/>
        <v>0</v>
      </c>
      <c r="O137" s="67">
        <f t="shared" si="48"/>
        <v>51420000</v>
      </c>
      <c r="P137" s="66">
        <f t="shared" si="49"/>
        <v>0</v>
      </c>
      <c r="Q137" s="64">
        <f t="shared" si="43"/>
        <v>0</v>
      </c>
      <c r="R137" s="7">
        <f t="shared" si="44"/>
        <v>0</v>
      </c>
    </row>
    <row r="138" spans="1:18" ht="15.75" thickBot="1" x14ac:dyDescent="0.3">
      <c r="A138" s="65">
        <v>21050205</v>
      </c>
      <c r="B138" s="65" t="s">
        <v>440</v>
      </c>
      <c r="C138" s="66">
        <v>75668000</v>
      </c>
      <c r="D138" s="66">
        <v>0</v>
      </c>
      <c r="E138" s="66">
        <v>0</v>
      </c>
      <c r="F138" s="66">
        <v>0</v>
      </c>
      <c r="G138" s="66">
        <v>0</v>
      </c>
      <c r="H138" s="67">
        <v>0</v>
      </c>
      <c r="I138" s="67">
        <f t="shared" si="45"/>
        <v>75668000</v>
      </c>
      <c r="J138" s="67">
        <v>0</v>
      </c>
      <c r="K138" s="67">
        <f t="shared" si="46"/>
        <v>75668000</v>
      </c>
      <c r="L138" s="68">
        <v>0</v>
      </c>
      <c r="M138" s="66">
        <v>0</v>
      </c>
      <c r="N138" s="66">
        <f t="shared" si="47"/>
        <v>0</v>
      </c>
      <c r="O138" s="67">
        <f t="shared" si="48"/>
        <v>75668000</v>
      </c>
      <c r="P138" s="66">
        <f t="shared" si="49"/>
        <v>0</v>
      </c>
      <c r="Q138" s="64">
        <f t="shared" si="43"/>
        <v>0</v>
      </c>
      <c r="R138" s="7">
        <f t="shared" si="44"/>
        <v>0</v>
      </c>
    </row>
    <row r="139" spans="1:18" ht="15.75" thickBot="1" x14ac:dyDescent="0.3">
      <c r="A139" s="65">
        <v>21050206</v>
      </c>
      <c r="B139" s="65" t="s">
        <v>441</v>
      </c>
      <c r="C139" s="66">
        <v>45000000</v>
      </c>
      <c r="D139" s="66">
        <v>0</v>
      </c>
      <c r="E139" s="66">
        <v>0</v>
      </c>
      <c r="F139" s="66">
        <v>0</v>
      </c>
      <c r="G139" s="66">
        <v>0</v>
      </c>
      <c r="H139" s="67">
        <v>0</v>
      </c>
      <c r="I139" s="67">
        <f t="shared" si="45"/>
        <v>45000000</v>
      </c>
      <c r="J139" s="67">
        <v>0</v>
      </c>
      <c r="K139" s="67">
        <f t="shared" si="46"/>
        <v>45000000</v>
      </c>
      <c r="L139" s="68">
        <v>0</v>
      </c>
      <c r="M139" s="66">
        <v>0</v>
      </c>
      <c r="N139" s="66">
        <f t="shared" si="47"/>
        <v>0</v>
      </c>
      <c r="O139" s="67">
        <f t="shared" si="48"/>
        <v>45000000</v>
      </c>
      <c r="P139" s="66">
        <f t="shared" si="49"/>
        <v>0</v>
      </c>
      <c r="Q139" s="64">
        <f t="shared" si="43"/>
        <v>0</v>
      </c>
      <c r="R139" s="7">
        <f t="shared" si="44"/>
        <v>0</v>
      </c>
    </row>
    <row r="140" spans="1:18" ht="15.75" thickBot="1" x14ac:dyDescent="0.3">
      <c r="A140" s="65">
        <v>21050208</v>
      </c>
      <c r="B140" s="65" t="s">
        <v>442</v>
      </c>
      <c r="C140" s="66">
        <v>37500000</v>
      </c>
      <c r="D140" s="66">
        <v>0</v>
      </c>
      <c r="E140" s="66">
        <v>0</v>
      </c>
      <c r="F140" s="66">
        <v>0</v>
      </c>
      <c r="G140" s="66">
        <v>0</v>
      </c>
      <c r="H140" s="67">
        <v>0</v>
      </c>
      <c r="I140" s="67">
        <f t="shared" si="45"/>
        <v>37500000</v>
      </c>
      <c r="J140" s="67">
        <v>31059395</v>
      </c>
      <c r="K140" s="67">
        <f t="shared" si="46"/>
        <v>6440605</v>
      </c>
      <c r="L140" s="68">
        <v>28780956</v>
      </c>
      <c r="M140" s="66">
        <v>31059395</v>
      </c>
      <c r="N140" s="66">
        <f t="shared" si="47"/>
        <v>0</v>
      </c>
      <c r="O140" s="67">
        <f t="shared" si="48"/>
        <v>6440605</v>
      </c>
      <c r="P140" s="66">
        <f t="shared" si="49"/>
        <v>28780956</v>
      </c>
      <c r="Q140" s="64">
        <f t="shared" si="43"/>
        <v>0</v>
      </c>
      <c r="R140" s="7">
        <f t="shared" si="44"/>
        <v>0</v>
      </c>
    </row>
    <row r="141" spans="1:18" ht="15.75" thickBot="1" x14ac:dyDescent="0.3">
      <c r="A141" s="65">
        <v>21050209</v>
      </c>
      <c r="B141" s="65" t="s">
        <v>443</v>
      </c>
      <c r="C141" s="66">
        <v>3806000</v>
      </c>
      <c r="D141" s="66">
        <v>0</v>
      </c>
      <c r="E141" s="66">
        <v>0</v>
      </c>
      <c r="F141" s="66">
        <v>0</v>
      </c>
      <c r="G141" s="66">
        <v>0</v>
      </c>
      <c r="H141" s="67">
        <v>0</v>
      </c>
      <c r="I141" s="67">
        <f t="shared" si="45"/>
        <v>3806000</v>
      </c>
      <c r="J141" s="67">
        <v>0</v>
      </c>
      <c r="K141" s="67">
        <f t="shared" si="46"/>
        <v>3806000</v>
      </c>
      <c r="L141" s="68">
        <v>0</v>
      </c>
      <c r="M141" s="66">
        <v>1000000</v>
      </c>
      <c r="N141" s="66">
        <f t="shared" si="47"/>
        <v>1000000</v>
      </c>
      <c r="O141" s="67">
        <f t="shared" si="48"/>
        <v>2806000</v>
      </c>
      <c r="P141" s="66">
        <f t="shared" si="49"/>
        <v>0</v>
      </c>
      <c r="Q141" s="64">
        <f t="shared" si="43"/>
        <v>0</v>
      </c>
      <c r="R141" s="7">
        <f t="shared" si="44"/>
        <v>0</v>
      </c>
    </row>
    <row r="142" spans="1:18" ht="15.75" thickBot="1" x14ac:dyDescent="0.3">
      <c r="A142" s="65">
        <v>21050210</v>
      </c>
      <c r="B142" s="65" t="s">
        <v>444</v>
      </c>
      <c r="C142" s="66">
        <v>29765000</v>
      </c>
      <c r="D142" s="66">
        <v>0</v>
      </c>
      <c r="E142" s="66">
        <v>0</v>
      </c>
      <c r="F142" s="66">
        <v>0</v>
      </c>
      <c r="G142" s="66">
        <v>0</v>
      </c>
      <c r="H142" s="67">
        <v>0</v>
      </c>
      <c r="I142" s="67">
        <f t="shared" si="45"/>
        <v>29765000</v>
      </c>
      <c r="J142" s="67">
        <v>0</v>
      </c>
      <c r="K142" s="67">
        <f t="shared" si="46"/>
        <v>29765000</v>
      </c>
      <c r="L142" s="68">
        <v>0</v>
      </c>
      <c r="M142" s="66">
        <v>1000000</v>
      </c>
      <c r="N142" s="66">
        <f t="shared" si="47"/>
        <v>1000000</v>
      </c>
      <c r="O142" s="67">
        <f t="shared" si="48"/>
        <v>28765000</v>
      </c>
      <c r="P142" s="66">
        <f t="shared" si="49"/>
        <v>0</v>
      </c>
      <c r="Q142" s="64">
        <f t="shared" si="43"/>
        <v>0</v>
      </c>
      <c r="R142" s="7">
        <f t="shared" si="44"/>
        <v>0</v>
      </c>
    </row>
    <row r="143" spans="1:18" ht="15.75" thickBot="1" x14ac:dyDescent="0.3">
      <c r="A143" s="65">
        <v>21050211</v>
      </c>
      <c r="B143" s="65" t="s">
        <v>445</v>
      </c>
      <c r="C143" s="66">
        <v>120000000</v>
      </c>
      <c r="D143" s="66">
        <v>0</v>
      </c>
      <c r="E143" s="66">
        <v>0</v>
      </c>
      <c r="F143" s="66">
        <v>0</v>
      </c>
      <c r="G143" s="66">
        <v>0</v>
      </c>
      <c r="H143" s="67">
        <v>0</v>
      </c>
      <c r="I143" s="67">
        <f t="shared" si="45"/>
        <v>120000000</v>
      </c>
      <c r="J143" s="67">
        <v>0</v>
      </c>
      <c r="K143" s="67">
        <f t="shared" si="46"/>
        <v>120000000</v>
      </c>
      <c r="L143" s="68">
        <v>0</v>
      </c>
      <c r="M143" s="66">
        <v>0</v>
      </c>
      <c r="N143" s="66">
        <f t="shared" si="47"/>
        <v>0</v>
      </c>
      <c r="O143" s="67">
        <f t="shared" si="48"/>
        <v>120000000</v>
      </c>
      <c r="P143" s="66">
        <f t="shared" si="49"/>
        <v>0</v>
      </c>
      <c r="Q143" s="64">
        <f t="shared" si="43"/>
        <v>0</v>
      </c>
      <c r="R143" s="7">
        <f t="shared" si="44"/>
        <v>0</v>
      </c>
    </row>
    <row r="144" spans="1:18" ht="15.75" thickBot="1" x14ac:dyDescent="0.3">
      <c r="A144" s="65">
        <v>21050212</v>
      </c>
      <c r="B144" s="65" t="s">
        <v>446</v>
      </c>
      <c r="C144" s="66">
        <v>750000000</v>
      </c>
      <c r="D144" s="66">
        <v>0</v>
      </c>
      <c r="E144" s="66">
        <v>0</v>
      </c>
      <c r="F144" s="66">
        <v>0</v>
      </c>
      <c r="G144" s="66">
        <v>0</v>
      </c>
      <c r="H144" s="67">
        <v>0</v>
      </c>
      <c r="I144" s="67">
        <f t="shared" si="45"/>
        <v>750000000</v>
      </c>
      <c r="J144" s="67">
        <v>0</v>
      </c>
      <c r="K144" s="67">
        <f t="shared" si="46"/>
        <v>750000000</v>
      </c>
      <c r="L144" s="68">
        <v>0</v>
      </c>
      <c r="M144" s="66">
        <v>0</v>
      </c>
      <c r="N144" s="66">
        <f t="shared" si="47"/>
        <v>0</v>
      </c>
      <c r="O144" s="67">
        <f t="shared" si="48"/>
        <v>750000000</v>
      </c>
      <c r="P144" s="66">
        <f t="shared" si="49"/>
        <v>0</v>
      </c>
      <c r="Q144" s="64">
        <f t="shared" si="43"/>
        <v>0</v>
      </c>
      <c r="R144" s="7">
        <f t="shared" si="44"/>
        <v>0</v>
      </c>
    </row>
    <row r="145" spans="1:18" ht="15.75" thickBot="1" x14ac:dyDescent="0.3">
      <c r="A145" s="65">
        <v>21050213</v>
      </c>
      <c r="B145" s="65" t="s">
        <v>447</v>
      </c>
      <c r="C145" s="66">
        <v>31514468</v>
      </c>
      <c r="D145" s="66">
        <v>0</v>
      </c>
      <c r="E145" s="66">
        <v>0</v>
      </c>
      <c r="F145" s="66">
        <v>0</v>
      </c>
      <c r="G145" s="66">
        <v>0</v>
      </c>
      <c r="H145" s="67">
        <v>0</v>
      </c>
      <c r="I145" s="67">
        <f t="shared" si="45"/>
        <v>31514468</v>
      </c>
      <c r="J145" s="67">
        <v>0</v>
      </c>
      <c r="K145" s="67">
        <f t="shared" si="46"/>
        <v>31514468</v>
      </c>
      <c r="L145" s="68">
        <v>0</v>
      </c>
      <c r="M145" s="66">
        <v>0</v>
      </c>
      <c r="N145" s="66">
        <f t="shared" si="47"/>
        <v>0</v>
      </c>
      <c r="O145" s="67">
        <f t="shared" si="48"/>
        <v>31514468</v>
      </c>
      <c r="P145" s="66">
        <f t="shared" si="49"/>
        <v>0</v>
      </c>
      <c r="Q145" s="64">
        <f t="shared" si="43"/>
        <v>0</v>
      </c>
      <c r="R145" s="7">
        <f t="shared" si="44"/>
        <v>0</v>
      </c>
    </row>
    <row r="146" spans="1:18" ht="15.75" thickBot="1" x14ac:dyDescent="0.3">
      <c r="A146" s="65">
        <v>21050214</v>
      </c>
      <c r="B146" s="65" t="s">
        <v>448</v>
      </c>
      <c r="C146" s="66">
        <v>47800000</v>
      </c>
      <c r="D146" s="66">
        <v>0</v>
      </c>
      <c r="E146" s="66">
        <v>0</v>
      </c>
      <c r="F146" s="66">
        <v>0</v>
      </c>
      <c r="G146" s="66">
        <v>0</v>
      </c>
      <c r="H146" s="67">
        <v>0</v>
      </c>
      <c r="I146" s="67">
        <f t="shared" si="45"/>
        <v>47800000</v>
      </c>
      <c r="J146" s="67">
        <v>0</v>
      </c>
      <c r="K146" s="67">
        <f t="shared" si="46"/>
        <v>47800000</v>
      </c>
      <c r="L146" s="68">
        <v>0</v>
      </c>
      <c r="M146" s="66">
        <v>0</v>
      </c>
      <c r="N146" s="66">
        <f t="shared" si="47"/>
        <v>0</v>
      </c>
      <c r="O146" s="67">
        <f t="shared" si="48"/>
        <v>47800000</v>
      </c>
      <c r="P146" s="66">
        <f t="shared" si="49"/>
        <v>0</v>
      </c>
      <c r="Q146" s="64">
        <f t="shared" si="43"/>
        <v>0</v>
      </c>
      <c r="R146" s="7">
        <f t="shared" si="44"/>
        <v>0</v>
      </c>
    </row>
    <row r="147" spans="1:18" ht="15.75" thickBot="1" x14ac:dyDescent="0.3">
      <c r="A147" s="65">
        <v>21050215</v>
      </c>
      <c r="B147" s="65" t="s">
        <v>449</v>
      </c>
      <c r="C147" s="66">
        <v>15000000</v>
      </c>
      <c r="D147" s="66">
        <v>0</v>
      </c>
      <c r="E147" s="66">
        <v>0</v>
      </c>
      <c r="F147" s="66">
        <v>0</v>
      </c>
      <c r="G147" s="66">
        <v>0</v>
      </c>
      <c r="H147" s="67">
        <v>0</v>
      </c>
      <c r="I147" s="67">
        <f t="shared" si="45"/>
        <v>15000000</v>
      </c>
      <c r="J147" s="67">
        <v>0</v>
      </c>
      <c r="K147" s="67">
        <f t="shared" si="46"/>
        <v>15000000</v>
      </c>
      <c r="L147" s="68">
        <v>0</v>
      </c>
      <c r="M147" s="66">
        <v>0</v>
      </c>
      <c r="N147" s="66">
        <f t="shared" si="47"/>
        <v>0</v>
      </c>
      <c r="O147" s="67">
        <f t="shared" si="48"/>
        <v>15000000</v>
      </c>
      <c r="P147" s="66">
        <f t="shared" si="49"/>
        <v>0</v>
      </c>
      <c r="Q147" s="64">
        <f t="shared" si="43"/>
        <v>0</v>
      </c>
      <c r="R147" s="7">
        <f t="shared" si="44"/>
        <v>0</v>
      </c>
    </row>
    <row r="148" spans="1:18" ht="15.75" thickBot="1" x14ac:dyDescent="0.3">
      <c r="A148" s="65">
        <v>21050216</v>
      </c>
      <c r="B148" s="65" t="s">
        <v>450</v>
      </c>
      <c r="C148" s="66">
        <v>16600000</v>
      </c>
      <c r="D148" s="66">
        <v>0</v>
      </c>
      <c r="E148" s="66">
        <v>0</v>
      </c>
      <c r="F148" s="66">
        <v>0</v>
      </c>
      <c r="G148" s="66">
        <v>0</v>
      </c>
      <c r="H148" s="67">
        <v>0</v>
      </c>
      <c r="I148" s="67">
        <f t="shared" si="45"/>
        <v>16600000</v>
      </c>
      <c r="J148" s="67">
        <v>0</v>
      </c>
      <c r="K148" s="67">
        <f t="shared" si="46"/>
        <v>16600000</v>
      </c>
      <c r="L148" s="68">
        <v>0</v>
      </c>
      <c r="M148" s="66">
        <v>0</v>
      </c>
      <c r="N148" s="66">
        <f t="shared" si="47"/>
        <v>0</v>
      </c>
      <c r="O148" s="67">
        <f t="shared" si="48"/>
        <v>16600000</v>
      </c>
      <c r="P148" s="66">
        <f t="shared" si="49"/>
        <v>0</v>
      </c>
      <c r="Q148" s="64">
        <f t="shared" si="43"/>
        <v>0</v>
      </c>
      <c r="R148" s="7">
        <f t="shared" si="44"/>
        <v>0</v>
      </c>
    </row>
    <row r="149" spans="1:18" ht="15.75" thickBot="1" x14ac:dyDescent="0.3">
      <c r="A149" s="65">
        <v>21050217</v>
      </c>
      <c r="B149" s="65" t="s">
        <v>451</v>
      </c>
      <c r="C149" s="66">
        <v>100000000</v>
      </c>
      <c r="D149" s="66">
        <v>0</v>
      </c>
      <c r="E149" s="66">
        <v>0</v>
      </c>
      <c r="F149" s="66">
        <v>0</v>
      </c>
      <c r="G149" s="66">
        <v>0</v>
      </c>
      <c r="H149" s="67">
        <v>0</v>
      </c>
      <c r="I149" s="67">
        <f t="shared" si="45"/>
        <v>100000000</v>
      </c>
      <c r="J149" s="67">
        <v>7273110</v>
      </c>
      <c r="K149" s="67">
        <f t="shared" si="46"/>
        <v>92726890</v>
      </c>
      <c r="L149" s="68">
        <v>0</v>
      </c>
      <c r="M149" s="66">
        <v>7273110</v>
      </c>
      <c r="N149" s="66">
        <f t="shared" si="47"/>
        <v>0</v>
      </c>
      <c r="O149" s="67">
        <f t="shared" si="48"/>
        <v>92726890</v>
      </c>
      <c r="P149" s="66">
        <f t="shared" si="49"/>
        <v>0</v>
      </c>
      <c r="Q149" s="64">
        <f t="shared" si="43"/>
        <v>0</v>
      </c>
      <c r="R149" s="7">
        <f t="shared" si="44"/>
        <v>0</v>
      </c>
    </row>
    <row r="150" spans="1:18" ht="15.75" thickBot="1" x14ac:dyDescent="0.3">
      <c r="A150" s="65">
        <v>21050218</v>
      </c>
      <c r="B150" s="65" t="s">
        <v>452</v>
      </c>
      <c r="C150" s="66">
        <v>50000000</v>
      </c>
      <c r="D150" s="66">
        <v>0</v>
      </c>
      <c r="E150" s="66">
        <v>0</v>
      </c>
      <c r="F150" s="66">
        <v>0</v>
      </c>
      <c r="G150" s="66">
        <v>0</v>
      </c>
      <c r="H150" s="67">
        <v>0</v>
      </c>
      <c r="I150" s="67">
        <f t="shared" si="45"/>
        <v>50000000</v>
      </c>
      <c r="J150" s="67">
        <v>0</v>
      </c>
      <c r="K150" s="67">
        <f t="shared" si="46"/>
        <v>50000000</v>
      </c>
      <c r="L150" s="68">
        <v>0</v>
      </c>
      <c r="M150" s="66">
        <v>0</v>
      </c>
      <c r="N150" s="66">
        <f t="shared" si="47"/>
        <v>0</v>
      </c>
      <c r="O150" s="67">
        <f t="shared" si="48"/>
        <v>50000000</v>
      </c>
      <c r="P150" s="66">
        <f t="shared" si="49"/>
        <v>0</v>
      </c>
      <c r="Q150" s="64">
        <f t="shared" si="43"/>
        <v>0</v>
      </c>
      <c r="R150" s="7">
        <f t="shared" si="44"/>
        <v>0</v>
      </c>
    </row>
    <row r="151" spans="1:18" ht="15.75" thickBot="1" x14ac:dyDescent="0.3">
      <c r="A151" s="65">
        <v>21050219</v>
      </c>
      <c r="B151" s="65" t="s">
        <v>453</v>
      </c>
      <c r="C151" s="66">
        <v>11300000</v>
      </c>
      <c r="D151" s="66">
        <v>0</v>
      </c>
      <c r="E151" s="66">
        <v>0</v>
      </c>
      <c r="F151" s="66">
        <v>0</v>
      </c>
      <c r="G151" s="66">
        <v>0</v>
      </c>
      <c r="H151" s="67">
        <v>0</v>
      </c>
      <c r="I151" s="67">
        <f t="shared" si="45"/>
        <v>11300000</v>
      </c>
      <c r="J151" s="67">
        <v>0</v>
      </c>
      <c r="K151" s="67">
        <f t="shared" si="46"/>
        <v>11300000</v>
      </c>
      <c r="L151" s="68">
        <v>0</v>
      </c>
      <c r="M151" s="66">
        <v>0</v>
      </c>
      <c r="N151" s="66">
        <f t="shared" si="47"/>
        <v>0</v>
      </c>
      <c r="O151" s="67">
        <f t="shared" si="48"/>
        <v>11300000</v>
      </c>
      <c r="P151" s="66">
        <f t="shared" si="49"/>
        <v>0</v>
      </c>
      <c r="Q151" s="64">
        <f t="shared" si="43"/>
        <v>0</v>
      </c>
      <c r="R151" s="7">
        <f t="shared" si="44"/>
        <v>0</v>
      </c>
    </row>
    <row r="152" spans="1:18" ht="15.75" thickBot="1" x14ac:dyDescent="0.3">
      <c r="A152" s="70">
        <v>210503</v>
      </c>
      <c r="B152" s="70" t="s">
        <v>454</v>
      </c>
      <c r="C152" s="71">
        <f>+C153+C154</f>
        <v>100000000</v>
      </c>
      <c r="D152" s="71">
        <f t="shared" ref="D152:P152" si="50">+D153+D154</f>
        <v>0</v>
      </c>
      <c r="E152" s="71">
        <f t="shared" si="50"/>
        <v>0</v>
      </c>
      <c r="F152" s="71">
        <f t="shared" si="50"/>
        <v>0</v>
      </c>
      <c r="G152" s="71">
        <f t="shared" si="50"/>
        <v>0</v>
      </c>
      <c r="H152" s="71">
        <f t="shared" si="50"/>
        <v>0</v>
      </c>
      <c r="I152" s="71">
        <f t="shared" si="50"/>
        <v>100000000</v>
      </c>
      <c r="J152" s="71">
        <f t="shared" si="50"/>
        <v>0</v>
      </c>
      <c r="K152" s="71">
        <f t="shared" si="50"/>
        <v>100000000</v>
      </c>
      <c r="L152" s="71">
        <f t="shared" si="50"/>
        <v>0</v>
      </c>
      <c r="M152" s="71">
        <f t="shared" si="50"/>
        <v>0</v>
      </c>
      <c r="N152" s="71">
        <f t="shared" si="50"/>
        <v>0</v>
      </c>
      <c r="O152" s="71">
        <f t="shared" si="50"/>
        <v>100000000</v>
      </c>
      <c r="P152" s="71">
        <f t="shared" si="50"/>
        <v>0</v>
      </c>
      <c r="Q152" s="64">
        <f t="shared" si="43"/>
        <v>0</v>
      </c>
      <c r="R152" s="7">
        <f t="shared" si="44"/>
        <v>0</v>
      </c>
    </row>
    <row r="153" spans="1:18" ht="15.75" thickBot="1" x14ac:dyDescent="0.3">
      <c r="A153" s="65">
        <v>21050303</v>
      </c>
      <c r="B153" s="65" t="s">
        <v>455</v>
      </c>
      <c r="C153" s="66">
        <v>50000000</v>
      </c>
      <c r="D153" s="66">
        <v>0</v>
      </c>
      <c r="E153" s="66">
        <v>0</v>
      </c>
      <c r="F153" s="66">
        <v>0</v>
      </c>
      <c r="G153" s="66">
        <v>0</v>
      </c>
      <c r="H153" s="67">
        <v>0</v>
      </c>
      <c r="I153" s="67">
        <f>+C153+D153-E153-F153-G153+H153</f>
        <v>50000000</v>
      </c>
      <c r="J153" s="67">
        <v>0</v>
      </c>
      <c r="K153" s="67">
        <f t="shared" si="46"/>
        <v>50000000</v>
      </c>
      <c r="L153" s="68">
        <v>0</v>
      </c>
      <c r="M153" s="66">
        <v>0</v>
      </c>
      <c r="N153" s="66">
        <f t="shared" si="47"/>
        <v>0</v>
      </c>
      <c r="O153" s="67">
        <f t="shared" si="48"/>
        <v>50000000</v>
      </c>
      <c r="P153" s="66">
        <f t="shared" si="49"/>
        <v>0</v>
      </c>
      <c r="Q153" s="64">
        <f t="shared" si="43"/>
        <v>0</v>
      </c>
      <c r="R153" s="7">
        <f t="shared" si="44"/>
        <v>0</v>
      </c>
    </row>
    <row r="154" spans="1:18" ht="15.75" thickBot="1" x14ac:dyDescent="0.3">
      <c r="A154" s="65">
        <v>21050305</v>
      </c>
      <c r="B154" s="65" t="s">
        <v>456</v>
      </c>
      <c r="C154" s="66">
        <v>50000000</v>
      </c>
      <c r="D154" s="66">
        <v>0</v>
      </c>
      <c r="E154" s="66">
        <v>0</v>
      </c>
      <c r="F154" s="66">
        <v>0</v>
      </c>
      <c r="G154" s="66">
        <v>0</v>
      </c>
      <c r="H154" s="67">
        <v>0</v>
      </c>
      <c r="I154" s="67">
        <f>+C154+D154-E154-F154-G154+H154</f>
        <v>50000000</v>
      </c>
      <c r="J154" s="67">
        <v>0</v>
      </c>
      <c r="K154" s="67">
        <f t="shared" si="46"/>
        <v>50000000</v>
      </c>
      <c r="L154" s="68">
        <v>0</v>
      </c>
      <c r="M154" s="66">
        <v>0</v>
      </c>
      <c r="N154" s="66">
        <f t="shared" si="47"/>
        <v>0</v>
      </c>
      <c r="O154" s="67">
        <f t="shared" si="48"/>
        <v>50000000</v>
      </c>
      <c r="P154" s="66">
        <f t="shared" si="49"/>
        <v>0</v>
      </c>
      <c r="Q154" s="64">
        <f t="shared" si="43"/>
        <v>0</v>
      </c>
      <c r="R154" s="7">
        <f t="shared" si="44"/>
        <v>0</v>
      </c>
    </row>
    <row r="155" spans="1:18" ht="15.75" thickBot="1" x14ac:dyDescent="0.3">
      <c r="A155" s="70">
        <v>210505</v>
      </c>
      <c r="B155" s="70" t="s">
        <v>457</v>
      </c>
      <c r="C155" s="72">
        <f>+C156+C162+C164+C170+C173+C179+C182+C185+C188+C190</f>
        <v>1096662576</v>
      </c>
      <c r="D155" s="72">
        <f t="shared" ref="D155:P155" si="51">+D156+D162+D164+D170+D173+D179+D182+D185+D188+D190</f>
        <v>0</v>
      </c>
      <c r="E155" s="72">
        <f t="shared" si="51"/>
        <v>0</v>
      </c>
      <c r="F155" s="72">
        <f t="shared" si="51"/>
        <v>0</v>
      </c>
      <c r="G155" s="72">
        <f t="shared" si="51"/>
        <v>0</v>
      </c>
      <c r="H155" s="72">
        <f t="shared" si="51"/>
        <v>0</v>
      </c>
      <c r="I155" s="72">
        <f t="shared" si="51"/>
        <v>1096662576</v>
      </c>
      <c r="J155" s="72">
        <f t="shared" si="51"/>
        <v>8808345</v>
      </c>
      <c r="K155" s="72">
        <f t="shared" si="51"/>
        <v>1087854231</v>
      </c>
      <c r="L155" s="72">
        <f t="shared" si="51"/>
        <v>0</v>
      </c>
      <c r="M155" s="72">
        <f t="shared" si="51"/>
        <v>28409400</v>
      </c>
      <c r="N155" s="72">
        <f t="shared" si="51"/>
        <v>19601055</v>
      </c>
      <c r="O155" s="72">
        <f t="shared" si="51"/>
        <v>1068253176</v>
      </c>
      <c r="P155" s="72">
        <f t="shared" si="51"/>
        <v>0</v>
      </c>
      <c r="Q155" s="64">
        <f t="shared" si="43"/>
        <v>0</v>
      </c>
      <c r="R155" s="7">
        <f t="shared" si="44"/>
        <v>0</v>
      </c>
    </row>
    <row r="156" spans="1:18" ht="15.75" thickBot="1" x14ac:dyDescent="0.3">
      <c r="A156" s="65">
        <v>21050501</v>
      </c>
      <c r="B156" s="65" t="s">
        <v>458</v>
      </c>
      <c r="C156" s="66">
        <f>SUM(C157:C161)</f>
        <v>578814470</v>
      </c>
      <c r="D156" s="66">
        <f t="shared" ref="D156:P156" si="52">SUM(D157:D161)</f>
        <v>0</v>
      </c>
      <c r="E156" s="66">
        <f t="shared" si="52"/>
        <v>0</v>
      </c>
      <c r="F156" s="66">
        <f t="shared" si="52"/>
        <v>0</v>
      </c>
      <c r="G156" s="66">
        <f t="shared" si="52"/>
        <v>0</v>
      </c>
      <c r="H156" s="66">
        <f t="shared" si="52"/>
        <v>0</v>
      </c>
      <c r="I156" s="66">
        <f t="shared" si="52"/>
        <v>578814470</v>
      </c>
      <c r="J156" s="66">
        <f t="shared" si="52"/>
        <v>7918291</v>
      </c>
      <c r="K156" s="66">
        <f t="shared" si="52"/>
        <v>570896179</v>
      </c>
      <c r="L156" s="66">
        <f t="shared" si="52"/>
        <v>0</v>
      </c>
      <c r="M156" s="66">
        <f t="shared" si="52"/>
        <v>24069346</v>
      </c>
      <c r="N156" s="66">
        <f t="shared" si="52"/>
        <v>16151055</v>
      </c>
      <c r="O156" s="66">
        <f t="shared" si="52"/>
        <v>554745124</v>
      </c>
      <c r="P156" s="66">
        <f t="shared" si="52"/>
        <v>0</v>
      </c>
      <c r="Q156" s="64">
        <f t="shared" si="43"/>
        <v>0</v>
      </c>
      <c r="R156" s="7">
        <f t="shared" si="44"/>
        <v>0</v>
      </c>
    </row>
    <row r="157" spans="1:18" ht="15.75" thickBot="1" x14ac:dyDescent="0.3">
      <c r="A157" s="74">
        <v>2105050101</v>
      </c>
      <c r="B157" s="74" t="s">
        <v>198</v>
      </c>
      <c r="C157" s="75">
        <v>12500000</v>
      </c>
      <c r="D157" s="75">
        <v>0</v>
      </c>
      <c r="E157" s="75">
        <v>0</v>
      </c>
      <c r="F157" s="75">
        <v>0</v>
      </c>
      <c r="G157" s="75">
        <v>0</v>
      </c>
      <c r="H157" s="76">
        <v>0</v>
      </c>
      <c r="I157" s="76">
        <f>+C157+D157-E157-F157-G157+H157</f>
        <v>12500000</v>
      </c>
      <c r="J157" s="76">
        <v>0</v>
      </c>
      <c r="K157" s="76">
        <f t="shared" si="46"/>
        <v>12500000</v>
      </c>
      <c r="L157" s="77">
        <v>0</v>
      </c>
      <c r="M157" s="75">
        <v>0</v>
      </c>
      <c r="N157" s="75">
        <f t="shared" si="47"/>
        <v>0</v>
      </c>
      <c r="O157" s="76">
        <f t="shared" si="48"/>
        <v>12500000</v>
      </c>
      <c r="P157" s="75">
        <f t="shared" si="49"/>
        <v>0</v>
      </c>
      <c r="Q157" s="64">
        <f t="shared" si="43"/>
        <v>0</v>
      </c>
      <c r="R157" s="7">
        <f t="shared" si="44"/>
        <v>0</v>
      </c>
    </row>
    <row r="158" spans="1:18" ht="15.75" thickBot="1" x14ac:dyDescent="0.3">
      <c r="A158" s="74">
        <v>2105050102</v>
      </c>
      <c r="B158" s="74" t="s">
        <v>459</v>
      </c>
      <c r="C158" s="75">
        <v>234599350</v>
      </c>
      <c r="D158" s="75">
        <v>0</v>
      </c>
      <c r="E158" s="75">
        <v>0</v>
      </c>
      <c r="F158" s="75">
        <v>0</v>
      </c>
      <c r="G158" s="75">
        <v>0</v>
      </c>
      <c r="H158" s="76">
        <v>0</v>
      </c>
      <c r="I158" s="76">
        <f>+C158+D158-E158-F158-G158+H158</f>
        <v>234599350</v>
      </c>
      <c r="J158" s="76">
        <v>7918291</v>
      </c>
      <c r="K158" s="76">
        <f t="shared" si="46"/>
        <v>226681059</v>
      </c>
      <c r="L158" s="77">
        <v>0</v>
      </c>
      <c r="M158" s="75">
        <v>24069346</v>
      </c>
      <c r="N158" s="75">
        <f t="shared" si="47"/>
        <v>16151055</v>
      </c>
      <c r="O158" s="76">
        <f t="shared" si="48"/>
        <v>210530004</v>
      </c>
      <c r="P158" s="75">
        <f t="shared" si="49"/>
        <v>0</v>
      </c>
      <c r="Q158" s="64">
        <f t="shared" si="43"/>
        <v>0</v>
      </c>
      <c r="R158" s="7">
        <f t="shared" si="44"/>
        <v>0</v>
      </c>
    </row>
    <row r="159" spans="1:18" ht="15.75" thickBot="1" x14ac:dyDescent="0.3">
      <c r="A159" s="74">
        <v>2105050103</v>
      </c>
      <c r="B159" s="74" t="s">
        <v>460</v>
      </c>
      <c r="C159" s="75">
        <v>31000000</v>
      </c>
      <c r="D159" s="75">
        <v>0</v>
      </c>
      <c r="E159" s="75">
        <v>0</v>
      </c>
      <c r="F159" s="75">
        <v>0</v>
      </c>
      <c r="G159" s="75">
        <v>0</v>
      </c>
      <c r="H159" s="76">
        <v>0</v>
      </c>
      <c r="I159" s="76">
        <f>+C159+D159-E159-F159-G159+H159</f>
        <v>31000000</v>
      </c>
      <c r="J159" s="76">
        <v>0</v>
      </c>
      <c r="K159" s="76">
        <f t="shared" si="46"/>
        <v>31000000</v>
      </c>
      <c r="L159" s="77">
        <v>0</v>
      </c>
      <c r="M159" s="75">
        <v>0</v>
      </c>
      <c r="N159" s="75">
        <f t="shared" si="47"/>
        <v>0</v>
      </c>
      <c r="O159" s="76">
        <f t="shared" si="48"/>
        <v>31000000</v>
      </c>
      <c r="P159" s="75">
        <f t="shared" si="49"/>
        <v>0</v>
      </c>
      <c r="Q159" s="64">
        <f t="shared" si="43"/>
        <v>0</v>
      </c>
      <c r="R159" s="7">
        <f t="shared" si="44"/>
        <v>0</v>
      </c>
    </row>
    <row r="160" spans="1:18" ht="15.75" thickBot="1" x14ac:dyDescent="0.3">
      <c r="A160" s="74">
        <v>2105050104</v>
      </c>
      <c r="B160" s="74" t="s">
        <v>461</v>
      </c>
      <c r="C160" s="75">
        <v>72600000</v>
      </c>
      <c r="D160" s="75">
        <v>0</v>
      </c>
      <c r="E160" s="75">
        <v>0</v>
      </c>
      <c r="F160" s="75">
        <v>0</v>
      </c>
      <c r="G160" s="75">
        <v>0</v>
      </c>
      <c r="H160" s="76">
        <v>0</v>
      </c>
      <c r="I160" s="76">
        <f>+C160+D160-E160-F160-G160+H160</f>
        <v>72600000</v>
      </c>
      <c r="J160" s="76">
        <v>0</v>
      </c>
      <c r="K160" s="76">
        <f t="shared" si="46"/>
        <v>72600000</v>
      </c>
      <c r="L160" s="77">
        <v>0</v>
      </c>
      <c r="M160" s="75">
        <v>0</v>
      </c>
      <c r="N160" s="75">
        <f t="shared" si="47"/>
        <v>0</v>
      </c>
      <c r="O160" s="76">
        <f t="shared" si="48"/>
        <v>72600000</v>
      </c>
      <c r="P160" s="75">
        <f t="shared" si="49"/>
        <v>0</v>
      </c>
      <c r="Q160" s="64">
        <f t="shared" si="43"/>
        <v>0</v>
      </c>
      <c r="R160" s="7">
        <f t="shared" si="44"/>
        <v>0</v>
      </c>
    </row>
    <row r="161" spans="1:18" ht="15.75" thickBot="1" x14ac:dyDescent="0.3">
      <c r="A161" s="74">
        <v>2105050105</v>
      </c>
      <c r="B161" s="74" t="s">
        <v>247</v>
      </c>
      <c r="C161" s="75">
        <v>228115120</v>
      </c>
      <c r="D161" s="75">
        <v>0</v>
      </c>
      <c r="E161" s="75">
        <v>0</v>
      </c>
      <c r="F161" s="75">
        <v>0</v>
      </c>
      <c r="G161" s="75">
        <v>0</v>
      </c>
      <c r="H161" s="76">
        <v>0</v>
      </c>
      <c r="I161" s="76">
        <f>+C161+D161-E161-F161-G161+H161</f>
        <v>228115120</v>
      </c>
      <c r="J161" s="76">
        <v>0</v>
      </c>
      <c r="K161" s="76">
        <f t="shared" si="46"/>
        <v>228115120</v>
      </c>
      <c r="L161" s="77">
        <v>0</v>
      </c>
      <c r="M161" s="75">
        <v>0</v>
      </c>
      <c r="N161" s="75">
        <f t="shared" si="47"/>
        <v>0</v>
      </c>
      <c r="O161" s="76">
        <f t="shared" si="48"/>
        <v>228115120</v>
      </c>
      <c r="P161" s="75">
        <f t="shared" si="49"/>
        <v>0</v>
      </c>
      <c r="Q161" s="64">
        <f t="shared" si="43"/>
        <v>0</v>
      </c>
      <c r="R161" s="7">
        <f t="shared" si="44"/>
        <v>0</v>
      </c>
    </row>
    <row r="162" spans="1:18" ht="15.75" thickBot="1" x14ac:dyDescent="0.3">
      <c r="A162" s="65">
        <v>21050502</v>
      </c>
      <c r="B162" s="65" t="s">
        <v>462</v>
      </c>
      <c r="C162" s="66">
        <f>+C163</f>
        <v>32000000</v>
      </c>
      <c r="D162" s="66">
        <f t="shared" ref="D162:P162" si="53">+D163</f>
        <v>0</v>
      </c>
      <c r="E162" s="66">
        <f t="shared" si="53"/>
        <v>0</v>
      </c>
      <c r="F162" s="66">
        <f t="shared" si="53"/>
        <v>0</v>
      </c>
      <c r="G162" s="66">
        <f t="shared" si="53"/>
        <v>0</v>
      </c>
      <c r="H162" s="66">
        <f t="shared" si="53"/>
        <v>0</v>
      </c>
      <c r="I162" s="66">
        <f t="shared" si="53"/>
        <v>32000000</v>
      </c>
      <c r="J162" s="66">
        <f t="shared" si="53"/>
        <v>0</v>
      </c>
      <c r="K162" s="66">
        <f t="shared" si="53"/>
        <v>32000000</v>
      </c>
      <c r="L162" s="66">
        <f t="shared" si="53"/>
        <v>0</v>
      </c>
      <c r="M162" s="66">
        <f t="shared" si="53"/>
        <v>0</v>
      </c>
      <c r="N162" s="66">
        <f t="shared" si="53"/>
        <v>0</v>
      </c>
      <c r="O162" s="66">
        <f t="shared" si="53"/>
        <v>32000000</v>
      </c>
      <c r="P162" s="66">
        <f t="shared" si="53"/>
        <v>0</v>
      </c>
      <c r="Q162" s="64">
        <f t="shared" si="43"/>
        <v>0</v>
      </c>
      <c r="R162" s="7">
        <f t="shared" si="44"/>
        <v>0</v>
      </c>
    </row>
    <row r="163" spans="1:18" ht="15.75" thickBot="1" x14ac:dyDescent="0.3">
      <c r="A163" s="74">
        <v>2105050201</v>
      </c>
      <c r="B163" s="74" t="s">
        <v>463</v>
      </c>
      <c r="C163" s="75">
        <v>32000000</v>
      </c>
      <c r="D163" s="75">
        <v>0</v>
      </c>
      <c r="E163" s="75">
        <v>0</v>
      </c>
      <c r="F163" s="75">
        <v>0</v>
      </c>
      <c r="G163" s="75">
        <v>0</v>
      </c>
      <c r="H163" s="76">
        <v>0</v>
      </c>
      <c r="I163" s="76">
        <f>+C163+D163-E163-F163-G163+H163</f>
        <v>32000000</v>
      </c>
      <c r="J163" s="76">
        <v>0</v>
      </c>
      <c r="K163" s="76">
        <f t="shared" si="46"/>
        <v>32000000</v>
      </c>
      <c r="L163" s="77">
        <v>0</v>
      </c>
      <c r="M163" s="75">
        <v>0</v>
      </c>
      <c r="N163" s="75">
        <f t="shared" si="47"/>
        <v>0</v>
      </c>
      <c r="O163" s="76">
        <f t="shared" si="48"/>
        <v>32000000</v>
      </c>
      <c r="P163" s="75">
        <f t="shared" si="49"/>
        <v>0</v>
      </c>
      <c r="Q163" s="64">
        <f t="shared" si="43"/>
        <v>0</v>
      </c>
      <c r="R163" s="7">
        <f t="shared" si="44"/>
        <v>0</v>
      </c>
    </row>
    <row r="164" spans="1:18" ht="15.75" thickBot="1" x14ac:dyDescent="0.3">
      <c r="A164" s="65">
        <v>21050503</v>
      </c>
      <c r="B164" s="65" t="s">
        <v>464</v>
      </c>
      <c r="C164" s="66">
        <f>SUM(C165:C169)</f>
        <v>66400000</v>
      </c>
      <c r="D164" s="66">
        <f t="shared" ref="D164:P164" si="54">SUM(D165:D169)</f>
        <v>0</v>
      </c>
      <c r="E164" s="66">
        <f t="shared" si="54"/>
        <v>0</v>
      </c>
      <c r="F164" s="66">
        <f t="shared" si="54"/>
        <v>0</v>
      </c>
      <c r="G164" s="66">
        <f t="shared" si="54"/>
        <v>0</v>
      </c>
      <c r="H164" s="66">
        <f t="shared" si="54"/>
        <v>0</v>
      </c>
      <c r="I164" s="66">
        <f t="shared" si="54"/>
        <v>66400000</v>
      </c>
      <c r="J164" s="66">
        <f t="shared" si="54"/>
        <v>0</v>
      </c>
      <c r="K164" s="66">
        <f t="shared" si="54"/>
        <v>66400000</v>
      </c>
      <c r="L164" s="66">
        <f t="shared" si="54"/>
        <v>0</v>
      </c>
      <c r="M164" s="66">
        <f t="shared" si="54"/>
        <v>0</v>
      </c>
      <c r="N164" s="66">
        <f t="shared" si="54"/>
        <v>0</v>
      </c>
      <c r="O164" s="66">
        <f t="shared" si="54"/>
        <v>66400000</v>
      </c>
      <c r="P164" s="66">
        <f t="shared" si="54"/>
        <v>0</v>
      </c>
      <c r="Q164" s="64">
        <f t="shared" si="43"/>
        <v>0</v>
      </c>
      <c r="R164" s="7">
        <f t="shared" si="44"/>
        <v>0</v>
      </c>
    </row>
    <row r="165" spans="1:18" ht="15.75" thickBot="1" x14ac:dyDescent="0.3">
      <c r="A165" s="74">
        <v>2105050301</v>
      </c>
      <c r="B165" s="74" t="s">
        <v>465</v>
      </c>
      <c r="C165" s="75">
        <v>13280000</v>
      </c>
      <c r="D165" s="75">
        <v>0</v>
      </c>
      <c r="E165" s="75">
        <v>0</v>
      </c>
      <c r="F165" s="75">
        <v>0</v>
      </c>
      <c r="G165" s="75">
        <v>0</v>
      </c>
      <c r="H165" s="76">
        <v>0</v>
      </c>
      <c r="I165" s="76">
        <f>+C165+D165-E165-F165-G165+H165</f>
        <v>13280000</v>
      </c>
      <c r="J165" s="76">
        <v>0</v>
      </c>
      <c r="K165" s="76">
        <f t="shared" si="46"/>
        <v>13280000</v>
      </c>
      <c r="L165" s="77">
        <v>0</v>
      </c>
      <c r="M165" s="75">
        <v>0</v>
      </c>
      <c r="N165" s="75">
        <f t="shared" si="47"/>
        <v>0</v>
      </c>
      <c r="O165" s="76">
        <f t="shared" si="48"/>
        <v>13280000</v>
      </c>
      <c r="P165" s="75">
        <f t="shared" si="49"/>
        <v>0</v>
      </c>
      <c r="Q165" s="64">
        <f t="shared" si="43"/>
        <v>0</v>
      </c>
      <c r="R165" s="7">
        <f t="shared" si="44"/>
        <v>0</v>
      </c>
    </row>
    <row r="166" spans="1:18" ht="15.75" thickBot="1" x14ac:dyDescent="0.3">
      <c r="A166" s="74">
        <v>2105050302</v>
      </c>
      <c r="B166" s="74" t="s">
        <v>466</v>
      </c>
      <c r="C166" s="75">
        <v>13280000</v>
      </c>
      <c r="D166" s="75">
        <v>0</v>
      </c>
      <c r="E166" s="75">
        <v>0</v>
      </c>
      <c r="F166" s="75">
        <v>0</v>
      </c>
      <c r="G166" s="75">
        <v>0</v>
      </c>
      <c r="H166" s="76">
        <v>0</v>
      </c>
      <c r="I166" s="76">
        <f>+C166+D166-E166-F166-G166+H166</f>
        <v>13280000</v>
      </c>
      <c r="J166" s="76">
        <v>0</v>
      </c>
      <c r="K166" s="76">
        <f t="shared" si="46"/>
        <v>13280000</v>
      </c>
      <c r="L166" s="77">
        <v>0</v>
      </c>
      <c r="M166" s="75">
        <v>0</v>
      </c>
      <c r="N166" s="75">
        <f t="shared" si="47"/>
        <v>0</v>
      </c>
      <c r="O166" s="76">
        <f t="shared" si="48"/>
        <v>13280000</v>
      </c>
      <c r="P166" s="75">
        <f t="shared" si="49"/>
        <v>0</v>
      </c>
      <c r="Q166" s="64">
        <f t="shared" si="43"/>
        <v>0</v>
      </c>
      <c r="R166" s="7">
        <f t="shared" si="44"/>
        <v>0</v>
      </c>
    </row>
    <row r="167" spans="1:18" ht="15.75" thickBot="1" x14ac:dyDescent="0.3">
      <c r="A167" s="74">
        <v>2105050303</v>
      </c>
      <c r="B167" s="74" t="s">
        <v>467</v>
      </c>
      <c r="C167" s="75">
        <v>13280000</v>
      </c>
      <c r="D167" s="75">
        <v>0</v>
      </c>
      <c r="E167" s="75">
        <v>0</v>
      </c>
      <c r="F167" s="75">
        <v>0</v>
      </c>
      <c r="G167" s="75">
        <v>0</v>
      </c>
      <c r="H167" s="76">
        <v>0</v>
      </c>
      <c r="I167" s="76">
        <f>+C167+D167-E167-F167-G167+H167</f>
        <v>13280000</v>
      </c>
      <c r="J167" s="76">
        <v>0</v>
      </c>
      <c r="K167" s="76">
        <f t="shared" si="46"/>
        <v>13280000</v>
      </c>
      <c r="L167" s="77">
        <v>0</v>
      </c>
      <c r="M167" s="75">
        <v>0</v>
      </c>
      <c r="N167" s="75">
        <f t="shared" si="47"/>
        <v>0</v>
      </c>
      <c r="O167" s="76">
        <f t="shared" si="48"/>
        <v>13280000</v>
      </c>
      <c r="P167" s="75">
        <f t="shared" si="49"/>
        <v>0</v>
      </c>
      <c r="Q167" s="64">
        <f t="shared" si="43"/>
        <v>0</v>
      </c>
      <c r="R167" s="7">
        <f t="shared" si="44"/>
        <v>0</v>
      </c>
    </row>
    <row r="168" spans="1:18" ht="15.75" thickBot="1" x14ac:dyDescent="0.3">
      <c r="A168" s="74">
        <v>2105050304</v>
      </c>
      <c r="B168" s="74" t="s">
        <v>468</v>
      </c>
      <c r="C168" s="75">
        <v>13280000</v>
      </c>
      <c r="D168" s="75">
        <v>0</v>
      </c>
      <c r="E168" s="75">
        <v>0</v>
      </c>
      <c r="F168" s="75">
        <v>0</v>
      </c>
      <c r="G168" s="75">
        <v>0</v>
      </c>
      <c r="H168" s="76">
        <v>0</v>
      </c>
      <c r="I168" s="76">
        <f>+C168+D168-E168-F168-G168+H168</f>
        <v>13280000</v>
      </c>
      <c r="J168" s="76">
        <v>0</v>
      </c>
      <c r="K168" s="76">
        <f t="shared" si="46"/>
        <v>13280000</v>
      </c>
      <c r="L168" s="77">
        <v>0</v>
      </c>
      <c r="M168" s="75">
        <v>0</v>
      </c>
      <c r="N168" s="75">
        <f t="shared" si="47"/>
        <v>0</v>
      </c>
      <c r="O168" s="76">
        <f t="shared" si="48"/>
        <v>13280000</v>
      </c>
      <c r="P168" s="75">
        <f t="shared" si="49"/>
        <v>0</v>
      </c>
      <c r="Q168" s="64">
        <f t="shared" si="43"/>
        <v>0</v>
      </c>
      <c r="R168" s="7">
        <f t="shared" si="44"/>
        <v>0</v>
      </c>
    </row>
    <row r="169" spans="1:18" ht="15.75" thickBot="1" x14ac:dyDescent="0.3">
      <c r="A169" s="74">
        <v>2105050305</v>
      </c>
      <c r="B169" s="74" t="s">
        <v>469</v>
      </c>
      <c r="C169" s="75">
        <v>13280000</v>
      </c>
      <c r="D169" s="75">
        <v>0</v>
      </c>
      <c r="E169" s="75">
        <v>0</v>
      </c>
      <c r="F169" s="75">
        <v>0</v>
      </c>
      <c r="G169" s="75">
        <v>0</v>
      </c>
      <c r="H169" s="76">
        <v>0</v>
      </c>
      <c r="I169" s="76">
        <f>+C169+D169-E169-F169-G169+H169</f>
        <v>13280000</v>
      </c>
      <c r="J169" s="76">
        <v>0</v>
      </c>
      <c r="K169" s="76">
        <f t="shared" si="46"/>
        <v>13280000</v>
      </c>
      <c r="L169" s="77">
        <v>0</v>
      </c>
      <c r="M169" s="75">
        <v>0</v>
      </c>
      <c r="N169" s="75">
        <f t="shared" si="47"/>
        <v>0</v>
      </c>
      <c r="O169" s="76">
        <f t="shared" si="48"/>
        <v>13280000</v>
      </c>
      <c r="P169" s="75">
        <f t="shared" si="49"/>
        <v>0</v>
      </c>
      <c r="Q169" s="64">
        <f t="shared" si="43"/>
        <v>0</v>
      </c>
      <c r="R169" s="7">
        <f t="shared" si="44"/>
        <v>0</v>
      </c>
    </row>
    <row r="170" spans="1:18" ht="15.75" thickBot="1" x14ac:dyDescent="0.3">
      <c r="A170" s="65">
        <v>21050504</v>
      </c>
      <c r="B170" s="65" t="s">
        <v>470</v>
      </c>
      <c r="C170" s="66">
        <f>+C171+C172</f>
        <v>33831454</v>
      </c>
      <c r="D170" s="66">
        <f t="shared" ref="D170:P170" si="55">+D171+D172</f>
        <v>0</v>
      </c>
      <c r="E170" s="66">
        <f t="shared" si="55"/>
        <v>0</v>
      </c>
      <c r="F170" s="66">
        <f t="shared" si="55"/>
        <v>0</v>
      </c>
      <c r="G170" s="66">
        <f t="shared" si="55"/>
        <v>0</v>
      </c>
      <c r="H170" s="66">
        <f t="shared" si="55"/>
        <v>0</v>
      </c>
      <c r="I170" s="66">
        <f t="shared" si="55"/>
        <v>33831454</v>
      </c>
      <c r="J170" s="66">
        <f t="shared" si="55"/>
        <v>890054</v>
      </c>
      <c r="K170" s="66">
        <f t="shared" si="55"/>
        <v>32941400</v>
      </c>
      <c r="L170" s="66">
        <f t="shared" si="55"/>
        <v>0</v>
      </c>
      <c r="M170" s="66">
        <f t="shared" si="55"/>
        <v>890054</v>
      </c>
      <c r="N170" s="66">
        <f t="shared" si="55"/>
        <v>0</v>
      </c>
      <c r="O170" s="66">
        <f t="shared" si="55"/>
        <v>32941400</v>
      </c>
      <c r="P170" s="66">
        <f t="shared" si="55"/>
        <v>0</v>
      </c>
      <c r="Q170" s="64">
        <f t="shared" si="43"/>
        <v>0</v>
      </c>
      <c r="R170" s="7">
        <f t="shared" si="44"/>
        <v>0</v>
      </c>
    </row>
    <row r="171" spans="1:18" ht="15.75" thickBot="1" x14ac:dyDescent="0.3">
      <c r="A171" s="74">
        <v>2105050401</v>
      </c>
      <c r="B171" s="74" t="s">
        <v>471</v>
      </c>
      <c r="C171" s="75">
        <v>26331454</v>
      </c>
      <c r="D171" s="75">
        <v>0</v>
      </c>
      <c r="E171" s="75">
        <v>0</v>
      </c>
      <c r="F171" s="75">
        <v>0</v>
      </c>
      <c r="G171" s="75">
        <v>0</v>
      </c>
      <c r="H171" s="76">
        <v>0</v>
      </c>
      <c r="I171" s="76">
        <f>+C171+D171-E171-F171-G171+H171</f>
        <v>26331454</v>
      </c>
      <c r="J171" s="76">
        <v>890054</v>
      </c>
      <c r="K171" s="76">
        <f t="shared" si="46"/>
        <v>25441400</v>
      </c>
      <c r="L171" s="77">
        <v>0</v>
      </c>
      <c r="M171" s="75">
        <v>890054</v>
      </c>
      <c r="N171" s="75">
        <f t="shared" si="47"/>
        <v>0</v>
      </c>
      <c r="O171" s="76">
        <f t="shared" si="48"/>
        <v>25441400</v>
      </c>
      <c r="P171" s="75">
        <f t="shared" si="49"/>
        <v>0</v>
      </c>
      <c r="Q171" s="64">
        <f t="shared" si="43"/>
        <v>0</v>
      </c>
      <c r="R171" s="7">
        <f t="shared" si="44"/>
        <v>0</v>
      </c>
    </row>
    <row r="172" spans="1:18" ht="15.75" thickBot="1" x14ac:dyDescent="0.3">
      <c r="A172" s="74">
        <v>2105050402</v>
      </c>
      <c r="B172" s="74" t="s">
        <v>198</v>
      </c>
      <c r="C172" s="75">
        <v>7500000</v>
      </c>
      <c r="D172" s="75">
        <v>0</v>
      </c>
      <c r="E172" s="75">
        <v>0</v>
      </c>
      <c r="F172" s="75">
        <v>0</v>
      </c>
      <c r="G172" s="75">
        <v>0</v>
      </c>
      <c r="H172" s="76">
        <v>0</v>
      </c>
      <c r="I172" s="76">
        <f>+C172+D172-E172-F172-G172+H172</f>
        <v>7500000</v>
      </c>
      <c r="J172" s="76">
        <v>0</v>
      </c>
      <c r="K172" s="76">
        <f t="shared" si="46"/>
        <v>7500000</v>
      </c>
      <c r="L172" s="77">
        <v>0</v>
      </c>
      <c r="M172" s="75">
        <v>0</v>
      </c>
      <c r="N172" s="75">
        <f t="shared" si="47"/>
        <v>0</v>
      </c>
      <c r="O172" s="76">
        <f t="shared" si="48"/>
        <v>7500000</v>
      </c>
      <c r="P172" s="75">
        <f t="shared" si="49"/>
        <v>0</v>
      </c>
      <c r="Q172" s="64">
        <f t="shared" si="43"/>
        <v>0</v>
      </c>
      <c r="R172" s="7">
        <f t="shared" si="44"/>
        <v>0</v>
      </c>
    </row>
    <row r="173" spans="1:18" ht="15.75" thickBot="1" x14ac:dyDescent="0.3">
      <c r="A173" s="65">
        <v>21050505</v>
      </c>
      <c r="B173" s="65" t="s">
        <v>472</v>
      </c>
      <c r="C173" s="66">
        <f>SUM(C174:C178)</f>
        <v>100000000</v>
      </c>
      <c r="D173" s="66">
        <f t="shared" ref="D173:P173" si="56">SUM(D174:D178)</f>
        <v>0</v>
      </c>
      <c r="E173" s="66">
        <f t="shared" si="56"/>
        <v>0</v>
      </c>
      <c r="F173" s="66">
        <f t="shared" si="56"/>
        <v>0</v>
      </c>
      <c r="G173" s="66">
        <f t="shared" si="56"/>
        <v>0</v>
      </c>
      <c r="H173" s="66">
        <f t="shared" si="56"/>
        <v>0</v>
      </c>
      <c r="I173" s="66">
        <f t="shared" si="56"/>
        <v>100000000</v>
      </c>
      <c r="J173" s="66">
        <f t="shared" si="56"/>
        <v>0</v>
      </c>
      <c r="K173" s="66">
        <f t="shared" si="56"/>
        <v>100000000</v>
      </c>
      <c r="L173" s="66">
        <f t="shared" si="56"/>
        <v>0</v>
      </c>
      <c r="M173" s="66">
        <f t="shared" si="56"/>
        <v>0</v>
      </c>
      <c r="N173" s="66">
        <f t="shared" si="56"/>
        <v>0</v>
      </c>
      <c r="O173" s="66">
        <f t="shared" si="56"/>
        <v>100000000</v>
      </c>
      <c r="P173" s="66">
        <f t="shared" si="56"/>
        <v>0</v>
      </c>
      <c r="Q173" s="64">
        <f t="shared" si="43"/>
        <v>0</v>
      </c>
      <c r="R173" s="7">
        <f t="shared" si="44"/>
        <v>0</v>
      </c>
    </row>
    <row r="174" spans="1:18" ht="15.75" thickBot="1" x14ac:dyDescent="0.3">
      <c r="A174" s="74">
        <v>2105050501</v>
      </c>
      <c r="B174" s="74" t="s">
        <v>473</v>
      </c>
      <c r="C174" s="75">
        <v>11750000</v>
      </c>
      <c r="D174" s="75">
        <v>0</v>
      </c>
      <c r="E174" s="75">
        <v>0</v>
      </c>
      <c r="F174" s="75">
        <v>0</v>
      </c>
      <c r="G174" s="75">
        <v>0</v>
      </c>
      <c r="H174" s="76">
        <v>0</v>
      </c>
      <c r="I174" s="76">
        <f>+C174+D174-E174-F174-G174+H174</f>
        <v>11750000</v>
      </c>
      <c r="J174" s="76">
        <v>0</v>
      </c>
      <c r="K174" s="76">
        <f t="shared" si="46"/>
        <v>11750000</v>
      </c>
      <c r="L174" s="77">
        <v>0</v>
      </c>
      <c r="M174" s="75">
        <v>0</v>
      </c>
      <c r="N174" s="75">
        <f t="shared" si="47"/>
        <v>0</v>
      </c>
      <c r="O174" s="76">
        <f t="shared" si="48"/>
        <v>11750000</v>
      </c>
      <c r="P174" s="75">
        <f t="shared" si="49"/>
        <v>0</v>
      </c>
      <c r="Q174" s="64">
        <f t="shared" si="43"/>
        <v>0</v>
      </c>
      <c r="R174" s="7">
        <f t="shared" si="44"/>
        <v>0</v>
      </c>
    </row>
    <row r="175" spans="1:18" ht="15.75" thickBot="1" x14ac:dyDescent="0.3">
      <c r="A175" s="74">
        <v>2105050502</v>
      </c>
      <c r="B175" s="74" t="s">
        <v>474</v>
      </c>
      <c r="C175" s="75">
        <v>11750000</v>
      </c>
      <c r="D175" s="75">
        <v>0</v>
      </c>
      <c r="E175" s="75">
        <v>0</v>
      </c>
      <c r="F175" s="75">
        <v>0</v>
      </c>
      <c r="G175" s="75">
        <v>0</v>
      </c>
      <c r="H175" s="76">
        <v>0</v>
      </c>
      <c r="I175" s="76">
        <f>+C175+D175-E175-F175-G175+H175</f>
        <v>11750000</v>
      </c>
      <c r="J175" s="76">
        <v>0</v>
      </c>
      <c r="K175" s="76">
        <f t="shared" si="46"/>
        <v>11750000</v>
      </c>
      <c r="L175" s="77">
        <v>0</v>
      </c>
      <c r="M175" s="75">
        <v>0</v>
      </c>
      <c r="N175" s="75">
        <f t="shared" si="47"/>
        <v>0</v>
      </c>
      <c r="O175" s="76">
        <f t="shared" si="48"/>
        <v>11750000</v>
      </c>
      <c r="P175" s="75">
        <f t="shared" si="49"/>
        <v>0</v>
      </c>
      <c r="Q175" s="64">
        <f t="shared" si="43"/>
        <v>0</v>
      </c>
      <c r="R175" s="7">
        <f t="shared" si="44"/>
        <v>0</v>
      </c>
    </row>
    <row r="176" spans="1:18" ht="15.75" thickBot="1" x14ac:dyDescent="0.3">
      <c r="A176" s="74">
        <v>2105050503</v>
      </c>
      <c r="B176" s="74" t="s">
        <v>475</v>
      </c>
      <c r="C176" s="75">
        <v>11750000</v>
      </c>
      <c r="D176" s="75">
        <v>0</v>
      </c>
      <c r="E176" s="75">
        <v>0</v>
      </c>
      <c r="F176" s="75">
        <v>0</v>
      </c>
      <c r="G176" s="75">
        <v>0</v>
      </c>
      <c r="H176" s="76">
        <v>0</v>
      </c>
      <c r="I176" s="76">
        <f>+C176+D176-E176-F176-G176+H176</f>
        <v>11750000</v>
      </c>
      <c r="J176" s="76">
        <v>0</v>
      </c>
      <c r="K176" s="76">
        <f t="shared" si="46"/>
        <v>11750000</v>
      </c>
      <c r="L176" s="77">
        <v>0</v>
      </c>
      <c r="M176" s="75">
        <v>0</v>
      </c>
      <c r="N176" s="75">
        <f t="shared" si="47"/>
        <v>0</v>
      </c>
      <c r="O176" s="76">
        <f t="shared" si="48"/>
        <v>11750000</v>
      </c>
      <c r="P176" s="75">
        <f t="shared" si="49"/>
        <v>0</v>
      </c>
      <c r="Q176" s="64">
        <f t="shared" si="43"/>
        <v>0</v>
      </c>
      <c r="R176" s="7">
        <f t="shared" si="44"/>
        <v>0</v>
      </c>
    </row>
    <row r="177" spans="1:18" ht="15.75" thickBot="1" x14ac:dyDescent="0.3">
      <c r="A177" s="74">
        <v>2105050504</v>
      </c>
      <c r="B177" s="74" t="s">
        <v>476</v>
      </c>
      <c r="C177" s="75">
        <v>11750000</v>
      </c>
      <c r="D177" s="75">
        <v>0</v>
      </c>
      <c r="E177" s="75">
        <v>0</v>
      </c>
      <c r="F177" s="75">
        <v>0</v>
      </c>
      <c r="G177" s="75">
        <v>0</v>
      </c>
      <c r="H177" s="76">
        <v>0</v>
      </c>
      <c r="I177" s="76">
        <f>+C177+D177-E177-F177-G177+H177</f>
        <v>11750000</v>
      </c>
      <c r="J177" s="76">
        <v>0</v>
      </c>
      <c r="K177" s="76">
        <f t="shared" si="46"/>
        <v>11750000</v>
      </c>
      <c r="L177" s="77">
        <v>0</v>
      </c>
      <c r="M177" s="75">
        <v>0</v>
      </c>
      <c r="N177" s="75">
        <f t="shared" si="47"/>
        <v>0</v>
      </c>
      <c r="O177" s="76">
        <f t="shared" si="48"/>
        <v>11750000</v>
      </c>
      <c r="P177" s="75">
        <f t="shared" si="49"/>
        <v>0</v>
      </c>
      <c r="Q177" s="64">
        <f t="shared" si="43"/>
        <v>0</v>
      </c>
      <c r="R177" s="7">
        <f t="shared" si="44"/>
        <v>0</v>
      </c>
    </row>
    <row r="178" spans="1:18" ht="15.75" thickBot="1" x14ac:dyDescent="0.3">
      <c r="A178" s="74">
        <v>2105050505</v>
      </c>
      <c r="B178" s="74" t="s">
        <v>477</v>
      </c>
      <c r="C178" s="75">
        <v>53000000</v>
      </c>
      <c r="D178" s="75">
        <v>0</v>
      </c>
      <c r="E178" s="75">
        <v>0</v>
      </c>
      <c r="F178" s="75">
        <v>0</v>
      </c>
      <c r="G178" s="75">
        <v>0</v>
      </c>
      <c r="H178" s="76">
        <v>0</v>
      </c>
      <c r="I178" s="76">
        <f>+C178+D178-E178-F178-G178+H178</f>
        <v>53000000</v>
      </c>
      <c r="J178" s="76">
        <v>0</v>
      </c>
      <c r="K178" s="76">
        <f t="shared" si="46"/>
        <v>53000000</v>
      </c>
      <c r="L178" s="77">
        <v>0</v>
      </c>
      <c r="M178" s="75">
        <v>0</v>
      </c>
      <c r="N178" s="75">
        <f t="shared" si="47"/>
        <v>0</v>
      </c>
      <c r="O178" s="76">
        <f t="shared" si="48"/>
        <v>53000000</v>
      </c>
      <c r="P178" s="75">
        <f t="shared" si="49"/>
        <v>0</v>
      </c>
      <c r="Q178" s="64">
        <f t="shared" si="43"/>
        <v>0</v>
      </c>
      <c r="R178" s="7">
        <f t="shared" si="44"/>
        <v>0</v>
      </c>
    </row>
    <row r="179" spans="1:18" ht="15.75" thickBot="1" x14ac:dyDescent="0.3">
      <c r="A179" s="65">
        <v>21050506</v>
      </c>
      <c r="B179" s="65" t="s">
        <v>478</v>
      </c>
      <c r="C179" s="66">
        <f>+C180+C181</f>
        <v>50000000</v>
      </c>
      <c r="D179" s="66">
        <f t="shared" ref="D179:P179" si="57">+D180+D181</f>
        <v>0</v>
      </c>
      <c r="E179" s="66">
        <f t="shared" si="57"/>
        <v>0</v>
      </c>
      <c r="F179" s="66">
        <f t="shared" si="57"/>
        <v>0</v>
      </c>
      <c r="G179" s="66">
        <f t="shared" si="57"/>
        <v>0</v>
      </c>
      <c r="H179" s="66">
        <f t="shared" si="57"/>
        <v>0</v>
      </c>
      <c r="I179" s="66">
        <f t="shared" si="57"/>
        <v>50000000</v>
      </c>
      <c r="J179" s="66">
        <f t="shared" si="57"/>
        <v>0</v>
      </c>
      <c r="K179" s="66">
        <f t="shared" si="57"/>
        <v>50000000</v>
      </c>
      <c r="L179" s="66">
        <f t="shared" si="57"/>
        <v>0</v>
      </c>
      <c r="M179" s="66">
        <f t="shared" si="57"/>
        <v>0</v>
      </c>
      <c r="N179" s="66">
        <f t="shared" si="57"/>
        <v>0</v>
      </c>
      <c r="O179" s="66">
        <f t="shared" si="57"/>
        <v>50000000</v>
      </c>
      <c r="P179" s="66">
        <f t="shared" si="57"/>
        <v>0</v>
      </c>
      <c r="Q179" s="64">
        <f t="shared" si="43"/>
        <v>0</v>
      </c>
      <c r="R179" s="7">
        <f t="shared" si="44"/>
        <v>0</v>
      </c>
    </row>
    <row r="180" spans="1:18" ht="15.75" thickBot="1" x14ac:dyDescent="0.3">
      <c r="A180" s="74">
        <v>2105050601</v>
      </c>
      <c r="B180" s="74" t="s">
        <v>198</v>
      </c>
      <c r="C180" s="75">
        <v>5000000</v>
      </c>
      <c r="D180" s="75">
        <v>0</v>
      </c>
      <c r="E180" s="75">
        <v>0</v>
      </c>
      <c r="F180" s="75">
        <v>0</v>
      </c>
      <c r="G180" s="75">
        <v>0</v>
      </c>
      <c r="H180" s="76">
        <v>0</v>
      </c>
      <c r="I180" s="76">
        <f>+C180+D180-E180-F180-G180+H180</f>
        <v>5000000</v>
      </c>
      <c r="J180" s="76">
        <v>0</v>
      </c>
      <c r="K180" s="76">
        <f t="shared" si="46"/>
        <v>5000000</v>
      </c>
      <c r="L180" s="77">
        <v>0</v>
      </c>
      <c r="M180" s="75">
        <v>0</v>
      </c>
      <c r="N180" s="75">
        <f t="shared" si="47"/>
        <v>0</v>
      </c>
      <c r="O180" s="76">
        <f t="shared" si="48"/>
        <v>5000000</v>
      </c>
      <c r="P180" s="75">
        <f t="shared" si="49"/>
        <v>0</v>
      </c>
      <c r="Q180" s="64">
        <f t="shared" si="43"/>
        <v>0</v>
      </c>
      <c r="R180" s="7">
        <f t="shared" si="44"/>
        <v>0</v>
      </c>
    </row>
    <row r="181" spans="1:18" ht="15.75" thickBot="1" x14ac:dyDescent="0.3">
      <c r="A181" s="74">
        <v>2105050603</v>
      </c>
      <c r="B181" s="74" t="s">
        <v>479</v>
      </c>
      <c r="C181" s="75">
        <v>45000000</v>
      </c>
      <c r="D181" s="75">
        <v>0</v>
      </c>
      <c r="E181" s="75">
        <v>0</v>
      </c>
      <c r="F181" s="75">
        <v>0</v>
      </c>
      <c r="G181" s="75">
        <v>0</v>
      </c>
      <c r="H181" s="76">
        <v>0</v>
      </c>
      <c r="I181" s="76">
        <f>+C181+D181-E181-F181-G181+H181</f>
        <v>45000000</v>
      </c>
      <c r="J181" s="76">
        <v>0</v>
      </c>
      <c r="K181" s="76">
        <f t="shared" si="46"/>
        <v>45000000</v>
      </c>
      <c r="L181" s="77">
        <v>0</v>
      </c>
      <c r="M181" s="75">
        <v>0</v>
      </c>
      <c r="N181" s="75">
        <f t="shared" si="47"/>
        <v>0</v>
      </c>
      <c r="O181" s="76">
        <f t="shared" si="48"/>
        <v>45000000</v>
      </c>
      <c r="P181" s="75">
        <f t="shared" si="49"/>
        <v>0</v>
      </c>
      <c r="Q181" s="64">
        <f t="shared" si="43"/>
        <v>0</v>
      </c>
      <c r="R181" s="7">
        <f t="shared" si="44"/>
        <v>0</v>
      </c>
    </row>
    <row r="182" spans="1:18" ht="15.75" thickBot="1" x14ac:dyDescent="0.3">
      <c r="A182" s="65">
        <v>21050507</v>
      </c>
      <c r="B182" s="65" t="s">
        <v>480</v>
      </c>
      <c r="C182" s="66">
        <f>+C183+C184</f>
        <v>100000000</v>
      </c>
      <c r="D182" s="66">
        <f t="shared" ref="D182:P182" si="58">+D183+D184</f>
        <v>0</v>
      </c>
      <c r="E182" s="66">
        <f t="shared" si="58"/>
        <v>0</v>
      </c>
      <c r="F182" s="66">
        <f t="shared" si="58"/>
        <v>0</v>
      </c>
      <c r="G182" s="66">
        <f t="shared" si="58"/>
        <v>0</v>
      </c>
      <c r="H182" s="66">
        <f t="shared" si="58"/>
        <v>0</v>
      </c>
      <c r="I182" s="66">
        <f t="shared" si="58"/>
        <v>100000000</v>
      </c>
      <c r="J182" s="66">
        <f t="shared" si="58"/>
        <v>0</v>
      </c>
      <c r="K182" s="66">
        <f t="shared" si="58"/>
        <v>100000000</v>
      </c>
      <c r="L182" s="66">
        <f t="shared" si="58"/>
        <v>0</v>
      </c>
      <c r="M182" s="66">
        <f t="shared" si="58"/>
        <v>0</v>
      </c>
      <c r="N182" s="66">
        <f t="shared" si="58"/>
        <v>0</v>
      </c>
      <c r="O182" s="66">
        <f t="shared" si="58"/>
        <v>100000000</v>
      </c>
      <c r="P182" s="66">
        <f t="shared" si="58"/>
        <v>0</v>
      </c>
      <c r="Q182" s="64">
        <f t="shared" si="43"/>
        <v>0</v>
      </c>
      <c r="R182" s="7">
        <f t="shared" si="44"/>
        <v>0</v>
      </c>
    </row>
    <row r="183" spans="1:18" ht="15.75" thickBot="1" x14ac:dyDescent="0.3">
      <c r="A183" s="74">
        <v>2105050701</v>
      </c>
      <c r="B183" s="74" t="s">
        <v>481</v>
      </c>
      <c r="C183" s="75">
        <v>50000000</v>
      </c>
      <c r="D183" s="75">
        <v>0</v>
      </c>
      <c r="E183" s="75">
        <v>0</v>
      </c>
      <c r="F183" s="75">
        <v>0</v>
      </c>
      <c r="G183" s="75">
        <v>0</v>
      </c>
      <c r="H183" s="76">
        <v>0</v>
      </c>
      <c r="I183" s="76">
        <f>+C183+D183-E183-F183-G183+H183</f>
        <v>50000000</v>
      </c>
      <c r="J183" s="76">
        <v>0</v>
      </c>
      <c r="K183" s="76">
        <f t="shared" si="46"/>
        <v>50000000</v>
      </c>
      <c r="L183" s="77">
        <v>0</v>
      </c>
      <c r="M183" s="75">
        <v>0</v>
      </c>
      <c r="N183" s="75">
        <f t="shared" si="47"/>
        <v>0</v>
      </c>
      <c r="O183" s="76">
        <f t="shared" si="48"/>
        <v>50000000</v>
      </c>
      <c r="P183" s="75">
        <f t="shared" si="49"/>
        <v>0</v>
      </c>
      <c r="Q183" s="64">
        <f t="shared" si="43"/>
        <v>0</v>
      </c>
      <c r="R183" s="7">
        <f t="shared" si="44"/>
        <v>0</v>
      </c>
    </row>
    <row r="184" spans="1:18" ht="15.75" thickBot="1" x14ac:dyDescent="0.3">
      <c r="A184" s="74">
        <v>2105050702</v>
      </c>
      <c r="B184" s="74" t="s">
        <v>482</v>
      </c>
      <c r="C184" s="75">
        <v>50000000</v>
      </c>
      <c r="D184" s="75">
        <v>0</v>
      </c>
      <c r="E184" s="75">
        <v>0</v>
      </c>
      <c r="F184" s="75">
        <v>0</v>
      </c>
      <c r="G184" s="75">
        <v>0</v>
      </c>
      <c r="H184" s="76">
        <v>0</v>
      </c>
      <c r="I184" s="76">
        <f>+C184+D184-E184-F184-G184+H184</f>
        <v>50000000</v>
      </c>
      <c r="J184" s="76">
        <v>0</v>
      </c>
      <c r="K184" s="76">
        <f t="shared" si="46"/>
        <v>50000000</v>
      </c>
      <c r="L184" s="77">
        <v>0</v>
      </c>
      <c r="M184" s="75">
        <v>0</v>
      </c>
      <c r="N184" s="75">
        <f t="shared" si="47"/>
        <v>0</v>
      </c>
      <c r="O184" s="76">
        <f t="shared" si="48"/>
        <v>50000000</v>
      </c>
      <c r="P184" s="75">
        <f t="shared" si="49"/>
        <v>0</v>
      </c>
      <c r="Q184" s="64">
        <f t="shared" si="43"/>
        <v>0</v>
      </c>
      <c r="R184" s="7">
        <f t="shared" si="44"/>
        <v>0</v>
      </c>
    </row>
    <row r="185" spans="1:18" ht="15.75" thickBot="1" x14ac:dyDescent="0.3">
      <c r="A185" s="65">
        <v>21050508</v>
      </c>
      <c r="B185" s="65" t="s">
        <v>483</v>
      </c>
      <c r="C185" s="66">
        <f>+C186+C187</f>
        <v>54000000</v>
      </c>
      <c r="D185" s="66">
        <f t="shared" ref="D185:P185" si="59">+D186+D187</f>
        <v>0</v>
      </c>
      <c r="E185" s="66">
        <f t="shared" si="59"/>
        <v>0</v>
      </c>
      <c r="F185" s="66">
        <f t="shared" si="59"/>
        <v>0</v>
      </c>
      <c r="G185" s="66">
        <f t="shared" si="59"/>
        <v>0</v>
      </c>
      <c r="H185" s="66">
        <f t="shared" si="59"/>
        <v>0</v>
      </c>
      <c r="I185" s="66">
        <f t="shared" si="59"/>
        <v>54000000</v>
      </c>
      <c r="J185" s="66">
        <f t="shared" si="59"/>
        <v>0</v>
      </c>
      <c r="K185" s="66">
        <f t="shared" si="59"/>
        <v>54000000</v>
      </c>
      <c r="L185" s="66">
        <f t="shared" si="59"/>
        <v>0</v>
      </c>
      <c r="M185" s="66">
        <f t="shared" si="59"/>
        <v>0</v>
      </c>
      <c r="N185" s="66">
        <f t="shared" si="59"/>
        <v>0</v>
      </c>
      <c r="O185" s="66">
        <f t="shared" si="59"/>
        <v>54000000</v>
      </c>
      <c r="P185" s="66">
        <f t="shared" si="59"/>
        <v>0</v>
      </c>
      <c r="Q185" s="64">
        <f t="shared" si="43"/>
        <v>0</v>
      </c>
      <c r="R185" s="7">
        <f t="shared" si="44"/>
        <v>0</v>
      </c>
    </row>
    <row r="186" spans="1:18" ht="15.75" thickBot="1" x14ac:dyDescent="0.3">
      <c r="A186" s="74">
        <v>2105050801</v>
      </c>
      <c r="B186" s="74" t="s">
        <v>309</v>
      </c>
      <c r="C186" s="75">
        <v>9000000</v>
      </c>
      <c r="D186" s="75">
        <v>0</v>
      </c>
      <c r="E186" s="75">
        <v>0</v>
      </c>
      <c r="F186" s="75">
        <v>0</v>
      </c>
      <c r="G186" s="75">
        <v>0</v>
      </c>
      <c r="H186" s="76">
        <v>0</v>
      </c>
      <c r="I186" s="76">
        <f>+C186+D186-E186-F186-G186+H186</f>
        <v>9000000</v>
      </c>
      <c r="J186" s="76">
        <v>0</v>
      </c>
      <c r="K186" s="76">
        <f t="shared" si="46"/>
        <v>9000000</v>
      </c>
      <c r="L186" s="77">
        <v>0</v>
      </c>
      <c r="M186" s="75">
        <v>0</v>
      </c>
      <c r="N186" s="75">
        <f t="shared" si="47"/>
        <v>0</v>
      </c>
      <c r="O186" s="76">
        <f t="shared" si="48"/>
        <v>9000000</v>
      </c>
      <c r="P186" s="75">
        <f t="shared" si="49"/>
        <v>0</v>
      </c>
      <c r="Q186" s="64">
        <f t="shared" si="43"/>
        <v>0</v>
      </c>
      <c r="R186" s="7">
        <f t="shared" si="44"/>
        <v>0</v>
      </c>
    </row>
    <row r="187" spans="1:18" ht="15.75" thickBot="1" x14ac:dyDescent="0.3">
      <c r="A187" s="74">
        <v>2105050802</v>
      </c>
      <c r="B187" s="74" t="s">
        <v>196</v>
      </c>
      <c r="C187" s="75">
        <v>45000000</v>
      </c>
      <c r="D187" s="75">
        <v>0</v>
      </c>
      <c r="E187" s="75">
        <v>0</v>
      </c>
      <c r="F187" s="75">
        <v>0</v>
      </c>
      <c r="G187" s="75">
        <v>0</v>
      </c>
      <c r="H187" s="76">
        <v>0</v>
      </c>
      <c r="I187" s="76">
        <f>+C187+D187-E187-F187-G187+H187</f>
        <v>45000000</v>
      </c>
      <c r="J187" s="76">
        <v>0</v>
      </c>
      <c r="K187" s="76">
        <f t="shared" si="46"/>
        <v>45000000</v>
      </c>
      <c r="L187" s="77">
        <v>0</v>
      </c>
      <c r="M187" s="75">
        <v>0</v>
      </c>
      <c r="N187" s="75">
        <f t="shared" si="47"/>
        <v>0</v>
      </c>
      <c r="O187" s="76">
        <f t="shared" si="48"/>
        <v>45000000</v>
      </c>
      <c r="P187" s="75">
        <f t="shared" si="49"/>
        <v>0</v>
      </c>
      <c r="Q187" s="64">
        <f t="shared" si="43"/>
        <v>0</v>
      </c>
      <c r="R187" s="7">
        <f t="shared" si="44"/>
        <v>0</v>
      </c>
    </row>
    <row r="188" spans="1:18" ht="15.75" thickBot="1" x14ac:dyDescent="0.3">
      <c r="A188" s="65">
        <v>21050509</v>
      </c>
      <c r="B188" s="65" t="s">
        <v>484</v>
      </c>
      <c r="C188" s="66">
        <f>+C189</f>
        <v>21000000</v>
      </c>
      <c r="D188" s="66">
        <f t="shared" ref="D188:P188" si="60">+D189</f>
        <v>0</v>
      </c>
      <c r="E188" s="66">
        <f t="shared" si="60"/>
        <v>0</v>
      </c>
      <c r="F188" s="66">
        <f t="shared" si="60"/>
        <v>0</v>
      </c>
      <c r="G188" s="66">
        <f t="shared" si="60"/>
        <v>0</v>
      </c>
      <c r="H188" s="66">
        <f t="shared" si="60"/>
        <v>0</v>
      </c>
      <c r="I188" s="66">
        <f t="shared" si="60"/>
        <v>21000000</v>
      </c>
      <c r="J188" s="66">
        <f t="shared" si="60"/>
        <v>0</v>
      </c>
      <c r="K188" s="66">
        <f t="shared" si="60"/>
        <v>21000000</v>
      </c>
      <c r="L188" s="66">
        <f t="shared" si="60"/>
        <v>0</v>
      </c>
      <c r="M188" s="66">
        <f t="shared" si="60"/>
        <v>0</v>
      </c>
      <c r="N188" s="66">
        <f t="shared" si="60"/>
        <v>0</v>
      </c>
      <c r="O188" s="66">
        <f t="shared" si="60"/>
        <v>21000000</v>
      </c>
      <c r="P188" s="66">
        <f t="shared" si="60"/>
        <v>0</v>
      </c>
      <c r="Q188" s="64">
        <f t="shared" si="43"/>
        <v>0</v>
      </c>
      <c r="R188" s="7">
        <f t="shared" si="44"/>
        <v>0</v>
      </c>
    </row>
    <row r="189" spans="1:18" ht="15.75" thickBot="1" x14ac:dyDescent="0.3">
      <c r="A189" s="74">
        <v>2105050901</v>
      </c>
      <c r="B189" s="74" t="s">
        <v>198</v>
      </c>
      <c r="C189" s="75">
        <v>21000000</v>
      </c>
      <c r="D189" s="75">
        <v>0</v>
      </c>
      <c r="E189" s="75">
        <v>0</v>
      </c>
      <c r="F189" s="75">
        <v>0</v>
      </c>
      <c r="G189" s="75">
        <v>0</v>
      </c>
      <c r="H189" s="76">
        <v>0</v>
      </c>
      <c r="I189" s="76">
        <f>+C189+D189-E189-F189-G189+H189</f>
        <v>21000000</v>
      </c>
      <c r="J189" s="76">
        <v>0</v>
      </c>
      <c r="K189" s="76">
        <f t="shared" si="46"/>
        <v>21000000</v>
      </c>
      <c r="L189" s="77">
        <v>0</v>
      </c>
      <c r="M189" s="75">
        <v>0</v>
      </c>
      <c r="N189" s="75">
        <f t="shared" si="47"/>
        <v>0</v>
      </c>
      <c r="O189" s="76">
        <f t="shared" si="48"/>
        <v>21000000</v>
      </c>
      <c r="P189" s="75">
        <f t="shared" si="49"/>
        <v>0</v>
      </c>
      <c r="Q189" s="64">
        <f t="shared" si="43"/>
        <v>0</v>
      </c>
      <c r="R189" s="7">
        <f t="shared" si="44"/>
        <v>0</v>
      </c>
    </row>
    <row r="190" spans="1:18" ht="15.75" thickBot="1" x14ac:dyDescent="0.3">
      <c r="A190" s="65">
        <v>21050510</v>
      </c>
      <c r="B190" s="65" t="s">
        <v>485</v>
      </c>
      <c r="C190" s="67">
        <f>+C191</f>
        <v>60616652</v>
      </c>
      <c r="D190" s="67">
        <f t="shared" ref="D190:P190" si="61">+D191</f>
        <v>0</v>
      </c>
      <c r="E190" s="67">
        <f t="shared" si="61"/>
        <v>0</v>
      </c>
      <c r="F190" s="67">
        <f t="shared" si="61"/>
        <v>0</v>
      </c>
      <c r="G190" s="67">
        <f t="shared" si="61"/>
        <v>0</v>
      </c>
      <c r="H190" s="67">
        <f t="shared" si="61"/>
        <v>0</v>
      </c>
      <c r="I190" s="67">
        <f t="shared" si="61"/>
        <v>60616652</v>
      </c>
      <c r="J190" s="67">
        <f t="shared" si="61"/>
        <v>0</v>
      </c>
      <c r="K190" s="67">
        <f t="shared" si="61"/>
        <v>60616652</v>
      </c>
      <c r="L190" s="67">
        <f t="shared" si="61"/>
        <v>0</v>
      </c>
      <c r="M190" s="67">
        <f t="shared" si="61"/>
        <v>3450000</v>
      </c>
      <c r="N190" s="67">
        <f t="shared" si="61"/>
        <v>3450000</v>
      </c>
      <c r="O190" s="67">
        <f t="shared" si="61"/>
        <v>57166652</v>
      </c>
      <c r="P190" s="67">
        <f t="shared" si="61"/>
        <v>0</v>
      </c>
      <c r="Q190" s="64">
        <f t="shared" si="43"/>
        <v>0</v>
      </c>
      <c r="R190" s="7">
        <f t="shared" si="44"/>
        <v>0</v>
      </c>
    </row>
    <row r="191" spans="1:18" ht="15.75" thickBot="1" x14ac:dyDescent="0.3">
      <c r="A191" s="74">
        <v>2105051002</v>
      </c>
      <c r="B191" s="74" t="s">
        <v>196</v>
      </c>
      <c r="C191" s="75">
        <v>60616652</v>
      </c>
      <c r="D191" s="75">
        <v>0</v>
      </c>
      <c r="E191" s="75">
        <v>0</v>
      </c>
      <c r="F191" s="75">
        <v>0</v>
      </c>
      <c r="G191" s="75">
        <v>0</v>
      </c>
      <c r="H191" s="76">
        <v>0</v>
      </c>
      <c r="I191" s="76">
        <f>+C191+D191-E191-F191-G191+H191</f>
        <v>60616652</v>
      </c>
      <c r="J191" s="76">
        <v>0</v>
      </c>
      <c r="K191" s="76">
        <f t="shared" si="46"/>
        <v>60616652</v>
      </c>
      <c r="L191" s="77">
        <v>0</v>
      </c>
      <c r="M191" s="75">
        <v>3450000</v>
      </c>
      <c r="N191" s="75">
        <f t="shared" si="47"/>
        <v>3450000</v>
      </c>
      <c r="O191" s="76">
        <f t="shared" si="48"/>
        <v>57166652</v>
      </c>
      <c r="P191" s="75">
        <f t="shared" si="49"/>
        <v>0</v>
      </c>
      <c r="Q191" s="64">
        <f t="shared" si="43"/>
        <v>0</v>
      </c>
      <c r="R191" s="7">
        <f t="shared" si="44"/>
        <v>0</v>
      </c>
    </row>
    <row r="192" spans="1:18" ht="15.75" thickBot="1" x14ac:dyDescent="0.3">
      <c r="A192" s="70">
        <v>210593</v>
      </c>
      <c r="B192" s="70" t="s">
        <v>486</v>
      </c>
      <c r="C192" s="71">
        <f>SUM(C193:C224)</f>
        <v>0</v>
      </c>
      <c r="D192" s="71">
        <f t="shared" ref="D192:P192" si="62">SUM(D193:D224)</f>
        <v>0</v>
      </c>
      <c r="E192" s="71">
        <f t="shared" si="62"/>
        <v>0</v>
      </c>
      <c r="F192" s="71">
        <f t="shared" si="62"/>
        <v>0</v>
      </c>
      <c r="G192" s="71">
        <f t="shared" si="62"/>
        <v>0</v>
      </c>
      <c r="H192" s="71">
        <f t="shared" si="62"/>
        <v>5228993741</v>
      </c>
      <c r="I192" s="71">
        <f t="shared" si="62"/>
        <v>5228993741</v>
      </c>
      <c r="J192" s="71">
        <f t="shared" si="62"/>
        <v>2615489536</v>
      </c>
      <c r="K192" s="71">
        <f t="shared" si="62"/>
        <v>2613504205</v>
      </c>
      <c r="L192" s="71">
        <f t="shared" si="62"/>
        <v>68252828</v>
      </c>
      <c r="M192" s="71">
        <f t="shared" si="62"/>
        <v>2615489536</v>
      </c>
      <c r="N192" s="71">
        <f t="shared" si="62"/>
        <v>0</v>
      </c>
      <c r="O192" s="71">
        <f t="shared" si="62"/>
        <v>2613504205</v>
      </c>
      <c r="P192" s="71">
        <f t="shared" si="62"/>
        <v>68252828</v>
      </c>
      <c r="Q192" s="64">
        <f t="shared" si="43"/>
        <v>0</v>
      </c>
      <c r="R192" s="7">
        <f t="shared" si="44"/>
        <v>0</v>
      </c>
    </row>
    <row r="193" spans="1:18" ht="15.75" thickBot="1" x14ac:dyDescent="0.3">
      <c r="A193" s="65">
        <v>21059302</v>
      </c>
      <c r="B193" s="65" t="s">
        <v>487</v>
      </c>
      <c r="C193" s="67">
        <v>0</v>
      </c>
      <c r="D193" s="67">
        <v>0</v>
      </c>
      <c r="E193" s="67">
        <v>0</v>
      </c>
      <c r="F193" s="67">
        <v>0</v>
      </c>
      <c r="G193" s="67">
        <v>0</v>
      </c>
      <c r="H193" s="67">
        <v>142294111</v>
      </c>
      <c r="I193" s="67">
        <f t="shared" ref="I193:I224" si="63">+C193+D193-E193-F193-G193+H193</f>
        <v>142294111</v>
      </c>
      <c r="J193" s="67">
        <v>102639245</v>
      </c>
      <c r="K193" s="67">
        <f t="shared" si="46"/>
        <v>39654866</v>
      </c>
      <c r="L193" s="67">
        <v>14250000</v>
      </c>
      <c r="M193" s="67">
        <v>102639245</v>
      </c>
      <c r="N193" s="67">
        <f t="shared" si="47"/>
        <v>0</v>
      </c>
      <c r="O193" s="67">
        <f t="shared" si="48"/>
        <v>39654866</v>
      </c>
      <c r="P193" s="66">
        <f t="shared" si="49"/>
        <v>14250000</v>
      </c>
      <c r="Q193" s="64">
        <f t="shared" si="43"/>
        <v>0</v>
      </c>
      <c r="R193" s="7">
        <f t="shared" si="44"/>
        <v>0</v>
      </c>
    </row>
    <row r="194" spans="1:18" ht="15.75" thickBot="1" x14ac:dyDescent="0.3">
      <c r="A194" s="65">
        <v>21059303</v>
      </c>
      <c r="B194" s="65" t="s">
        <v>488</v>
      </c>
      <c r="C194" s="67">
        <v>0</v>
      </c>
      <c r="D194" s="67">
        <v>0</v>
      </c>
      <c r="E194" s="67">
        <v>0</v>
      </c>
      <c r="F194" s="67">
        <v>0</v>
      </c>
      <c r="G194" s="67">
        <v>0</v>
      </c>
      <c r="H194" s="67">
        <v>83688417</v>
      </c>
      <c r="I194" s="67">
        <f t="shared" si="63"/>
        <v>83688417</v>
      </c>
      <c r="J194" s="67">
        <v>47231292</v>
      </c>
      <c r="K194" s="67">
        <f t="shared" si="46"/>
        <v>36457125</v>
      </c>
      <c r="L194" s="67">
        <v>0</v>
      </c>
      <c r="M194" s="67">
        <v>47231292</v>
      </c>
      <c r="N194" s="67">
        <f t="shared" si="47"/>
        <v>0</v>
      </c>
      <c r="O194" s="67">
        <f t="shared" si="48"/>
        <v>36457125</v>
      </c>
      <c r="P194" s="66">
        <f t="shared" si="49"/>
        <v>0</v>
      </c>
      <c r="Q194" s="64">
        <f t="shared" si="43"/>
        <v>0</v>
      </c>
      <c r="R194" s="7">
        <f t="shared" si="44"/>
        <v>0</v>
      </c>
    </row>
    <row r="195" spans="1:18" ht="15.75" thickBot="1" x14ac:dyDescent="0.3">
      <c r="A195" s="65">
        <v>21059314</v>
      </c>
      <c r="B195" s="65" t="s">
        <v>489</v>
      </c>
      <c r="C195" s="67">
        <v>0</v>
      </c>
      <c r="D195" s="67">
        <v>0</v>
      </c>
      <c r="E195" s="67">
        <v>0</v>
      </c>
      <c r="F195" s="67">
        <v>0</v>
      </c>
      <c r="G195" s="67">
        <v>0</v>
      </c>
      <c r="H195" s="67">
        <v>45078475</v>
      </c>
      <c r="I195" s="67">
        <f t="shared" si="63"/>
        <v>45078475</v>
      </c>
      <c r="J195" s="67">
        <v>0</v>
      </c>
      <c r="K195" s="67">
        <f t="shared" si="46"/>
        <v>45078475</v>
      </c>
      <c r="L195" s="67">
        <v>0</v>
      </c>
      <c r="M195" s="67">
        <v>0</v>
      </c>
      <c r="N195" s="67">
        <f t="shared" si="47"/>
        <v>0</v>
      </c>
      <c r="O195" s="67">
        <f t="shared" si="48"/>
        <v>45078475</v>
      </c>
      <c r="P195" s="66">
        <f t="shared" si="49"/>
        <v>0</v>
      </c>
      <c r="Q195" s="64">
        <f t="shared" si="43"/>
        <v>0</v>
      </c>
      <c r="R195" s="7">
        <f t="shared" si="44"/>
        <v>0</v>
      </c>
    </row>
    <row r="196" spans="1:18" ht="15.75" thickBot="1" x14ac:dyDescent="0.3">
      <c r="A196" s="65">
        <v>21059321</v>
      </c>
      <c r="B196" s="65" t="s">
        <v>490</v>
      </c>
      <c r="C196" s="67">
        <v>0</v>
      </c>
      <c r="D196" s="67">
        <v>0</v>
      </c>
      <c r="E196" s="67">
        <v>0</v>
      </c>
      <c r="F196" s="67">
        <v>0</v>
      </c>
      <c r="G196" s="67">
        <v>0</v>
      </c>
      <c r="H196" s="67">
        <v>2277537628</v>
      </c>
      <c r="I196" s="67">
        <f t="shared" si="63"/>
        <v>2277537628</v>
      </c>
      <c r="J196" s="67">
        <v>960339041</v>
      </c>
      <c r="K196" s="67">
        <f t="shared" si="46"/>
        <v>1317198587</v>
      </c>
      <c r="L196" s="67">
        <v>49002828</v>
      </c>
      <c r="M196" s="67">
        <v>960339041</v>
      </c>
      <c r="N196" s="67">
        <f t="shared" si="47"/>
        <v>0</v>
      </c>
      <c r="O196" s="67">
        <f t="shared" si="48"/>
        <v>1317198587</v>
      </c>
      <c r="P196" s="66">
        <f t="shared" si="49"/>
        <v>49002828</v>
      </c>
      <c r="Q196" s="64">
        <f t="shared" si="43"/>
        <v>0</v>
      </c>
      <c r="R196" s="7">
        <f t="shared" si="44"/>
        <v>0</v>
      </c>
    </row>
    <row r="197" spans="1:18" ht="15.75" thickBot="1" x14ac:dyDescent="0.3">
      <c r="A197" s="65">
        <v>21059324</v>
      </c>
      <c r="B197" s="65" t="s">
        <v>491</v>
      </c>
      <c r="C197" s="67">
        <v>0</v>
      </c>
      <c r="D197" s="67">
        <v>0</v>
      </c>
      <c r="E197" s="67">
        <v>0</v>
      </c>
      <c r="F197" s="67">
        <v>0</v>
      </c>
      <c r="G197" s="67">
        <v>0</v>
      </c>
      <c r="H197" s="67">
        <v>99866102</v>
      </c>
      <c r="I197" s="67">
        <f t="shared" si="63"/>
        <v>99866102</v>
      </c>
      <c r="J197" s="67">
        <v>99866101.5</v>
      </c>
      <c r="K197" s="67">
        <f t="shared" si="46"/>
        <v>0.5</v>
      </c>
      <c r="L197" s="67">
        <v>0</v>
      </c>
      <c r="M197" s="67">
        <v>99866101.5</v>
      </c>
      <c r="N197" s="67">
        <f t="shared" si="47"/>
        <v>0</v>
      </c>
      <c r="O197" s="67">
        <f t="shared" si="48"/>
        <v>0.5</v>
      </c>
      <c r="P197" s="66">
        <f t="shared" si="49"/>
        <v>0</v>
      </c>
      <c r="Q197" s="64">
        <f t="shared" si="43"/>
        <v>0</v>
      </c>
      <c r="R197" s="7">
        <f t="shared" si="44"/>
        <v>0</v>
      </c>
    </row>
    <row r="198" spans="1:18" ht="15.75" thickBot="1" x14ac:dyDescent="0.3">
      <c r="A198" s="65">
        <v>21059325</v>
      </c>
      <c r="B198" s="65" t="s">
        <v>492</v>
      </c>
      <c r="C198" s="67">
        <v>0</v>
      </c>
      <c r="D198" s="67">
        <v>0</v>
      </c>
      <c r="E198" s="67">
        <v>0</v>
      </c>
      <c r="F198" s="67">
        <v>0</v>
      </c>
      <c r="G198" s="67">
        <v>0</v>
      </c>
      <c r="H198" s="67">
        <v>40041056</v>
      </c>
      <c r="I198" s="67">
        <f t="shared" si="63"/>
        <v>40041056</v>
      </c>
      <c r="J198" s="67">
        <v>40041056</v>
      </c>
      <c r="K198" s="67">
        <f t="shared" si="46"/>
        <v>0</v>
      </c>
      <c r="L198" s="67">
        <v>0</v>
      </c>
      <c r="M198" s="67">
        <v>40041056</v>
      </c>
      <c r="N198" s="67">
        <f t="shared" si="47"/>
        <v>0</v>
      </c>
      <c r="O198" s="67">
        <f t="shared" si="48"/>
        <v>0</v>
      </c>
      <c r="P198" s="66">
        <f t="shared" si="49"/>
        <v>0</v>
      </c>
      <c r="Q198" s="64">
        <f t="shared" ref="Q198:Q261" si="64">+C198+D198-E198-G198+H198-I198</f>
        <v>0</v>
      </c>
      <c r="R198" s="7">
        <f t="shared" ref="R198:R261" si="65">+I198-K198-J198</f>
        <v>0</v>
      </c>
    </row>
    <row r="199" spans="1:18" ht="15.75" thickBot="1" x14ac:dyDescent="0.3">
      <c r="A199" s="65">
        <v>21059326</v>
      </c>
      <c r="B199" s="65" t="s">
        <v>493</v>
      </c>
      <c r="C199" s="67">
        <v>0</v>
      </c>
      <c r="D199" s="67">
        <v>0</v>
      </c>
      <c r="E199" s="67">
        <v>0</v>
      </c>
      <c r="F199" s="67">
        <v>0</v>
      </c>
      <c r="G199" s="67">
        <v>0</v>
      </c>
      <c r="H199" s="67">
        <v>2771190</v>
      </c>
      <c r="I199" s="67">
        <f t="shared" si="63"/>
        <v>2771190</v>
      </c>
      <c r="J199" s="67">
        <v>2771190</v>
      </c>
      <c r="K199" s="67">
        <f t="shared" ref="K199:K262" si="66">+I199-J199</f>
        <v>0</v>
      </c>
      <c r="L199" s="67">
        <v>0</v>
      </c>
      <c r="M199" s="67">
        <v>2771190</v>
      </c>
      <c r="N199" s="67">
        <f t="shared" ref="N199:N262" si="67">+M199-J199</f>
        <v>0</v>
      </c>
      <c r="O199" s="67">
        <f t="shared" ref="O199:O262" si="68">+I199-M199</f>
        <v>0</v>
      </c>
      <c r="P199" s="66">
        <f t="shared" ref="P199:P262" si="69">+L199</f>
        <v>0</v>
      </c>
      <c r="Q199" s="64">
        <f t="shared" si="64"/>
        <v>0</v>
      </c>
      <c r="R199" s="7">
        <f t="shared" si="65"/>
        <v>0</v>
      </c>
    </row>
    <row r="200" spans="1:18" ht="15.75" thickBot="1" x14ac:dyDescent="0.3">
      <c r="A200" s="65">
        <v>21059327</v>
      </c>
      <c r="B200" s="65" t="s">
        <v>494</v>
      </c>
      <c r="C200" s="67">
        <v>0</v>
      </c>
      <c r="D200" s="67">
        <v>0</v>
      </c>
      <c r="E200" s="67">
        <v>0</v>
      </c>
      <c r="F200" s="67">
        <v>0</v>
      </c>
      <c r="G200" s="67">
        <v>0</v>
      </c>
      <c r="H200" s="67">
        <v>30013600</v>
      </c>
      <c r="I200" s="67">
        <f t="shared" si="63"/>
        <v>30013600</v>
      </c>
      <c r="J200" s="67">
        <v>30013600</v>
      </c>
      <c r="K200" s="67">
        <f t="shared" si="66"/>
        <v>0</v>
      </c>
      <c r="L200" s="67">
        <v>0</v>
      </c>
      <c r="M200" s="67">
        <v>30013600</v>
      </c>
      <c r="N200" s="67">
        <f t="shared" si="67"/>
        <v>0</v>
      </c>
      <c r="O200" s="67">
        <f t="shared" si="68"/>
        <v>0</v>
      </c>
      <c r="P200" s="66">
        <f t="shared" si="69"/>
        <v>0</v>
      </c>
      <c r="Q200" s="64">
        <f t="shared" si="64"/>
        <v>0</v>
      </c>
      <c r="R200" s="7">
        <f t="shared" si="65"/>
        <v>0</v>
      </c>
    </row>
    <row r="201" spans="1:18" ht="15.75" thickBot="1" x14ac:dyDescent="0.3">
      <c r="A201" s="65">
        <v>21059329</v>
      </c>
      <c r="B201" s="65" t="s">
        <v>495</v>
      </c>
      <c r="C201" s="67">
        <v>0</v>
      </c>
      <c r="D201" s="67">
        <v>0</v>
      </c>
      <c r="E201" s="67">
        <v>0</v>
      </c>
      <c r="F201" s="67">
        <v>0</v>
      </c>
      <c r="G201" s="67">
        <v>0</v>
      </c>
      <c r="H201" s="67">
        <v>10000000</v>
      </c>
      <c r="I201" s="67">
        <f t="shared" si="63"/>
        <v>10000000</v>
      </c>
      <c r="J201" s="67">
        <v>10000000</v>
      </c>
      <c r="K201" s="67">
        <f t="shared" si="66"/>
        <v>0</v>
      </c>
      <c r="L201" s="67">
        <v>0</v>
      </c>
      <c r="M201" s="67">
        <v>10000000</v>
      </c>
      <c r="N201" s="67">
        <f t="shared" si="67"/>
        <v>0</v>
      </c>
      <c r="O201" s="67">
        <f t="shared" si="68"/>
        <v>0</v>
      </c>
      <c r="P201" s="66">
        <f t="shared" si="69"/>
        <v>0</v>
      </c>
      <c r="Q201" s="64">
        <f t="shared" si="64"/>
        <v>0</v>
      </c>
      <c r="R201" s="7">
        <f t="shared" si="65"/>
        <v>0</v>
      </c>
    </row>
    <row r="202" spans="1:18" ht="15.75" thickBot="1" x14ac:dyDescent="0.3">
      <c r="A202" s="65">
        <v>21059330</v>
      </c>
      <c r="B202" s="65" t="s">
        <v>496</v>
      </c>
      <c r="C202" s="67">
        <v>0</v>
      </c>
      <c r="D202" s="67">
        <v>0</v>
      </c>
      <c r="E202" s="67">
        <v>0</v>
      </c>
      <c r="F202" s="67">
        <v>0</v>
      </c>
      <c r="G202" s="67">
        <v>0</v>
      </c>
      <c r="H202" s="67">
        <v>703685481</v>
      </c>
      <c r="I202" s="67">
        <f t="shared" si="63"/>
        <v>703685481</v>
      </c>
      <c r="J202" s="67">
        <v>684120203</v>
      </c>
      <c r="K202" s="67">
        <f t="shared" si="66"/>
        <v>19565278</v>
      </c>
      <c r="L202" s="67">
        <v>0</v>
      </c>
      <c r="M202" s="67">
        <v>684120203</v>
      </c>
      <c r="N202" s="67">
        <f t="shared" si="67"/>
        <v>0</v>
      </c>
      <c r="O202" s="67">
        <f t="shared" si="68"/>
        <v>19565278</v>
      </c>
      <c r="P202" s="66">
        <f t="shared" si="69"/>
        <v>0</v>
      </c>
      <c r="Q202" s="64">
        <f t="shared" si="64"/>
        <v>0</v>
      </c>
      <c r="R202" s="7">
        <f t="shared" si="65"/>
        <v>0</v>
      </c>
    </row>
    <row r="203" spans="1:18" ht="15.75" thickBot="1" x14ac:dyDescent="0.3">
      <c r="A203" s="65">
        <v>21059331</v>
      </c>
      <c r="B203" s="65" t="s">
        <v>497</v>
      </c>
      <c r="C203" s="67">
        <v>0</v>
      </c>
      <c r="D203" s="67">
        <v>0</v>
      </c>
      <c r="E203" s="67">
        <v>0</v>
      </c>
      <c r="F203" s="67">
        <v>0</v>
      </c>
      <c r="G203" s="67">
        <v>0</v>
      </c>
      <c r="H203" s="67">
        <v>305850069</v>
      </c>
      <c r="I203" s="67">
        <f t="shared" si="63"/>
        <v>305850069</v>
      </c>
      <c r="J203" s="67">
        <v>305850068.5</v>
      </c>
      <c r="K203" s="67">
        <f t="shared" si="66"/>
        <v>0.5</v>
      </c>
      <c r="L203" s="67">
        <v>0</v>
      </c>
      <c r="M203" s="67">
        <v>305850068.5</v>
      </c>
      <c r="N203" s="67">
        <f t="shared" si="67"/>
        <v>0</v>
      </c>
      <c r="O203" s="67">
        <f t="shared" si="68"/>
        <v>0.5</v>
      </c>
      <c r="P203" s="66">
        <f t="shared" si="69"/>
        <v>0</v>
      </c>
      <c r="Q203" s="64">
        <f t="shared" si="64"/>
        <v>0</v>
      </c>
      <c r="R203" s="7">
        <f t="shared" si="65"/>
        <v>0</v>
      </c>
    </row>
    <row r="204" spans="1:18" ht="15.75" thickBot="1" x14ac:dyDescent="0.3">
      <c r="A204" s="65">
        <v>21059332</v>
      </c>
      <c r="B204" s="65" t="s">
        <v>498</v>
      </c>
      <c r="C204" s="67">
        <v>0</v>
      </c>
      <c r="D204" s="67">
        <v>0</v>
      </c>
      <c r="E204" s="67">
        <v>0</v>
      </c>
      <c r="F204" s="67">
        <v>0</v>
      </c>
      <c r="G204" s="67">
        <v>0</v>
      </c>
      <c r="H204" s="67">
        <v>96542464</v>
      </c>
      <c r="I204" s="67">
        <f t="shared" si="63"/>
        <v>96542464</v>
      </c>
      <c r="J204" s="67">
        <v>92940750</v>
      </c>
      <c r="K204" s="67">
        <f t="shared" si="66"/>
        <v>3601714</v>
      </c>
      <c r="L204" s="67">
        <v>0</v>
      </c>
      <c r="M204" s="67">
        <v>92940750</v>
      </c>
      <c r="N204" s="67">
        <f t="shared" si="67"/>
        <v>0</v>
      </c>
      <c r="O204" s="67">
        <f t="shared" si="68"/>
        <v>3601714</v>
      </c>
      <c r="P204" s="66">
        <f t="shared" si="69"/>
        <v>0</v>
      </c>
      <c r="Q204" s="64">
        <f t="shared" si="64"/>
        <v>0</v>
      </c>
      <c r="R204" s="7">
        <f t="shared" si="65"/>
        <v>0</v>
      </c>
    </row>
    <row r="205" spans="1:18" ht="15.75" thickBot="1" x14ac:dyDescent="0.3">
      <c r="A205" s="65">
        <v>21059339</v>
      </c>
      <c r="B205" s="65" t="s">
        <v>499</v>
      </c>
      <c r="C205" s="67">
        <v>0</v>
      </c>
      <c r="D205" s="67">
        <v>0</v>
      </c>
      <c r="E205" s="67">
        <v>0</v>
      </c>
      <c r="F205" s="67">
        <v>0</v>
      </c>
      <c r="G205" s="67">
        <v>0</v>
      </c>
      <c r="H205" s="67">
        <v>221259927</v>
      </c>
      <c r="I205" s="67">
        <f t="shared" si="63"/>
        <v>221259927</v>
      </c>
      <c r="J205" s="67">
        <v>10000000</v>
      </c>
      <c r="K205" s="67">
        <f t="shared" si="66"/>
        <v>211259927</v>
      </c>
      <c r="L205" s="67">
        <v>5000000</v>
      </c>
      <c r="M205" s="67">
        <v>10000000</v>
      </c>
      <c r="N205" s="67">
        <f t="shared" si="67"/>
        <v>0</v>
      </c>
      <c r="O205" s="67">
        <f t="shared" si="68"/>
        <v>211259927</v>
      </c>
      <c r="P205" s="66">
        <f t="shared" si="69"/>
        <v>5000000</v>
      </c>
      <c r="Q205" s="64">
        <f t="shared" si="64"/>
        <v>0</v>
      </c>
      <c r="R205" s="7">
        <f t="shared" si="65"/>
        <v>0</v>
      </c>
    </row>
    <row r="206" spans="1:18" ht="15.75" thickBot="1" x14ac:dyDescent="0.3">
      <c r="A206" s="65">
        <v>21059340</v>
      </c>
      <c r="B206" s="65" t="s">
        <v>500</v>
      </c>
      <c r="C206" s="67">
        <v>0</v>
      </c>
      <c r="D206" s="67">
        <v>0</v>
      </c>
      <c r="E206" s="67">
        <v>0</v>
      </c>
      <c r="F206" s="67">
        <v>0</v>
      </c>
      <c r="G206" s="67">
        <v>0</v>
      </c>
      <c r="H206" s="67">
        <v>70529028</v>
      </c>
      <c r="I206" s="67">
        <f t="shared" si="63"/>
        <v>70529028</v>
      </c>
      <c r="J206" s="67">
        <v>65578811</v>
      </c>
      <c r="K206" s="67">
        <f t="shared" si="66"/>
        <v>4950217</v>
      </c>
      <c r="L206" s="67">
        <v>0</v>
      </c>
      <c r="M206" s="67">
        <v>65578811</v>
      </c>
      <c r="N206" s="67">
        <f t="shared" si="67"/>
        <v>0</v>
      </c>
      <c r="O206" s="67">
        <f t="shared" si="68"/>
        <v>4950217</v>
      </c>
      <c r="P206" s="66">
        <f t="shared" si="69"/>
        <v>0</v>
      </c>
      <c r="Q206" s="64">
        <f t="shared" si="64"/>
        <v>0</v>
      </c>
      <c r="R206" s="7">
        <f t="shared" si="65"/>
        <v>0</v>
      </c>
    </row>
    <row r="207" spans="1:18" ht="15.75" thickBot="1" x14ac:dyDescent="0.3">
      <c r="A207" s="65">
        <v>21059341</v>
      </c>
      <c r="B207" s="65" t="s">
        <v>501</v>
      </c>
      <c r="C207" s="67">
        <v>0</v>
      </c>
      <c r="D207" s="67">
        <v>0</v>
      </c>
      <c r="E207" s="67">
        <v>0</v>
      </c>
      <c r="F207" s="67">
        <v>0</v>
      </c>
      <c r="G207" s="67">
        <v>0</v>
      </c>
      <c r="H207" s="67">
        <v>19012630</v>
      </c>
      <c r="I207" s="67">
        <f t="shared" si="63"/>
        <v>19012630</v>
      </c>
      <c r="J207" s="67">
        <v>11108650</v>
      </c>
      <c r="K207" s="67">
        <f t="shared" si="66"/>
        <v>7903980</v>
      </c>
      <c r="L207" s="67">
        <v>0</v>
      </c>
      <c r="M207" s="67">
        <v>11108650</v>
      </c>
      <c r="N207" s="67">
        <f t="shared" si="67"/>
        <v>0</v>
      </c>
      <c r="O207" s="67">
        <f t="shared" si="68"/>
        <v>7903980</v>
      </c>
      <c r="P207" s="66">
        <f t="shared" si="69"/>
        <v>0</v>
      </c>
      <c r="Q207" s="64">
        <f t="shared" si="64"/>
        <v>0</v>
      </c>
      <c r="R207" s="7">
        <f t="shared" si="65"/>
        <v>0</v>
      </c>
    </row>
    <row r="208" spans="1:18" ht="15.75" thickBot="1" x14ac:dyDescent="0.3">
      <c r="A208" s="65">
        <v>21059342</v>
      </c>
      <c r="B208" s="65" t="s">
        <v>502</v>
      </c>
      <c r="C208" s="67">
        <v>0</v>
      </c>
      <c r="D208" s="67">
        <v>0</v>
      </c>
      <c r="E208" s="67">
        <v>0</v>
      </c>
      <c r="F208" s="67">
        <v>0</v>
      </c>
      <c r="G208" s="67">
        <v>0</v>
      </c>
      <c r="H208" s="67">
        <v>18147510</v>
      </c>
      <c r="I208" s="67">
        <f t="shared" si="63"/>
        <v>18147510</v>
      </c>
      <c r="J208" s="67">
        <v>0</v>
      </c>
      <c r="K208" s="67">
        <f t="shared" si="66"/>
        <v>18147510</v>
      </c>
      <c r="L208" s="67">
        <v>0</v>
      </c>
      <c r="M208" s="67">
        <v>0</v>
      </c>
      <c r="N208" s="67">
        <f t="shared" si="67"/>
        <v>0</v>
      </c>
      <c r="O208" s="67">
        <f t="shared" si="68"/>
        <v>18147510</v>
      </c>
      <c r="P208" s="66">
        <f t="shared" si="69"/>
        <v>0</v>
      </c>
      <c r="Q208" s="64">
        <f t="shared" si="64"/>
        <v>0</v>
      </c>
      <c r="R208" s="7">
        <f t="shared" si="65"/>
        <v>0</v>
      </c>
    </row>
    <row r="209" spans="1:18" ht="15.75" thickBot="1" x14ac:dyDescent="0.3">
      <c r="A209" s="65">
        <v>21059343</v>
      </c>
      <c r="B209" s="65" t="s">
        <v>503</v>
      </c>
      <c r="C209" s="67">
        <v>0</v>
      </c>
      <c r="D209" s="67">
        <v>0</v>
      </c>
      <c r="E209" s="67">
        <v>0</v>
      </c>
      <c r="F209" s="67">
        <v>0</v>
      </c>
      <c r="G209" s="67">
        <v>0</v>
      </c>
      <c r="H209" s="67">
        <v>2213150</v>
      </c>
      <c r="I209" s="67">
        <f t="shared" si="63"/>
        <v>2213150</v>
      </c>
      <c r="J209" s="67">
        <v>0</v>
      </c>
      <c r="K209" s="67">
        <f t="shared" si="66"/>
        <v>2213150</v>
      </c>
      <c r="L209" s="67">
        <v>0</v>
      </c>
      <c r="M209" s="67">
        <v>0</v>
      </c>
      <c r="N209" s="67">
        <f t="shared" si="67"/>
        <v>0</v>
      </c>
      <c r="O209" s="67">
        <f t="shared" si="68"/>
        <v>2213150</v>
      </c>
      <c r="P209" s="66">
        <f t="shared" si="69"/>
        <v>0</v>
      </c>
      <c r="Q209" s="64">
        <f t="shared" si="64"/>
        <v>0</v>
      </c>
      <c r="R209" s="7">
        <f t="shared" si="65"/>
        <v>0</v>
      </c>
    </row>
    <row r="210" spans="1:18" ht="15.75" thickBot="1" x14ac:dyDescent="0.3">
      <c r="A210" s="65">
        <v>21059344</v>
      </c>
      <c r="B210" s="65" t="s">
        <v>504</v>
      </c>
      <c r="C210" s="67">
        <v>0</v>
      </c>
      <c r="D210" s="67">
        <v>0</v>
      </c>
      <c r="E210" s="67">
        <v>0</v>
      </c>
      <c r="F210" s="67">
        <v>0</v>
      </c>
      <c r="G210" s="67">
        <v>0</v>
      </c>
      <c r="H210" s="67">
        <v>6376588</v>
      </c>
      <c r="I210" s="67">
        <f t="shared" si="63"/>
        <v>6376588</v>
      </c>
      <c r="J210" s="67">
        <v>6376588</v>
      </c>
      <c r="K210" s="67">
        <f t="shared" si="66"/>
        <v>0</v>
      </c>
      <c r="L210" s="67">
        <v>0</v>
      </c>
      <c r="M210" s="67">
        <v>6376588</v>
      </c>
      <c r="N210" s="67">
        <f t="shared" si="67"/>
        <v>0</v>
      </c>
      <c r="O210" s="67">
        <f t="shared" si="68"/>
        <v>0</v>
      </c>
      <c r="P210" s="66">
        <f t="shared" si="69"/>
        <v>0</v>
      </c>
      <c r="Q210" s="64">
        <f t="shared" si="64"/>
        <v>0</v>
      </c>
      <c r="R210" s="7">
        <f t="shared" si="65"/>
        <v>0</v>
      </c>
    </row>
    <row r="211" spans="1:18" ht="15.75" thickBot="1" x14ac:dyDescent="0.3">
      <c r="A211" s="65">
        <v>21059345</v>
      </c>
      <c r="B211" s="65" t="s">
        <v>505</v>
      </c>
      <c r="C211" s="67">
        <v>0</v>
      </c>
      <c r="D211" s="67">
        <v>0</v>
      </c>
      <c r="E211" s="67">
        <v>0</v>
      </c>
      <c r="F211" s="67">
        <v>0</v>
      </c>
      <c r="G211" s="67">
        <v>0</v>
      </c>
      <c r="H211" s="67">
        <v>8127783</v>
      </c>
      <c r="I211" s="67">
        <f t="shared" si="63"/>
        <v>8127783</v>
      </c>
      <c r="J211" s="67">
        <v>8127783</v>
      </c>
      <c r="K211" s="67">
        <f t="shared" si="66"/>
        <v>0</v>
      </c>
      <c r="L211" s="67">
        <v>0</v>
      </c>
      <c r="M211" s="67">
        <v>8127783</v>
      </c>
      <c r="N211" s="67">
        <f t="shared" si="67"/>
        <v>0</v>
      </c>
      <c r="O211" s="67">
        <f t="shared" si="68"/>
        <v>0</v>
      </c>
      <c r="P211" s="66">
        <f t="shared" si="69"/>
        <v>0</v>
      </c>
      <c r="Q211" s="64">
        <f t="shared" si="64"/>
        <v>0</v>
      </c>
      <c r="R211" s="7">
        <f t="shared" si="65"/>
        <v>0</v>
      </c>
    </row>
    <row r="212" spans="1:18" ht="15.75" thickBot="1" x14ac:dyDescent="0.3">
      <c r="A212" s="65">
        <v>21059346</v>
      </c>
      <c r="B212" s="65" t="s">
        <v>506</v>
      </c>
      <c r="C212" s="67">
        <v>0</v>
      </c>
      <c r="D212" s="67">
        <v>0</v>
      </c>
      <c r="E212" s="67">
        <v>0</v>
      </c>
      <c r="F212" s="67">
        <v>0</v>
      </c>
      <c r="G212" s="67">
        <v>0</v>
      </c>
      <c r="H212" s="67">
        <v>12333133</v>
      </c>
      <c r="I212" s="67">
        <f t="shared" si="63"/>
        <v>12333133</v>
      </c>
      <c r="J212" s="67">
        <v>314999</v>
      </c>
      <c r="K212" s="67">
        <f t="shared" si="66"/>
        <v>12018134</v>
      </c>
      <c r="L212" s="67">
        <v>0</v>
      </c>
      <c r="M212" s="67">
        <v>314999</v>
      </c>
      <c r="N212" s="67">
        <f t="shared" si="67"/>
        <v>0</v>
      </c>
      <c r="O212" s="67">
        <f t="shared" si="68"/>
        <v>12018134</v>
      </c>
      <c r="P212" s="66">
        <f t="shared" si="69"/>
        <v>0</v>
      </c>
      <c r="Q212" s="64">
        <f t="shared" si="64"/>
        <v>0</v>
      </c>
      <c r="R212" s="7">
        <f t="shared" si="65"/>
        <v>0</v>
      </c>
    </row>
    <row r="213" spans="1:18" ht="15.75" thickBot="1" x14ac:dyDescent="0.3">
      <c r="A213" s="65">
        <v>21059347</v>
      </c>
      <c r="B213" s="65" t="s">
        <v>507</v>
      </c>
      <c r="C213" s="67">
        <v>0</v>
      </c>
      <c r="D213" s="67">
        <v>0</v>
      </c>
      <c r="E213" s="67">
        <v>0</v>
      </c>
      <c r="F213" s="67">
        <v>0</v>
      </c>
      <c r="G213" s="67">
        <v>0</v>
      </c>
      <c r="H213" s="67">
        <v>110378648</v>
      </c>
      <c r="I213" s="67">
        <f t="shared" si="63"/>
        <v>110378648</v>
      </c>
      <c r="J213" s="67">
        <v>0</v>
      </c>
      <c r="K213" s="67">
        <f t="shared" si="66"/>
        <v>110378648</v>
      </c>
      <c r="L213" s="67">
        <v>0</v>
      </c>
      <c r="M213" s="67">
        <v>0</v>
      </c>
      <c r="N213" s="67">
        <f t="shared" si="67"/>
        <v>0</v>
      </c>
      <c r="O213" s="67">
        <f t="shared" si="68"/>
        <v>110378648</v>
      </c>
      <c r="P213" s="66">
        <f t="shared" si="69"/>
        <v>0</v>
      </c>
      <c r="Q213" s="64">
        <f t="shared" si="64"/>
        <v>0</v>
      </c>
      <c r="R213" s="7">
        <f t="shared" si="65"/>
        <v>0</v>
      </c>
    </row>
    <row r="214" spans="1:18" ht="15.75" thickBot="1" x14ac:dyDescent="0.3">
      <c r="A214" s="65">
        <v>21059348</v>
      </c>
      <c r="B214" s="65" t="s">
        <v>508</v>
      </c>
      <c r="C214" s="67">
        <v>0</v>
      </c>
      <c r="D214" s="67">
        <v>0</v>
      </c>
      <c r="E214" s="67">
        <v>0</v>
      </c>
      <c r="F214" s="67">
        <v>0</v>
      </c>
      <c r="G214" s="67">
        <v>0</v>
      </c>
      <c r="H214" s="67">
        <v>106288817</v>
      </c>
      <c r="I214" s="67">
        <f t="shared" si="63"/>
        <v>106288817</v>
      </c>
      <c r="J214" s="67">
        <v>30689418</v>
      </c>
      <c r="K214" s="67">
        <f t="shared" si="66"/>
        <v>75599399</v>
      </c>
      <c r="L214" s="67">
        <v>0</v>
      </c>
      <c r="M214" s="67">
        <v>30689418</v>
      </c>
      <c r="N214" s="67">
        <f t="shared" si="67"/>
        <v>0</v>
      </c>
      <c r="O214" s="67">
        <f t="shared" si="68"/>
        <v>75599399</v>
      </c>
      <c r="P214" s="66">
        <f t="shared" si="69"/>
        <v>0</v>
      </c>
      <c r="Q214" s="64">
        <f t="shared" si="64"/>
        <v>0</v>
      </c>
      <c r="R214" s="7">
        <f t="shared" si="65"/>
        <v>0</v>
      </c>
    </row>
    <row r="215" spans="1:18" ht="15.75" thickBot="1" x14ac:dyDescent="0.3">
      <c r="A215" s="65">
        <v>21059349</v>
      </c>
      <c r="B215" s="65" t="s">
        <v>509</v>
      </c>
      <c r="C215" s="67">
        <v>0</v>
      </c>
      <c r="D215" s="67">
        <v>0</v>
      </c>
      <c r="E215" s="67">
        <v>0</v>
      </c>
      <c r="F215" s="67">
        <v>0</v>
      </c>
      <c r="G215" s="67">
        <v>0</v>
      </c>
      <c r="H215" s="67">
        <v>21278200</v>
      </c>
      <c r="I215" s="67">
        <f t="shared" si="63"/>
        <v>21278200</v>
      </c>
      <c r="J215" s="67">
        <v>0</v>
      </c>
      <c r="K215" s="67">
        <f t="shared" si="66"/>
        <v>21278200</v>
      </c>
      <c r="L215" s="67">
        <v>0</v>
      </c>
      <c r="M215" s="67">
        <v>0</v>
      </c>
      <c r="N215" s="67">
        <f t="shared" si="67"/>
        <v>0</v>
      </c>
      <c r="O215" s="67">
        <f t="shared" si="68"/>
        <v>21278200</v>
      </c>
      <c r="P215" s="66">
        <f t="shared" si="69"/>
        <v>0</v>
      </c>
      <c r="Q215" s="64">
        <f t="shared" si="64"/>
        <v>0</v>
      </c>
      <c r="R215" s="7">
        <f t="shared" si="65"/>
        <v>0</v>
      </c>
    </row>
    <row r="216" spans="1:18" ht="15.75" thickBot="1" x14ac:dyDescent="0.3">
      <c r="A216" s="65">
        <v>21059350</v>
      </c>
      <c r="B216" s="65" t="s">
        <v>510</v>
      </c>
      <c r="C216" s="67">
        <v>0</v>
      </c>
      <c r="D216" s="67">
        <v>0</v>
      </c>
      <c r="E216" s="67">
        <v>0</v>
      </c>
      <c r="F216" s="67">
        <v>0</v>
      </c>
      <c r="G216" s="67">
        <v>0</v>
      </c>
      <c r="H216" s="67">
        <v>442977297</v>
      </c>
      <c r="I216" s="67">
        <f t="shared" si="63"/>
        <v>442977297</v>
      </c>
      <c r="J216" s="67">
        <v>20190983</v>
      </c>
      <c r="K216" s="67">
        <f t="shared" si="66"/>
        <v>422786314</v>
      </c>
      <c r="L216" s="67">
        <v>0</v>
      </c>
      <c r="M216" s="67">
        <v>20190983</v>
      </c>
      <c r="N216" s="67">
        <f t="shared" si="67"/>
        <v>0</v>
      </c>
      <c r="O216" s="67">
        <f t="shared" si="68"/>
        <v>422786314</v>
      </c>
      <c r="P216" s="66">
        <f t="shared" si="69"/>
        <v>0</v>
      </c>
      <c r="Q216" s="64">
        <f t="shared" si="64"/>
        <v>0</v>
      </c>
      <c r="R216" s="7">
        <f t="shared" si="65"/>
        <v>0</v>
      </c>
    </row>
    <row r="217" spans="1:18" ht="15.75" thickBot="1" x14ac:dyDescent="0.3">
      <c r="A217" s="65">
        <v>21059351</v>
      </c>
      <c r="B217" s="65" t="s">
        <v>511</v>
      </c>
      <c r="C217" s="67">
        <v>0</v>
      </c>
      <c r="D217" s="67">
        <v>0</v>
      </c>
      <c r="E217" s="67">
        <v>0</v>
      </c>
      <c r="F217" s="67">
        <v>0</v>
      </c>
      <c r="G217" s="67">
        <v>0</v>
      </c>
      <c r="H217" s="67">
        <v>107468483</v>
      </c>
      <c r="I217" s="67">
        <f t="shared" si="63"/>
        <v>107468483</v>
      </c>
      <c r="J217" s="67">
        <v>60342412</v>
      </c>
      <c r="K217" s="67">
        <f t="shared" si="66"/>
        <v>47126071</v>
      </c>
      <c r="L217" s="67">
        <v>0</v>
      </c>
      <c r="M217" s="67">
        <v>60342412</v>
      </c>
      <c r="N217" s="67">
        <f t="shared" si="67"/>
        <v>0</v>
      </c>
      <c r="O217" s="67">
        <f t="shared" si="68"/>
        <v>47126071</v>
      </c>
      <c r="P217" s="66">
        <f t="shared" si="69"/>
        <v>0</v>
      </c>
      <c r="Q217" s="64">
        <f t="shared" si="64"/>
        <v>0</v>
      </c>
      <c r="R217" s="7">
        <f t="shared" si="65"/>
        <v>0</v>
      </c>
    </row>
    <row r="218" spans="1:18" ht="15.75" thickBot="1" x14ac:dyDescent="0.3">
      <c r="A218" s="65">
        <v>21059352</v>
      </c>
      <c r="B218" s="65" t="s">
        <v>512</v>
      </c>
      <c r="C218" s="67">
        <v>0</v>
      </c>
      <c r="D218" s="67">
        <v>0</v>
      </c>
      <c r="E218" s="67">
        <v>0</v>
      </c>
      <c r="F218" s="67">
        <v>0</v>
      </c>
      <c r="G218" s="67">
        <v>0</v>
      </c>
      <c r="H218" s="67">
        <v>86800000</v>
      </c>
      <c r="I218" s="67">
        <f t="shared" si="63"/>
        <v>86800000</v>
      </c>
      <c r="J218" s="67">
        <v>0</v>
      </c>
      <c r="K218" s="67">
        <f t="shared" si="66"/>
        <v>86800000</v>
      </c>
      <c r="L218" s="67">
        <v>0</v>
      </c>
      <c r="M218" s="67">
        <v>0</v>
      </c>
      <c r="N218" s="67">
        <f t="shared" si="67"/>
        <v>0</v>
      </c>
      <c r="O218" s="67">
        <f t="shared" si="68"/>
        <v>86800000</v>
      </c>
      <c r="P218" s="66">
        <f t="shared" si="69"/>
        <v>0</v>
      </c>
      <c r="Q218" s="64">
        <f t="shared" si="64"/>
        <v>0</v>
      </c>
      <c r="R218" s="7">
        <f t="shared" si="65"/>
        <v>0</v>
      </c>
    </row>
    <row r="219" spans="1:18" ht="15.75" thickBot="1" x14ac:dyDescent="0.3">
      <c r="A219" s="65">
        <v>21059353</v>
      </c>
      <c r="B219" s="65" t="s">
        <v>513</v>
      </c>
      <c r="C219" s="67">
        <v>0</v>
      </c>
      <c r="D219" s="67">
        <v>0</v>
      </c>
      <c r="E219" s="67">
        <v>0</v>
      </c>
      <c r="F219" s="67">
        <v>0</v>
      </c>
      <c r="G219" s="67">
        <v>0</v>
      </c>
      <c r="H219" s="67">
        <v>48190669</v>
      </c>
      <c r="I219" s="67">
        <f t="shared" si="63"/>
        <v>48190669</v>
      </c>
      <c r="J219" s="67">
        <v>11945669</v>
      </c>
      <c r="K219" s="67">
        <f t="shared" si="66"/>
        <v>36245000</v>
      </c>
      <c r="L219" s="67">
        <v>0</v>
      </c>
      <c r="M219" s="67">
        <v>11945669</v>
      </c>
      <c r="N219" s="67">
        <f t="shared" si="67"/>
        <v>0</v>
      </c>
      <c r="O219" s="67">
        <f t="shared" si="68"/>
        <v>36245000</v>
      </c>
      <c r="P219" s="66">
        <f t="shared" si="69"/>
        <v>0</v>
      </c>
      <c r="Q219" s="64">
        <f t="shared" si="64"/>
        <v>0</v>
      </c>
      <c r="R219" s="7">
        <f t="shared" si="65"/>
        <v>0</v>
      </c>
    </row>
    <row r="220" spans="1:18" ht="15.75" thickBot="1" x14ac:dyDescent="0.3">
      <c r="A220" s="65">
        <v>21059354</v>
      </c>
      <c r="B220" s="65" t="s">
        <v>514</v>
      </c>
      <c r="C220" s="67">
        <v>0</v>
      </c>
      <c r="D220" s="67">
        <v>0</v>
      </c>
      <c r="E220" s="67">
        <v>0</v>
      </c>
      <c r="F220" s="67">
        <v>0</v>
      </c>
      <c r="G220" s="67">
        <v>0</v>
      </c>
      <c r="H220" s="67">
        <v>80444640</v>
      </c>
      <c r="I220" s="67">
        <f t="shared" si="63"/>
        <v>80444640</v>
      </c>
      <c r="J220" s="67">
        <v>11803031</v>
      </c>
      <c r="K220" s="67">
        <f t="shared" si="66"/>
        <v>68641609</v>
      </c>
      <c r="L220" s="67">
        <v>0</v>
      </c>
      <c r="M220" s="67">
        <v>11803031</v>
      </c>
      <c r="N220" s="67">
        <f t="shared" si="67"/>
        <v>0</v>
      </c>
      <c r="O220" s="67">
        <f t="shared" si="68"/>
        <v>68641609</v>
      </c>
      <c r="P220" s="66">
        <f t="shared" si="69"/>
        <v>0</v>
      </c>
      <c r="Q220" s="64">
        <f t="shared" si="64"/>
        <v>0</v>
      </c>
      <c r="R220" s="7">
        <f t="shared" si="65"/>
        <v>0</v>
      </c>
    </row>
    <row r="221" spans="1:18" ht="15.75" thickBot="1" x14ac:dyDescent="0.3">
      <c r="A221" s="65">
        <v>21059355</v>
      </c>
      <c r="B221" s="65" t="s">
        <v>515</v>
      </c>
      <c r="C221" s="67">
        <v>0</v>
      </c>
      <c r="D221" s="67">
        <v>0</v>
      </c>
      <c r="E221" s="67">
        <v>0</v>
      </c>
      <c r="F221" s="67">
        <v>0</v>
      </c>
      <c r="G221" s="67">
        <v>0</v>
      </c>
      <c r="H221" s="67">
        <v>3198645</v>
      </c>
      <c r="I221" s="67">
        <f t="shared" si="63"/>
        <v>3198645</v>
      </c>
      <c r="J221" s="67">
        <v>3198645</v>
      </c>
      <c r="K221" s="67">
        <f t="shared" si="66"/>
        <v>0</v>
      </c>
      <c r="L221" s="67">
        <v>0</v>
      </c>
      <c r="M221" s="67">
        <v>3198645</v>
      </c>
      <c r="N221" s="67">
        <f t="shared" si="67"/>
        <v>0</v>
      </c>
      <c r="O221" s="67">
        <f t="shared" si="68"/>
        <v>0</v>
      </c>
      <c r="P221" s="66">
        <f t="shared" si="69"/>
        <v>0</v>
      </c>
      <c r="Q221" s="64">
        <f t="shared" si="64"/>
        <v>0</v>
      </c>
      <c r="R221" s="7">
        <f t="shared" si="65"/>
        <v>0</v>
      </c>
    </row>
    <row r="222" spans="1:18" ht="15.75" thickBot="1" x14ac:dyDescent="0.3">
      <c r="A222" s="65">
        <v>21059356</v>
      </c>
      <c r="B222" s="65" t="s">
        <v>516</v>
      </c>
      <c r="C222" s="67">
        <v>0</v>
      </c>
      <c r="D222" s="67">
        <v>0</v>
      </c>
      <c r="E222" s="67">
        <v>0</v>
      </c>
      <c r="F222" s="67">
        <v>0</v>
      </c>
      <c r="G222" s="67">
        <v>0</v>
      </c>
      <c r="H222" s="67">
        <v>9000000</v>
      </c>
      <c r="I222" s="67">
        <f t="shared" si="63"/>
        <v>9000000</v>
      </c>
      <c r="J222" s="67">
        <v>0</v>
      </c>
      <c r="K222" s="67">
        <f t="shared" si="66"/>
        <v>9000000</v>
      </c>
      <c r="L222" s="67">
        <v>0</v>
      </c>
      <c r="M222" s="67">
        <v>0</v>
      </c>
      <c r="N222" s="67">
        <f t="shared" si="67"/>
        <v>0</v>
      </c>
      <c r="O222" s="67">
        <f t="shared" si="68"/>
        <v>9000000</v>
      </c>
      <c r="P222" s="66">
        <f t="shared" si="69"/>
        <v>0</v>
      </c>
      <c r="Q222" s="64">
        <f t="shared" si="64"/>
        <v>0</v>
      </c>
      <c r="R222" s="7">
        <f t="shared" si="65"/>
        <v>0</v>
      </c>
    </row>
    <row r="223" spans="1:18" ht="15.75" thickBot="1" x14ac:dyDescent="0.3">
      <c r="A223" s="65">
        <v>21059357</v>
      </c>
      <c r="B223" s="65" t="s">
        <v>517</v>
      </c>
      <c r="C223" s="67">
        <v>0</v>
      </c>
      <c r="D223" s="67">
        <v>0</v>
      </c>
      <c r="E223" s="67">
        <v>0</v>
      </c>
      <c r="F223" s="67">
        <v>0</v>
      </c>
      <c r="G223" s="67">
        <v>0</v>
      </c>
      <c r="H223" s="67">
        <v>14600000</v>
      </c>
      <c r="I223" s="67">
        <f t="shared" si="63"/>
        <v>14600000</v>
      </c>
      <c r="J223" s="67">
        <v>0</v>
      </c>
      <c r="K223" s="67">
        <f t="shared" si="66"/>
        <v>14600000</v>
      </c>
      <c r="L223" s="67">
        <v>0</v>
      </c>
      <c r="M223" s="67">
        <v>0</v>
      </c>
      <c r="N223" s="67">
        <f t="shared" si="67"/>
        <v>0</v>
      </c>
      <c r="O223" s="67">
        <f t="shared" si="68"/>
        <v>14600000</v>
      </c>
      <c r="P223" s="66">
        <f t="shared" si="69"/>
        <v>0</v>
      </c>
      <c r="Q223" s="64">
        <f t="shared" si="64"/>
        <v>0</v>
      </c>
      <c r="R223" s="7">
        <f t="shared" si="65"/>
        <v>0</v>
      </c>
    </row>
    <row r="224" spans="1:18" ht="15.75" thickBot="1" x14ac:dyDescent="0.3">
      <c r="A224" s="65">
        <v>21059358</v>
      </c>
      <c r="B224" s="65" t="s">
        <v>518</v>
      </c>
      <c r="C224" s="67">
        <v>0</v>
      </c>
      <c r="D224" s="67">
        <v>0</v>
      </c>
      <c r="E224" s="67">
        <v>0</v>
      </c>
      <c r="F224" s="67">
        <v>0</v>
      </c>
      <c r="G224" s="67">
        <v>0</v>
      </c>
      <c r="H224" s="67">
        <v>3000000</v>
      </c>
      <c r="I224" s="67">
        <f t="shared" si="63"/>
        <v>3000000</v>
      </c>
      <c r="J224" s="67">
        <v>0</v>
      </c>
      <c r="K224" s="67">
        <f t="shared" si="66"/>
        <v>3000000</v>
      </c>
      <c r="L224" s="67">
        <v>0</v>
      </c>
      <c r="M224" s="67">
        <v>0</v>
      </c>
      <c r="N224" s="67">
        <f t="shared" si="67"/>
        <v>0</v>
      </c>
      <c r="O224" s="67">
        <f t="shared" si="68"/>
        <v>3000000</v>
      </c>
      <c r="P224" s="66">
        <f t="shared" si="69"/>
        <v>0</v>
      </c>
      <c r="Q224" s="64">
        <f t="shared" si="64"/>
        <v>0</v>
      </c>
      <c r="R224" s="7">
        <f t="shared" si="65"/>
        <v>0</v>
      </c>
    </row>
    <row r="225" spans="1:18" ht="15.75" thickBot="1" x14ac:dyDescent="0.3">
      <c r="A225" s="70">
        <v>210597</v>
      </c>
      <c r="B225" s="70" t="s">
        <v>519</v>
      </c>
      <c r="C225" s="71">
        <f>SUM(C226:C263)</f>
        <v>0</v>
      </c>
      <c r="D225" s="71">
        <f t="shared" ref="D225:P225" si="70">SUM(D226:D263)</f>
        <v>243000</v>
      </c>
      <c r="E225" s="71">
        <f t="shared" si="70"/>
        <v>0</v>
      </c>
      <c r="F225" s="71">
        <f t="shared" si="70"/>
        <v>0</v>
      </c>
      <c r="G225" s="71">
        <f t="shared" si="70"/>
        <v>0</v>
      </c>
      <c r="H225" s="71">
        <f t="shared" si="70"/>
        <v>2756870118</v>
      </c>
      <c r="I225" s="71">
        <f t="shared" si="70"/>
        <v>2757113118</v>
      </c>
      <c r="J225" s="71">
        <f t="shared" si="70"/>
        <v>60925294</v>
      </c>
      <c r="K225" s="71">
        <f t="shared" si="70"/>
        <v>2696187824</v>
      </c>
      <c r="L225" s="71">
        <f t="shared" si="70"/>
        <v>51558298</v>
      </c>
      <c r="M225" s="71">
        <f t="shared" si="70"/>
        <v>60925294</v>
      </c>
      <c r="N225" s="71">
        <f t="shared" si="70"/>
        <v>0</v>
      </c>
      <c r="O225" s="71">
        <f t="shared" si="70"/>
        <v>2696187824</v>
      </c>
      <c r="P225" s="71">
        <f t="shared" si="70"/>
        <v>51558298</v>
      </c>
      <c r="Q225" s="64">
        <f t="shared" si="64"/>
        <v>0</v>
      </c>
      <c r="R225" s="7">
        <f t="shared" si="65"/>
        <v>0</v>
      </c>
    </row>
    <row r="226" spans="1:18" ht="15.75" thickBot="1" x14ac:dyDescent="0.3">
      <c r="A226" s="65">
        <v>21059701</v>
      </c>
      <c r="B226" s="65" t="s">
        <v>520</v>
      </c>
      <c r="C226" s="67">
        <v>0</v>
      </c>
      <c r="D226" s="67">
        <v>0</v>
      </c>
      <c r="E226" s="67">
        <v>0</v>
      </c>
      <c r="F226" s="67">
        <v>0</v>
      </c>
      <c r="G226" s="67">
        <v>0</v>
      </c>
      <c r="H226" s="67">
        <v>2265906543</v>
      </c>
      <c r="I226" s="67">
        <f t="shared" ref="I226:I263" si="71">+C226+D226-E226-F226-G226+H226</f>
        <v>2265906543</v>
      </c>
      <c r="J226" s="67">
        <v>0</v>
      </c>
      <c r="K226" s="67">
        <f t="shared" si="66"/>
        <v>2265906543</v>
      </c>
      <c r="L226" s="67">
        <v>0</v>
      </c>
      <c r="M226" s="67">
        <v>0</v>
      </c>
      <c r="N226" s="67">
        <f t="shared" si="67"/>
        <v>0</v>
      </c>
      <c r="O226" s="67">
        <f t="shared" si="68"/>
        <v>2265906543</v>
      </c>
      <c r="P226" s="66">
        <f t="shared" si="69"/>
        <v>0</v>
      </c>
      <c r="Q226" s="64">
        <f t="shared" si="64"/>
        <v>0</v>
      </c>
      <c r="R226" s="7">
        <f t="shared" si="65"/>
        <v>0</v>
      </c>
    </row>
    <row r="227" spans="1:18" ht="15.75" thickBot="1" x14ac:dyDescent="0.3">
      <c r="A227" s="65">
        <v>21059702</v>
      </c>
      <c r="B227" s="65" t="s">
        <v>521</v>
      </c>
      <c r="C227" s="67">
        <v>0</v>
      </c>
      <c r="D227" s="67">
        <v>0</v>
      </c>
      <c r="E227" s="67">
        <v>0</v>
      </c>
      <c r="F227" s="67">
        <v>0</v>
      </c>
      <c r="G227" s="67">
        <v>0</v>
      </c>
      <c r="H227" s="67">
        <v>26940000</v>
      </c>
      <c r="I227" s="67">
        <f t="shared" si="71"/>
        <v>26940000</v>
      </c>
      <c r="J227" s="67">
        <v>0</v>
      </c>
      <c r="K227" s="67">
        <f t="shared" si="66"/>
        <v>26940000</v>
      </c>
      <c r="L227" s="67">
        <v>0</v>
      </c>
      <c r="M227" s="67">
        <v>0</v>
      </c>
      <c r="N227" s="67">
        <f t="shared" si="67"/>
        <v>0</v>
      </c>
      <c r="O227" s="67">
        <f t="shared" si="68"/>
        <v>26940000</v>
      </c>
      <c r="P227" s="66">
        <f t="shared" si="69"/>
        <v>0</v>
      </c>
      <c r="Q227" s="64">
        <f t="shared" si="64"/>
        <v>0</v>
      </c>
      <c r="R227" s="7">
        <f t="shared" si="65"/>
        <v>0</v>
      </c>
    </row>
    <row r="228" spans="1:18" ht="15.75" thickBot="1" x14ac:dyDescent="0.3">
      <c r="A228" s="65">
        <v>21059703</v>
      </c>
      <c r="B228" s="65" t="s">
        <v>522</v>
      </c>
      <c r="C228" s="67">
        <v>0</v>
      </c>
      <c r="D228" s="67">
        <v>0</v>
      </c>
      <c r="E228" s="67">
        <v>0</v>
      </c>
      <c r="F228" s="67">
        <v>0</v>
      </c>
      <c r="G228" s="67">
        <v>0</v>
      </c>
      <c r="H228" s="67">
        <v>181388641</v>
      </c>
      <c r="I228" s="67">
        <f t="shared" si="71"/>
        <v>181388641</v>
      </c>
      <c r="J228" s="67">
        <v>0</v>
      </c>
      <c r="K228" s="67">
        <f t="shared" si="66"/>
        <v>181388641</v>
      </c>
      <c r="L228" s="67">
        <v>0</v>
      </c>
      <c r="M228" s="67">
        <v>0</v>
      </c>
      <c r="N228" s="67">
        <f t="shared" si="67"/>
        <v>0</v>
      </c>
      <c r="O228" s="67">
        <f t="shared" si="68"/>
        <v>181388641</v>
      </c>
      <c r="P228" s="66">
        <f t="shared" si="69"/>
        <v>0</v>
      </c>
      <c r="Q228" s="64">
        <f t="shared" si="64"/>
        <v>0</v>
      </c>
      <c r="R228" s="7">
        <f t="shared" si="65"/>
        <v>0</v>
      </c>
    </row>
    <row r="229" spans="1:18" ht="15.75" thickBot="1" x14ac:dyDescent="0.3">
      <c r="A229" s="65">
        <v>21059704</v>
      </c>
      <c r="B229" s="65" t="s">
        <v>523</v>
      </c>
      <c r="C229" s="67">
        <v>0</v>
      </c>
      <c r="D229" s="67">
        <v>0</v>
      </c>
      <c r="E229" s="67">
        <v>0</v>
      </c>
      <c r="F229" s="67">
        <v>0</v>
      </c>
      <c r="G229" s="67">
        <v>0</v>
      </c>
      <c r="H229" s="67">
        <v>6202000</v>
      </c>
      <c r="I229" s="67">
        <f t="shared" si="71"/>
        <v>6202000</v>
      </c>
      <c r="J229" s="67">
        <v>0</v>
      </c>
      <c r="K229" s="67">
        <f t="shared" si="66"/>
        <v>6202000</v>
      </c>
      <c r="L229" s="67">
        <v>0</v>
      </c>
      <c r="M229" s="67">
        <v>0</v>
      </c>
      <c r="N229" s="67">
        <f t="shared" si="67"/>
        <v>0</v>
      </c>
      <c r="O229" s="67">
        <f t="shared" si="68"/>
        <v>6202000</v>
      </c>
      <c r="P229" s="66">
        <f t="shared" si="69"/>
        <v>0</v>
      </c>
      <c r="Q229" s="64">
        <f t="shared" si="64"/>
        <v>0</v>
      </c>
      <c r="R229" s="7">
        <f t="shared" si="65"/>
        <v>0</v>
      </c>
    </row>
    <row r="230" spans="1:18" ht="15.75" thickBot="1" x14ac:dyDescent="0.3">
      <c r="A230" s="65">
        <v>21059705</v>
      </c>
      <c r="B230" s="65" t="s">
        <v>524</v>
      </c>
      <c r="C230" s="67">
        <v>0</v>
      </c>
      <c r="D230" s="67">
        <v>0</v>
      </c>
      <c r="E230" s="67">
        <v>0</v>
      </c>
      <c r="F230" s="67">
        <v>0</v>
      </c>
      <c r="G230" s="67">
        <v>0</v>
      </c>
      <c r="H230" s="67">
        <v>2756836</v>
      </c>
      <c r="I230" s="67">
        <f t="shared" si="71"/>
        <v>2756836</v>
      </c>
      <c r="J230" s="67">
        <v>2756836</v>
      </c>
      <c r="K230" s="67">
        <f t="shared" si="66"/>
        <v>0</v>
      </c>
      <c r="L230" s="67">
        <v>0</v>
      </c>
      <c r="M230" s="67">
        <v>2756836</v>
      </c>
      <c r="N230" s="67">
        <f t="shared" si="67"/>
        <v>0</v>
      </c>
      <c r="O230" s="67">
        <f t="shared" si="68"/>
        <v>0</v>
      </c>
      <c r="P230" s="66">
        <f t="shared" si="69"/>
        <v>0</v>
      </c>
      <c r="Q230" s="64">
        <f t="shared" si="64"/>
        <v>0</v>
      </c>
      <c r="R230" s="7">
        <f t="shared" si="65"/>
        <v>0</v>
      </c>
    </row>
    <row r="231" spans="1:18" ht="15.75" thickBot="1" x14ac:dyDescent="0.3">
      <c r="A231" s="65">
        <v>21059706</v>
      </c>
      <c r="B231" s="65" t="s">
        <v>525</v>
      </c>
      <c r="C231" s="67">
        <v>0</v>
      </c>
      <c r="D231" s="67">
        <v>0</v>
      </c>
      <c r="E231" s="67">
        <v>0</v>
      </c>
      <c r="F231" s="67">
        <v>0</v>
      </c>
      <c r="G231" s="67">
        <v>0</v>
      </c>
      <c r="H231" s="67">
        <v>3738881</v>
      </c>
      <c r="I231" s="67">
        <f t="shared" si="71"/>
        <v>3738881</v>
      </c>
      <c r="J231" s="67">
        <v>3738881</v>
      </c>
      <c r="K231" s="67">
        <f t="shared" si="66"/>
        <v>0</v>
      </c>
      <c r="L231" s="67">
        <v>3738881</v>
      </c>
      <c r="M231" s="67">
        <v>3738881</v>
      </c>
      <c r="N231" s="67">
        <f t="shared" si="67"/>
        <v>0</v>
      </c>
      <c r="O231" s="67">
        <f t="shared" si="68"/>
        <v>0</v>
      </c>
      <c r="P231" s="66">
        <f t="shared" si="69"/>
        <v>3738881</v>
      </c>
      <c r="Q231" s="64">
        <f t="shared" si="64"/>
        <v>0</v>
      </c>
      <c r="R231" s="7">
        <f t="shared" si="65"/>
        <v>0</v>
      </c>
    </row>
    <row r="232" spans="1:18" ht="15.75" thickBot="1" x14ac:dyDescent="0.3">
      <c r="A232" s="65">
        <v>21059707</v>
      </c>
      <c r="B232" s="65" t="s">
        <v>526</v>
      </c>
      <c r="C232" s="67">
        <v>0</v>
      </c>
      <c r="D232" s="67">
        <v>0</v>
      </c>
      <c r="E232" s="67">
        <v>0</v>
      </c>
      <c r="F232" s="67">
        <v>0</v>
      </c>
      <c r="G232" s="67">
        <v>0</v>
      </c>
      <c r="H232" s="67">
        <v>638609</v>
      </c>
      <c r="I232" s="67">
        <f t="shared" si="71"/>
        <v>638609</v>
      </c>
      <c r="J232" s="67">
        <v>0</v>
      </c>
      <c r="K232" s="67">
        <f t="shared" si="66"/>
        <v>638609</v>
      </c>
      <c r="L232" s="67">
        <v>0</v>
      </c>
      <c r="M232" s="67">
        <v>0</v>
      </c>
      <c r="N232" s="67">
        <f t="shared" si="67"/>
        <v>0</v>
      </c>
      <c r="O232" s="67">
        <f t="shared" si="68"/>
        <v>638609</v>
      </c>
      <c r="P232" s="66">
        <f t="shared" si="69"/>
        <v>0</v>
      </c>
      <c r="Q232" s="64">
        <f t="shared" si="64"/>
        <v>0</v>
      </c>
      <c r="R232" s="7">
        <f t="shared" si="65"/>
        <v>0</v>
      </c>
    </row>
    <row r="233" spans="1:18" ht="15.75" thickBot="1" x14ac:dyDescent="0.3">
      <c r="A233" s="65">
        <v>21059708</v>
      </c>
      <c r="B233" s="65" t="s">
        <v>527</v>
      </c>
      <c r="C233" s="67">
        <v>0</v>
      </c>
      <c r="D233" s="67">
        <v>0</v>
      </c>
      <c r="E233" s="67">
        <v>0</v>
      </c>
      <c r="F233" s="67">
        <v>0</v>
      </c>
      <c r="G233" s="67">
        <v>0</v>
      </c>
      <c r="H233" s="67">
        <v>12500000</v>
      </c>
      <c r="I233" s="67">
        <f t="shared" si="71"/>
        <v>12500000</v>
      </c>
      <c r="J233" s="67">
        <v>0</v>
      </c>
      <c r="K233" s="67">
        <f t="shared" si="66"/>
        <v>12500000</v>
      </c>
      <c r="L233" s="67">
        <v>0</v>
      </c>
      <c r="M233" s="67">
        <v>0</v>
      </c>
      <c r="N233" s="67">
        <f t="shared" si="67"/>
        <v>0</v>
      </c>
      <c r="O233" s="67">
        <f t="shared" si="68"/>
        <v>12500000</v>
      </c>
      <c r="P233" s="66">
        <f t="shared" si="69"/>
        <v>0</v>
      </c>
      <c r="Q233" s="64">
        <f t="shared" si="64"/>
        <v>0</v>
      </c>
      <c r="R233" s="7">
        <f t="shared" si="65"/>
        <v>0</v>
      </c>
    </row>
    <row r="234" spans="1:18" ht="15.75" thickBot="1" x14ac:dyDescent="0.3">
      <c r="A234" s="65">
        <v>21059709</v>
      </c>
      <c r="B234" s="65" t="s">
        <v>528</v>
      </c>
      <c r="C234" s="67">
        <v>0</v>
      </c>
      <c r="D234" s="67">
        <v>0</v>
      </c>
      <c r="E234" s="67">
        <v>0</v>
      </c>
      <c r="F234" s="67">
        <v>0</v>
      </c>
      <c r="G234" s="67">
        <v>0</v>
      </c>
      <c r="H234" s="67">
        <v>655880</v>
      </c>
      <c r="I234" s="67">
        <f t="shared" si="71"/>
        <v>655880</v>
      </c>
      <c r="J234" s="67">
        <v>655880</v>
      </c>
      <c r="K234" s="67">
        <f t="shared" si="66"/>
        <v>0</v>
      </c>
      <c r="L234" s="67">
        <v>655880</v>
      </c>
      <c r="M234" s="67">
        <v>655880</v>
      </c>
      <c r="N234" s="67">
        <f t="shared" si="67"/>
        <v>0</v>
      </c>
      <c r="O234" s="67">
        <f t="shared" si="68"/>
        <v>0</v>
      </c>
      <c r="P234" s="66">
        <f t="shared" si="69"/>
        <v>655880</v>
      </c>
      <c r="Q234" s="64">
        <f t="shared" si="64"/>
        <v>0</v>
      </c>
      <c r="R234" s="7">
        <f t="shared" si="65"/>
        <v>0</v>
      </c>
    </row>
    <row r="235" spans="1:18" ht="15.75" thickBot="1" x14ac:dyDescent="0.3">
      <c r="A235" s="65">
        <v>21059710</v>
      </c>
      <c r="B235" s="65" t="s">
        <v>529</v>
      </c>
      <c r="C235" s="67">
        <v>0</v>
      </c>
      <c r="D235" s="67">
        <v>0</v>
      </c>
      <c r="E235" s="67">
        <v>0</v>
      </c>
      <c r="F235" s="67">
        <v>0</v>
      </c>
      <c r="G235" s="67">
        <v>0</v>
      </c>
      <c r="H235" s="67">
        <v>1405308</v>
      </c>
      <c r="I235" s="67">
        <f t="shared" si="71"/>
        <v>1405308</v>
      </c>
      <c r="J235" s="67">
        <v>1405308</v>
      </c>
      <c r="K235" s="67">
        <f t="shared" si="66"/>
        <v>0</v>
      </c>
      <c r="L235" s="67">
        <v>1405308</v>
      </c>
      <c r="M235" s="67">
        <v>1405308</v>
      </c>
      <c r="N235" s="67">
        <f t="shared" si="67"/>
        <v>0</v>
      </c>
      <c r="O235" s="67">
        <f t="shared" si="68"/>
        <v>0</v>
      </c>
      <c r="P235" s="66">
        <f t="shared" si="69"/>
        <v>1405308</v>
      </c>
      <c r="Q235" s="64">
        <f t="shared" si="64"/>
        <v>0</v>
      </c>
      <c r="R235" s="7">
        <f t="shared" si="65"/>
        <v>0</v>
      </c>
    </row>
    <row r="236" spans="1:18" ht="15.75" thickBot="1" x14ac:dyDescent="0.3">
      <c r="A236" s="65">
        <v>21059711</v>
      </c>
      <c r="B236" s="65" t="s">
        <v>530</v>
      </c>
      <c r="C236" s="67">
        <v>0</v>
      </c>
      <c r="D236" s="67">
        <v>0</v>
      </c>
      <c r="E236" s="67">
        <v>0</v>
      </c>
      <c r="F236" s="67">
        <v>0</v>
      </c>
      <c r="G236" s="67">
        <v>0</v>
      </c>
      <c r="H236" s="67">
        <v>2745926</v>
      </c>
      <c r="I236" s="67">
        <f t="shared" si="71"/>
        <v>2745926</v>
      </c>
      <c r="J236" s="67">
        <v>2745926</v>
      </c>
      <c r="K236" s="67">
        <f t="shared" si="66"/>
        <v>0</v>
      </c>
      <c r="L236" s="67">
        <v>2745926</v>
      </c>
      <c r="M236" s="67">
        <v>2745926</v>
      </c>
      <c r="N236" s="67">
        <f t="shared" si="67"/>
        <v>0</v>
      </c>
      <c r="O236" s="67">
        <f t="shared" si="68"/>
        <v>0</v>
      </c>
      <c r="P236" s="66">
        <f t="shared" si="69"/>
        <v>2745926</v>
      </c>
      <c r="Q236" s="64">
        <f t="shared" si="64"/>
        <v>0</v>
      </c>
      <c r="R236" s="7">
        <f t="shared" si="65"/>
        <v>0</v>
      </c>
    </row>
    <row r="237" spans="1:18" ht="15.75" thickBot="1" x14ac:dyDescent="0.3">
      <c r="A237" s="65">
        <v>21059712</v>
      </c>
      <c r="B237" s="65" t="s">
        <v>531</v>
      </c>
      <c r="C237" s="67">
        <v>0</v>
      </c>
      <c r="D237" s="67">
        <v>0</v>
      </c>
      <c r="E237" s="67">
        <v>0</v>
      </c>
      <c r="F237" s="67">
        <v>0</v>
      </c>
      <c r="G237" s="67">
        <v>0</v>
      </c>
      <c r="H237" s="67">
        <v>2180153</v>
      </c>
      <c r="I237" s="67">
        <f t="shared" si="71"/>
        <v>2180153</v>
      </c>
      <c r="J237" s="67">
        <v>2180153</v>
      </c>
      <c r="K237" s="67">
        <f t="shared" si="66"/>
        <v>0</v>
      </c>
      <c r="L237" s="67">
        <v>2180153</v>
      </c>
      <c r="M237" s="67">
        <v>2180153</v>
      </c>
      <c r="N237" s="67">
        <f t="shared" si="67"/>
        <v>0</v>
      </c>
      <c r="O237" s="67">
        <f t="shared" si="68"/>
        <v>0</v>
      </c>
      <c r="P237" s="66">
        <f t="shared" si="69"/>
        <v>2180153</v>
      </c>
      <c r="Q237" s="64">
        <f t="shared" si="64"/>
        <v>0</v>
      </c>
      <c r="R237" s="7">
        <f t="shared" si="65"/>
        <v>0</v>
      </c>
    </row>
    <row r="238" spans="1:18" ht="15.75" thickBot="1" x14ac:dyDescent="0.3">
      <c r="A238" s="65">
        <v>21059713</v>
      </c>
      <c r="B238" s="65" t="s">
        <v>532</v>
      </c>
      <c r="C238" s="67">
        <v>0</v>
      </c>
      <c r="D238" s="67">
        <v>0</v>
      </c>
      <c r="E238" s="67">
        <v>0</v>
      </c>
      <c r="F238" s="67">
        <v>0</v>
      </c>
      <c r="G238" s="67">
        <v>0</v>
      </c>
      <c r="H238" s="67">
        <v>2745926</v>
      </c>
      <c r="I238" s="67">
        <f t="shared" si="71"/>
        <v>2745926</v>
      </c>
      <c r="J238" s="67">
        <v>2745926</v>
      </c>
      <c r="K238" s="67">
        <f t="shared" si="66"/>
        <v>0</v>
      </c>
      <c r="L238" s="67">
        <v>2745926</v>
      </c>
      <c r="M238" s="67">
        <v>2745926</v>
      </c>
      <c r="N238" s="67">
        <f t="shared" si="67"/>
        <v>0</v>
      </c>
      <c r="O238" s="67">
        <f t="shared" si="68"/>
        <v>0</v>
      </c>
      <c r="P238" s="66">
        <f t="shared" si="69"/>
        <v>2745926</v>
      </c>
      <c r="Q238" s="64">
        <f t="shared" si="64"/>
        <v>0</v>
      </c>
      <c r="R238" s="7">
        <f t="shared" si="65"/>
        <v>0</v>
      </c>
    </row>
    <row r="239" spans="1:18" ht="15.75" thickBot="1" x14ac:dyDescent="0.3">
      <c r="A239" s="65">
        <v>21059714</v>
      </c>
      <c r="B239" s="65" t="s">
        <v>533</v>
      </c>
      <c r="C239" s="67">
        <v>0</v>
      </c>
      <c r="D239" s="67">
        <v>0</v>
      </c>
      <c r="E239" s="67">
        <v>0</v>
      </c>
      <c r="F239" s="67">
        <v>0</v>
      </c>
      <c r="G239" s="67">
        <v>0</v>
      </c>
      <c r="H239" s="67">
        <v>2745926</v>
      </c>
      <c r="I239" s="67">
        <f t="shared" si="71"/>
        <v>2745926</v>
      </c>
      <c r="J239" s="67">
        <v>2745926</v>
      </c>
      <c r="K239" s="67">
        <f t="shared" si="66"/>
        <v>0</v>
      </c>
      <c r="L239" s="67">
        <v>2745926</v>
      </c>
      <c r="M239" s="67">
        <v>2745926</v>
      </c>
      <c r="N239" s="67">
        <f t="shared" si="67"/>
        <v>0</v>
      </c>
      <c r="O239" s="67">
        <f t="shared" si="68"/>
        <v>0</v>
      </c>
      <c r="P239" s="66">
        <f t="shared" si="69"/>
        <v>2745926</v>
      </c>
      <c r="Q239" s="64">
        <f t="shared" si="64"/>
        <v>0</v>
      </c>
      <c r="R239" s="7">
        <f t="shared" si="65"/>
        <v>0</v>
      </c>
    </row>
    <row r="240" spans="1:18" ht="15.75" thickBot="1" x14ac:dyDescent="0.3">
      <c r="A240" s="65">
        <v>21059715</v>
      </c>
      <c r="B240" s="65" t="s">
        <v>534</v>
      </c>
      <c r="C240" s="67">
        <v>0</v>
      </c>
      <c r="D240" s="67">
        <v>0</v>
      </c>
      <c r="E240" s="67">
        <v>0</v>
      </c>
      <c r="F240" s="67">
        <v>0</v>
      </c>
      <c r="G240" s="67">
        <v>0</v>
      </c>
      <c r="H240" s="67">
        <v>1620894</v>
      </c>
      <c r="I240" s="67">
        <f t="shared" si="71"/>
        <v>1620894</v>
      </c>
      <c r="J240" s="67">
        <v>1620894</v>
      </c>
      <c r="K240" s="67">
        <f t="shared" si="66"/>
        <v>0</v>
      </c>
      <c r="L240" s="67">
        <v>1620894</v>
      </c>
      <c r="M240" s="67">
        <v>1620894</v>
      </c>
      <c r="N240" s="67">
        <f t="shared" si="67"/>
        <v>0</v>
      </c>
      <c r="O240" s="67">
        <f t="shared" si="68"/>
        <v>0</v>
      </c>
      <c r="P240" s="66">
        <f t="shared" si="69"/>
        <v>1620894</v>
      </c>
      <c r="Q240" s="64">
        <f t="shared" si="64"/>
        <v>0</v>
      </c>
      <c r="R240" s="7">
        <f t="shared" si="65"/>
        <v>0</v>
      </c>
    </row>
    <row r="241" spans="1:18" ht="15.75" thickBot="1" x14ac:dyDescent="0.3">
      <c r="A241" s="65">
        <v>21059716</v>
      </c>
      <c r="B241" s="65" t="s">
        <v>535</v>
      </c>
      <c r="C241" s="67">
        <v>0</v>
      </c>
      <c r="D241" s="67">
        <v>0</v>
      </c>
      <c r="E241" s="67">
        <v>0</v>
      </c>
      <c r="F241" s="67">
        <v>0</v>
      </c>
      <c r="G241" s="67">
        <v>0</v>
      </c>
      <c r="H241" s="67">
        <v>2886858</v>
      </c>
      <c r="I241" s="67">
        <f t="shared" si="71"/>
        <v>2886858</v>
      </c>
      <c r="J241" s="67">
        <v>2886858</v>
      </c>
      <c r="K241" s="67">
        <f t="shared" si="66"/>
        <v>0</v>
      </c>
      <c r="L241" s="67">
        <v>2886858</v>
      </c>
      <c r="M241" s="67">
        <v>2886858</v>
      </c>
      <c r="N241" s="67">
        <f t="shared" si="67"/>
        <v>0</v>
      </c>
      <c r="O241" s="67">
        <f t="shared" si="68"/>
        <v>0</v>
      </c>
      <c r="P241" s="66">
        <f t="shared" si="69"/>
        <v>2886858</v>
      </c>
      <c r="Q241" s="64">
        <f t="shared" si="64"/>
        <v>0</v>
      </c>
      <c r="R241" s="7">
        <f t="shared" si="65"/>
        <v>0</v>
      </c>
    </row>
    <row r="242" spans="1:18" ht="15.75" thickBot="1" x14ac:dyDescent="0.3">
      <c r="A242" s="65">
        <v>21059717</v>
      </c>
      <c r="B242" s="65" t="s">
        <v>536</v>
      </c>
      <c r="C242" s="67">
        <v>0</v>
      </c>
      <c r="D242" s="67">
        <v>0</v>
      </c>
      <c r="E242" s="67">
        <v>0</v>
      </c>
      <c r="F242" s="67">
        <v>0</v>
      </c>
      <c r="G242" s="67">
        <v>0</v>
      </c>
      <c r="H242" s="67">
        <v>3714654</v>
      </c>
      <c r="I242" s="67">
        <f t="shared" si="71"/>
        <v>3714654</v>
      </c>
      <c r="J242" s="67">
        <v>3714654</v>
      </c>
      <c r="K242" s="67">
        <f t="shared" si="66"/>
        <v>0</v>
      </c>
      <c r="L242" s="67">
        <v>3714654</v>
      </c>
      <c r="M242" s="67">
        <v>3714654</v>
      </c>
      <c r="N242" s="67">
        <f t="shared" si="67"/>
        <v>0</v>
      </c>
      <c r="O242" s="67">
        <f t="shared" si="68"/>
        <v>0</v>
      </c>
      <c r="P242" s="66">
        <f t="shared" si="69"/>
        <v>3714654</v>
      </c>
      <c r="Q242" s="64">
        <f t="shared" si="64"/>
        <v>0</v>
      </c>
      <c r="R242" s="7">
        <f t="shared" si="65"/>
        <v>0</v>
      </c>
    </row>
    <row r="243" spans="1:18" ht="15.75" thickBot="1" x14ac:dyDescent="0.3">
      <c r="A243" s="65">
        <v>21059718</v>
      </c>
      <c r="B243" s="65" t="s">
        <v>537</v>
      </c>
      <c r="C243" s="67">
        <v>0</v>
      </c>
      <c r="D243" s="67">
        <v>0</v>
      </c>
      <c r="E243" s="67">
        <v>0</v>
      </c>
      <c r="F243" s="67">
        <v>0</v>
      </c>
      <c r="G243" s="67">
        <v>0</v>
      </c>
      <c r="H243" s="67">
        <v>3263508</v>
      </c>
      <c r="I243" s="67">
        <f t="shared" si="71"/>
        <v>3263508</v>
      </c>
      <c r="J243" s="67">
        <v>3263508</v>
      </c>
      <c r="K243" s="67">
        <f t="shared" si="66"/>
        <v>0</v>
      </c>
      <c r="L243" s="67">
        <v>3263508</v>
      </c>
      <c r="M243" s="67">
        <v>3263508</v>
      </c>
      <c r="N243" s="67">
        <f t="shared" si="67"/>
        <v>0</v>
      </c>
      <c r="O243" s="67">
        <f t="shared" si="68"/>
        <v>0</v>
      </c>
      <c r="P243" s="66">
        <f t="shared" si="69"/>
        <v>3263508</v>
      </c>
      <c r="Q243" s="64">
        <f t="shared" si="64"/>
        <v>0</v>
      </c>
      <c r="R243" s="7">
        <f t="shared" si="65"/>
        <v>0</v>
      </c>
    </row>
    <row r="244" spans="1:18" ht="15.75" thickBot="1" x14ac:dyDescent="0.3">
      <c r="A244" s="65">
        <v>21059719</v>
      </c>
      <c r="B244" s="65" t="s">
        <v>538</v>
      </c>
      <c r="C244" s="67">
        <v>0</v>
      </c>
      <c r="D244" s="67">
        <v>0</v>
      </c>
      <c r="E244" s="67">
        <v>0</v>
      </c>
      <c r="F244" s="67">
        <v>0</v>
      </c>
      <c r="G244" s="67">
        <v>0</v>
      </c>
      <c r="H244" s="67">
        <v>2980110</v>
      </c>
      <c r="I244" s="67">
        <f t="shared" si="71"/>
        <v>2980110</v>
      </c>
      <c r="J244" s="67">
        <v>2980110</v>
      </c>
      <c r="K244" s="67">
        <f t="shared" si="66"/>
        <v>0</v>
      </c>
      <c r="L244" s="67">
        <v>2980110</v>
      </c>
      <c r="M244" s="67">
        <v>2980110</v>
      </c>
      <c r="N244" s="67">
        <f t="shared" si="67"/>
        <v>0</v>
      </c>
      <c r="O244" s="67">
        <f t="shared" si="68"/>
        <v>0</v>
      </c>
      <c r="P244" s="66">
        <f t="shared" si="69"/>
        <v>2980110</v>
      </c>
      <c r="Q244" s="64">
        <f t="shared" si="64"/>
        <v>0</v>
      </c>
      <c r="R244" s="7">
        <f t="shared" si="65"/>
        <v>0</v>
      </c>
    </row>
    <row r="245" spans="1:18" ht="15.75" thickBot="1" x14ac:dyDescent="0.3">
      <c r="A245" s="65">
        <v>21059720</v>
      </c>
      <c r="B245" s="65" t="s">
        <v>539</v>
      </c>
      <c r="C245" s="67">
        <v>0</v>
      </c>
      <c r="D245" s="67">
        <v>0</v>
      </c>
      <c r="E245" s="67">
        <v>0</v>
      </c>
      <c r="F245" s="67">
        <v>0</v>
      </c>
      <c r="G245" s="67">
        <v>0</v>
      </c>
      <c r="H245" s="67">
        <v>3113396</v>
      </c>
      <c r="I245" s="67">
        <f t="shared" si="71"/>
        <v>3113396</v>
      </c>
      <c r="J245" s="67">
        <v>3113396</v>
      </c>
      <c r="K245" s="67">
        <f t="shared" si="66"/>
        <v>0</v>
      </c>
      <c r="L245" s="67">
        <v>3113396</v>
      </c>
      <c r="M245" s="67">
        <v>3113396</v>
      </c>
      <c r="N245" s="67">
        <f t="shared" si="67"/>
        <v>0</v>
      </c>
      <c r="O245" s="67">
        <f t="shared" si="68"/>
        <v>0</v>
      </c>
      <c r="P245" s="66">
        <f t="shared" si="69"/>
        <v>3113396</v>
      </c>
      <c r="Q245" s="64">
        <f t="shared" si="64"/>
        <v>0</v>
      </c>
      <c r="R245" s="7">
        <f t="shared" si="65"/>
        <v>0</v>
      </c>
    </row>
    <row r="246" spans="1:18" ht="15.75" thickBot="1" x14ac:dyDescent="0.3">
      <c r="A246" s="65">
        <v>21059721</v>
      </c>
      <c r="B246" s="65" t="s">
        <v>540</v>
      </c>
      <c r="C246" s="67">
        <v>0</v>
      </c>
      <c r="D246" s="67">
        <v>0</v>
      </c>
      <c r="E246" s="67">
        <v>0</v>
      </c>
      <c r="F246" s="67">
        <v>0</v>
      </c>
      <c r="G246" s="67">
        <v>0</v>
      </c>
      <c r="H246" s="67">
        <v>3113396</v>
      </c>
      <c r="I246" s="67">
        <f t="shared" si="71"/>
        <v>3113396</v>
      </c>
      <c r="J246" s="67">
        <v>3113396</v>
      </c>
      <c r="K246" s="67">
        <f t="shared" si="66"/>
        <v>0</v>
      </c>
      <c r="L246" s="67">
        <v>3113396</v>
      </c>
      <c r="M246" s="67">
        <v>3113396</v>
      </c>
      <c r="N246" s="67">
        <f t="shared" si="67"/>
        <v>0</v>
      </c>
      <c r="O246" s="67">
        <f t="shared" si="68"/>
        <v>0</v>
      </c>
      <c r="P246" s="66">
        <f t="shared" si="69"/>
        <v>3113396</v>
      </c>
      <c r="Q246" s="64">
        <f t="shared" si="64"/>
        <v>0</v>
      </c>
      <c r="R246" s="7">
        <f t="shared" si="65"/>
        <v>0</v>
      </c>
    </row>
    <row r="247" spans="1:18" ht="15.75" thickBot="1" x14ac:dyDescent="0.3">
      <c r="A247" s="65">
        <v>21059722</v>
      </c>
      <c r="B247" s="65" t="s">
        <v>541</v>
      </c>
      <c r="C247" s="67">
        <v>0</v>
      </c>
      <c r="D247" s="67">
        <v>0</v>
      </c>
      <c r="E247" s="67">
        <v>0</v>
      </c>
      <c r="F247" s="67">
        <v>0</v>
      </c>
      <c r="G247" s="67">
        <v>0</v>
      </c>
      <c r="H247" s="67">
        <v>2498979</v>
      </c>
      <c r="I247" s="67">
        <f t="shared" si="71"/>
        <v>2498979</v>
      </c>
      <c r="J247" s="67">
        <v>2498979</v>
      </c>
      <c r="K247" s="67">
        <f t="shared" si="66"/>
        <v>0</v>
      </c>
      <c r="L247" s="67">
        <v>2498979</v>
      </c>
      <c r="M247" s="67">
        <v>2498979</v>
      </c>
      <c r="N247" s="67">
        <f t="shared" si="67"/>
        <v>0</v>
      </c>
      <c r="O247" s="67">
        <f t="shared" si="68"/>
        <v>0</v>
      </c>
      <c r="P247" s="66">
        <f t="shared" si="69"/>
        <v>2498979</v>
      </c>
      <c r="Q247" s="64">
        <f t="shared" si="64"/>
        <v>0</v>
      </c>
      <c r="R247" s="7">
        <f t="shared" si="65"/>
        <v>0</v>
      </c>
    </row>
    <row r="248" spans="1:18" ht="15.75" thickBot="1" x14ac:dyDescent="0.3">
      <c r="A248" s="65">
        <v>21059723</v>
      </c>
      <c r="B248" s="65" t="s">
        <v>542</v>
      </c>
      <c r="C248" s="67">
        <v>0</v>
      </c>
      <c r="D248" s="67">
        <v>0</v>
      </c>
      <c r="E248" s="67">
        <v>0</v>
      </c>
      <c r="F248" s="67">
        <v>0</v>
      </c>
      <c r="G248" s="67">
        <v>0</v>
      </c>
      <c r="H248" s="67">
        <v>5597343</v>
      </c>
      <c r="I248" s="67">
        <f t="shared" si="71"/>
        <v>5597343</v>
      </c>
      <c r="J248" s="67">
        <v>5597343</v>
      </c>
      <c r="K248" s="67">
        <f t="shared" si="66"/>
        <v>0</v>
      </c>
      <c r="L248" s="67">
        <v>0</v>
      </c>
      <c r="M248" s="67">
        <v>5597343</v>
      </c>
      <c r="N248" s="67">
        <f t="shared" si="67"/>
        <v>0</v>
      </c>
      <c r="O248" s="67">
        <f t="shared" si="68"/>
        <v>0</v>
      </c>
      <c r="P248" s="66">
        <f t="shared" si="69"/>
        <v>0</v>
      </c>
      <c r="Q248" s="64">
        <f t="shared" si="64"/>
        <v>0</v>
      </c>
      <c r="R248" s="7">
        <f t="shared" si="65"/>
        <v>0</v>
      </c>
    </row>
    <row r="249" spans="1:18" ht="15.75" thickBot="1" x14ac:dyDescent="0.3">
      <c r="A249" s="65">
        <v>21059724</v>
      </c>
      <c r="B249" s="65" t="s">
        <v>532</v>
      </c>
      <c r="C249" s="67">
        <v>0</v>
      </c>
      <c r="D249" s="67">
        <v>0</v>
      </c>
      <c r="E249" s="67">
        <v>0</v>
      </c>
      <c r="F249" s="67">
        <v>0</v>
      </c>
      <c r="G249" s="67">
        <v>0</v>
      </c>
      <c r="H249" s="67">
        <v>2745926</v>
      </c>
      <c r="I249" s="67">
        <f t="shared" si="71"/>
        <v>2745926</v>
      </c>
      <c r="J249" s="67">
        <v>2745926</v>
      </c>
      <c r="K249" s="67">
        <f t="shared" si="66"/>
        <v>0</v>
      </c>
      <c r="L249" s="67">
        <v>2745926</v>
      </c>
      <c r="M249" s="67">
        <v>2745926</v>
      </c>
      <c r="N249" s="67">
        <f t="shared" si="67"/>
        <v>0</v>
      </c>
      <c r="O249" s="67">
        <f t="shared" si="68"/>
        <v>0</v>
      </c>
      <c r="P249" s="66">
        <f t="shared" si="69"/>
        <v>2745926</v>
      </c>
      <c r="Q249" s="64">
        <f t="shared" si="64"/>
        <v>0</v>
      </c>
      <c r="R249" s="7">
        <f t="shared" si="65"/>
        <v>0</v>
      </c>
    </row>
    <row r="250" spans="1:18" ht="15.75" thickBot="1" x14ac:dyDescent="0.3">
      <c r="A250" s="65">
        <v>21059725</v>
      </c>
      <c r="B250" s="65" t="s">
        <v>543</v>
      </c>
      <c r="C250" s="67">
        <v>0</v>
      </c>
      <c r="D250" s="67">
        <v>0</v>
      </c>
      <c r="E250" s="67">
        <v>0</v>
      </c>
      <c r="F250" s="67">
        <v>0</v>
      </c>
      <c r="G250" s="67">
        <v>0</v>
      </c>
      <c r="H250" s="67">
        <v>1066795</v>
      </c>
      <c r="I250" s="67">
        <f t="shared" si="71"/>
        <v>1066795</v>
      </c>
      <c r="J250" s="67">
        <v>1066795</v>
      </c>
      <c r="K250" s="67">
        <f t="shared" si="66"/>
        <v>0</v>
      </c>
      <c r="L250" s="67">
        <v>1066795</v>
      </c>
      <c r="M250" s="67">
        <v>1066795</v>
      </c>
      <c r="N250" s="67">
        <f t="shared" si="67"/>
        <v>0</v>
      </c>
      <c r="O250" s="67">
        <f t="shared" si="68"/>
        <v>0</v>
      </c>
      <c r="P250" s="66">
        <f t="shared" si="69"/>
        <v>1066795</v>
      </c>
      <c r="Q250" s="64">
        <f t="shared" si="64"/>
        <v>0</v>
      </c>
      <c r="R250" s="7">
        <f t="shared" si="65"/>
        <v>0</v>
      </c>
    </row>
    <row r="251" spans="1:18" ht="15.75" thickBot="1" x14ac:dyDescent="0.3">
      <c r="A251" s="65">
        <v>21059726</v>
      </c>
      <c r="B251" s="65" t="s">
        <v>544</v>
      </c>
      <c r="C251" s="67">
        <v>0</v>
      </c>
      <c r="D251" s="67">
        <v>0</v>
      </c>
      <c r="E251" s="67">
        <v>0</v>
      </c>
      <c r="F251" s="67">
        <v>0</v>
      </c>
      <c r="G251" s="67">
        <v>0</v>
      </c>
      <c r="H251" s="67">
        <v>3468825</v>
      </c>
      <c r="I251" s="67">
        <f t="shared" si="71"/>
        <v>3468825</v>
      </c>
      <c r="J251" s="67">
        <v>3468825</v>
      </c>
      <c r="K251" s="67">
        <f t="shared" si="66"/>
        <v>0</v>
      </c>
      <c r="L251" s="67">
        <v>3468825</v>
      </c>
      <c r="M251" s="67">
        <v>3468825</v>
      </c>
      <c r="N251" s="67">
        <f t="shared" si="67"/>
        <v>0</v>
      </c>
      <c r="O251" s="67">
        <f t="shared" si="68"/>
        <v>0</v>
      </c>
      <c r="P251" s="66">
        <f t="shared" si="69"/>
        <v>3468825</v>
      </c>
      <c r="Q251" s="64">
        <f t="shared" si="64"/>
        <v>0</v>
      </c>
      <c r="R251" s="7">
        <f t="shared" si="65"/>
        <v>0</v>
      </c>
    </row>
    <row r="252" spans="1:18" ht="15.75" thickBot="1" x14ac:dyDescent="0.3">
      <c r="A252" s="65">
        <v>21059727</v>
      </c>
      <c r="B252" s="65" t="s">
        <v>545</v>
      </c>
      <c r="C252" s="67">
        <v>0</v>
      </c>
      <c r="D252" s="67">
        <v>0</v>
      </c>
      <c r="E252" s="67">
        <v>0</v>
      </c>
      <c r="F252" s="67">
        <v>0</v>
      </c>
      <c r="G252" s="67">
        <v>0</v>
      </c>
      <c r="H252" s="67">
        <v>1012817</v>
      </c>
      <c r="I252" s="67">
        <f t="shared" si="71"/>
        <v>1012817</v>
      </c>
      <c r="J252" s="67">
        <v>1012817</v>
      </c>
      <c r="K252" s="67">
        <f t="shared" si="66"/>
        <v>0</v>
      </c>
      <c r="L252" s="67">
        <v>0</v>
      </c>
      <c r="M252" s="67">
        <v>1012817</v>
      </c>
      <c r="N252" s="67">
        <f t="shared" si="67"/>
        <v>0</v>
      </c>
      <c r="O252" s="67">
        <f t="shared" si="68"/>
        <v>0</v>
      </c>
      <c r="P252" s="66">
        <f t="shared" si="69"/>
        <v>0</v>
      </c>
      <c r="Q252" s="64">
        <f t="shared" si="64"/>
        <v>0</v>
      </c>
      <c r="R252" s="7">
        <f t="shared" si="65"/>
        <v>0</v>
      </c>
    </row>
    <row r="253" spans="1:18" ht="15.75" thickBot="1" x14ac:dyDescent="0.3">
      <c r="A253" s="65">
        <v>21059728</v>
      </c>
      <c r="B253" s="65" t="s">
        <v>546</v>
      </c>
      <c r="C253" s="67">
        <v>0</v>
      </c>
      <c r="D253" s="67">
        <v>0</v>
      </c>
      <c r="E253" s="67">
        <v>0</v>
      </c>
      <c r="F253" s="67">
        <v>0</v>
      </c>
      <c r="G253" s="67">
        <v>0</v>
      </c>
      <c r="H253" s="67">
        <v>2290071</v>
      </c>
      <c r="I253" s="67">
        <f t="shared" si="71"/>
        <v>2290071</v>
      </c>
      <c r="J253" s="67">
        <v>2290071</v>
      </c>
      <c r="K253" s="67">
        <f t="shared" si="66"/>
        <v>0</v>
      </c>
      <c r="L253" s="67">
        <v>2290071</v>
      </c>
      <c r="M253" s="67">
        <v>2290071</v>
      </c>
      <c r="N253" s="67">
        <f t="shared" si="67"/>
        <v>0</v>
      </c>
      <c r="O253" s="67">
        <f t="shared" si="68"/>
        <v>0</v>
      </c>
      <c r="P253" s="66">
        <f t="shared" si="69"/>
        <v>2290071</v>
      </c>
      <c r="Q253" s="64">
        <f t="shared" si="64"/>
        <v>0</v>
      </c>
      <c r="R253" s="7">
        <f t="shared" si="65"/>
        <v>0</v>
      </c>
    </row>
    <row r="254" spans="1:18" ht="15.75" thickBot="1" x14ac:dyDescent="0.3">
      <c r="A254" s="65">
        <v>21059729</v>
      </c>
      <c r="B254" s="65" t="s">
        <v>547</v>
      </c>
      <c r="C254" s="67">
        <v>0</v>
      </c>
      <c r="D254" s="67">
        <v>0</v>
      </c>
      <c r="E254" s="67">
        <v>0</v>
      </c>
      <c r="F254" s="67">
        <v>0</v>
      </c>
      <c r="G254" s="67">
        <v>0</v>
      </c>
      <c r="H254" s="67">
        <v>2333886</v>
      </c>
      <c r="I254" s="67">
        <f t="shared" si="71"/>
        <v>2333886</v>
      </c>
      <c r="J254" s="67">
        <v>2333886</v>
      </c>
      <c r="K254" s="67">
        <f t="shared" si="66"/>
        <v>0</v>
      </c>
      <c r="L254" s="67">
        <v>2333886</v>
      </c>
      <c r="M254" s="67">
        <v>2333886</v>
      </c>
      <c r="N254" s="67">
        <f t="shared" si="67"/>
        <v>0</v>
      </c>
      <c r="O254" s="67">
        <f t="shared" si="68"/>
        <v>0</v>
      </c>
      <c r="P254" s="66">
        <f t="shared" si="69"/>
        <v>2333886</v>
      </c>
      <c r="Q254" s="64">
        <f t="shared" si="64"/>
        <v>0</v>
      </c>
      <c r="R254" s="7">
        <f t="shared" si="65"/>
        <v>0</v>
      </c>
    </row>
    <row r="255" spans="1:18" ht="15.75" thickBot="1" x14ac:dyDescent="0.3">
      <c r="A255" s="65">
        <v>21059730</v>
      </c>
      <c r="B255" s="65" t="s">
        <v>548</v>
      </c>
      <c r="C255" s="67">
        <v>0</v>
      </c>
      <c r="D255" s="67">
        <v>0</v>
      </c>
      <c r="E255" s="67">
        <v>0</v>
      </c>
      <c r="F255" s="67">
        <v>0</v>
      </c>
      <c r="G255" s="67">
        <v>0</v>
      </c>
      <c r="H255" s="67">
        <v>473031</v>
      </c>
      <c r="I255" s="67">
        <f t="shared" si="71"/>
        <v>473031</v>
      </c>
      <c r="J255" s="67">
        <v>0</v>
      </c>
      <c r="K255" s="67">
        <f t="shared" si="66"/>
        <v>473031</v>
      </c>
      <c r="L255" s="67">
        <v>0</v>
      </c>
      <c r="M255" s="67">
        <v>0</v>
      </c>
      <c r="N255" s="67">
        <f t="shared" si="67"/>
        <v>0</v>
      </c>
      <c r="O255" s="67">
        <f t="shared" si="68"/>
        <v>473031</v>
      </c>
      <c r="P255" s="66">
        <f t="shared" si="69"/>
        <v>0</v>
      </c>
      <c r="Q255" s="64">
        <f t="shared" si="64"/>
        <v>0</v>
      </c>
      <c r="R255" s="7">
        <f t="shared" si="65"/>
        <v>0</v>
      </c>
    </row>
    <row r="256" spans="1:18" ht="15.75" thickBot="1" x14ac:dyDescent="0.3">
      <c r="A256" s="65">
        <v>21059731</v>
      </c>
      <c r="B256" s="65" t="s">
        <v>549</v>
      </c>
      <c r="C256" s="67">
        <v>0</v>
      </c>
      <c r="D256" s="67">
        <v>0</v>
      </c>
      <c r="E256" s="67">
        <v>0</v>
      </c>
      <c r="F256" s="67">
        <v>0</v>
      </c>
      <c r="G256" s="67">
        <v>0</v>
      </c>
      <c r="H256" s="67">
        <v>3000000</v>
      </c>
      <c r="I256" s="67">
        <f t="shared" si="71"/>
        <v>3000000</v>
      </c>
      <c r="J256" s="67">
        <v>0</v>
      </c>
      <c r="K256" s="67">
        <f t="shared" si="66"/>
        <v>3000000</v>
      </c>
      <c r="L256" s="67">
        <v>0</v>
      </c>
      <c r="M256" s="67">
        <v>0</v>
      </c>
      <c r="N256" s="67">
        <f t="shared" si="67"/>
        <v>0</v>
      </c>
      <c r="O256" s="67">
        <f t="shared" si="68"/>
        <v>3000000</v>
      </c>
      <c r="P256" s="66">
        <f t="shared" si="69"/>
        <v>0</v>
      </c>
      <c r="Q256" s="64">
        <f t="shared" si="64"/>
        <v>0</v>
      </c>
      <c r="R256" s="7">
        <f t="shared" si="65"/>
        <v>0</v>
      </c>
    </row>
    <row r="257" spans="1:18" ht="15.75" thickBot="1" x14ac:dyDescent="0.3">
      <c r="A257" s="65">
        <v>21059732</v>
      </c>
      <c r="B257" s="65" t="s">
        <v>550</v>
      </c>
      <c r="C257" s="67">
        <v>0</v>
      </c>
      <c r="D257" s="67">
        <v>0</v>
      </c>
      <c r="E257" s="67">
        <v>0</v>
      </c>
      <c r="F257" s="67">
        <v>0</v>
      </c>
      <c r="G257" s="67">
        <v>0</v>
      </c>
      <c r="H257" s="67">
        <v>36000000</v>
      </c>
      <c r="I257" s="67">
        <f t="shared" si="71"/>
        <v>36000000</v>
      </c>
      <c r="J257" s="67">
        <v>0</v>
      </c>
      <c r="K257" s="67">
        <f t="shared" si="66"/>
        <v>36000000</v>
      </c>
      <c r="L257" s="67">
        <v>0</v>
      </c>
      <c r="M257" s="67">
        <v>0</v>
      </c>
      <c r="N257" s="67">
        <f t="shared" si="67"/>
        <v>0</v>
      </c>
      <c r="O257" s="67">
        <f t="shared" si="68"/>
        <v>36000000</v>
      </c>
      <c r="P257" s="66">
        <f t="shared" si="69"/>
        <v>0</v>
      </c>
      <c r="Q257" s="64">
        <f t="shared" si="64"/>
        <v>0</v>
      </c>
      <c r="R257" s="7">
        <f t="shared" si="65"/>
        <v>0</v>
      </c>
    </row>
    <row r="258" spans="1:18" ht="15.75" thickBot="1" x14ac:dyDescent="0.3">
      <c r="A258" s="65">
        <v>21059733</v>
      </c>
      <c r="B258" s="65" t="s">
        <v>551</v>
      </c>
      <c r="C258" s="67">
        <v>0</v>
      </c>
      <c r="D258" s="67">
        <v>0</v>
      </c>
      <c r="E258" s="67">
        <v>0</v>
      </c>
      <c r="F258" s="67">
        <v>0</v>
      </c>
      <c r="G258" s="67">
        <v>0</v>
      </c>
      <c r="H258" s="67">
        <v>16000000</v>
      </c>
      <c r="I258" s="67">
        <f t="shared" si="71"/>
        <v>16000000</v>
      </c>
      <c r="J258" s="67">
        <v>0</v>
      </c>
      <c r="K258" s="67">
        <f t="shared" si="66"/>
        <v>16000000</v>
      </c>
      <c r="L258" s="67">
        <v>0</v>
      </c>
      <c r="M258" s="67">
        <v>0</v>
      </c>
      <c r="N258" s="67">
        <f t="shared" si="67"/>
        <v>0</v>
      </c>
      <c r="O258" s="67">
        <f t="shared" si="68"/>
        <v>16000000</v>
      </c>
      <c r="P258" s="66">
        <f t="shared" si="69"/>
        <v>0</v>
      </c>
      <c r="Q258" s="64">
        <f t="shared" si="64"/>
        <v>0</v>
      </c>
      <c r="R258" s="7">
        <f t="shared" si="65"/>
        <v>0</v>
      </c>
    </row>
    <row r="259" spans="1:18" ht="15.75" thickBot="1" x14ac:dyDescent="0.3">
      <c r="A259" s="65">
        <v>21059734</v>
      </c>
      <c r="B259" s="65" t="s">
        <v>552</v>
      </c>
      <c r="C259" s="67">
        <v>0</v>
      </c>
      <c r="D259" s="67">
        <v>0</v>
      </c>
      <c r="E259" s="67">
        <v>0</v>
      </c>
      <c r="F259" s="67">
        <v>0</v>
      </c>
      <c r="G259" s="67">
        <v>0</v>
      </c>
      <c r="H259" s="67">
        <v>31600000</v>
      </c>
      <c r="I259" s="67">
        <f t="shared" si="71"/>
        <v>31600000</v>
      </c>
      <c r="J259" s="67">
        <v>0</v>
      </c>
      <c r="K259" s="67">
        <f t="shared" si="66"/>
        <v>31600000</v>
      </c>
      <c r="L259" s="67">
        <v>0</v>
      </c>
      <c r="M259" s="67">
        <v>0</v>
      </c>
      <c r="N259" s="67">
        <f t="shared" si="67"/>
        <v>0</v>
      </c>
      <c r="O259" s="67">
        <f t="shared" si="68"/>
        <v>31600000</v>
      </c>
      <c r="P259" s="66">
        <f t="shared" si="69"/>
        <v>0</v>
      </c>
      <c r="Q259" s="64">
        <f t="shared" si="64"/>
        <v>0</v>
      </c>
      <c r="R259" s="7">
        <f t="shared" si="65"/>
        <v>0</v>
      </c>
    </row>
    <row r="260" spans="1:18" ht="15.75" thickBot="1" x14ac:dyDescent="0.3">
      <c r="A260" s="65">
        <v>21059735</v>
      </c>
      <c r="B260" s="65" t="s">
        <v>553</v>
      </c>
      <c r="C260" s="67">
        <v>0</v>
      </c>
      <c r="D260" s="67">
        <v>0</v>
      </c>
      <c r="E260" s="67">
        <v>0</v>
      </c>
      <c r="F260" s="67">
        <v>0</v>
      </c>
      <c r="G260" s="67">
        <v>0</v>
      </c>
      <c r="H260" s="67">
        <v>50400000</v>
      </c>
      <c r="I260" s="67">
        <f t="shared" si="71"/>
        <v>50400000</v>
      </c>
      <c r="J260" s="67">
        <v>0</v>
      </c>
      <c r="K260" s="67">
        <f t="shared" si="66"/>
        <v>50400000</v>
      </c>
      <c r="L260" s="67">
        <v>0</v>
      </c>
      <c r="M260" s="67">
        <v>0</v>
      </c>
      <c r="N260" s="67">
        <f t="shared" si="67"/>
        <v>0</v>
      </c>
      <c r="O260" s="67">
        <f t="shared" si="68"/>
        <v>50400000</v>
      </c>
      <c r="P260" s="66">
        <f t="shared" si="69"/>
        <v>0</v>
      </c>
      <c r="Q260" s="64">
        <f t="shared" si="64"/>
        <v>0</v>
      </c>
      <c r="R260" s="7">
        <f t="shared" si="65"/>
        <v>0</v>
      </c>
    </row>
    <row r="261" spans="1:18" ht="15.75" thickBot="1" x14ac:dyDescent="0.3">
      <c r="A261" s="65">
        <v>21059736</v>
      </c>
      <c r="B261" s="65" t="s">
        <v>554</v>
      </c>
      <c r="C261" s="67">
        <v>0</v>
      </c>
      <c r="D261" s="67">
        <v>0</v>
      </c>
      <c r="E261" s="67">
        <v>0</v>
      </c>
      <c r="F261" s="67">
        <v>0</v>
      </c>
      <c r="G261" s="67">
        <v>0</v>
      </c>
      <c r="H261" s="67">
        <v>9163000</v>
      </c>
      <c r="I261" s="67">
        <f t="shared" si="71"/>
        <v>9163000</v>
      </c>
      <c r="J261" s="67">
        <v>0</v>
      </c>
      <c r="K261" s="67">
        <f t="shared" si="66"/>
        <v>9163000</v>
      </c>
      <c r="L261" s="67">
        <v>0</v>
      </c>
      <c r="M261" s="67">
        <v>0</v>
      </c>
      <c r="N261" s="67">
        <f t="shared" si="67"/>
        <v>0</v>
      </c>
      <c r="O261" s="67">
        <f t="shared" si="68"/>
        <v>9163000</v>
      </c>
      <c r="P261" s="66">
        <f t="shared" si="69"/>
        <v>0</v>
      </c>
      <c r="Q261" s="64">
        <f t="shared" si="64"/>
        <v>0</v>
      </c>
      <c r="R261" s="7">
        <f t="shared" si="65"/>
        <v>0</v>
      </c>
    </row>
    <row r="262" spans="1:18" ht="15.75" thickBot="1" x14ac:dyDescent="0.3">
      <c r="A262" s="65">
        <v>21059737</v>
      </c>
      <c r="B262" s="65" t="s">
        <v>555</v>
      </c>
      <c r="C262" s="67">
        <v>0</v>
      </c>
      <c r="D262" s="67">
        <v>0</v>
      </c>
      <c r="E262" s="67">
        <v>0</v>
      </c>
      <c r="F262" s="67">
        <v>0</v>
      </c>
      <c r="G262" s="67">
        <v>0</v>
      </c>
      <c r="H262" s="67">
        <v>55976000</v>
      </c>
      <c r="I262" s="67">
        <f t="shared" si="71"/>
        <v>55976000</v>
      </c>
      <c r="J262" s="67">
        <v>0</v>
      </c>
      <c r="K262" s="67">
        <f t="shared" si="66"/>
        <v>55976000</v>
      </c>
      <c r="L262" s="67">
        <v>0</v>
      </c>
      <c r="M262" s="67">
        <v>0</v>
      </c>
      <c r="N262" s="67">
        <f t="shared" si="67"/>
        <v>0</v>
      </c>
      <c r="O262" s="67">
        <f t="shared" si="68"/>
        <v>55976000</v>
      </c>
      <c r="P262" s="66">
        <f t="shared" si="69"/>
        <v>0</v>
      </c>
      <c r="Q262" s="64">
        <f t="shared" ref="Q262:Q325" si="72">+C262+D262-E262-G262+H262-I262</f>
        <v>0</v>
      </c>
      <c r="R262" s="7">
        <f t="shared" ref="R262:R325" si="73">+I262-K262-J262</f>
        <v>0</v>
      </c>
    </row>
    <row r="263" spans="1:18" ht="15.75" thickBot="1" x14ac:dyDescent="0.3">
      <c r="A263" s="65">
        <v>21059738</v>
      </c>
      <c r="B263" s="65" t="s">
        <v>556</v>
      </c>
      <c r="C263" s="67">
        <v>0</v>
      </c>
      <c r="D263" s="67">
        <v>243000</v>
      </c>
      <c r="E263" s="67">
        <v>0</v>
      </c>
      <c r="F263" s="67">
        <v>0</v>
      </c>
      <c r="G263" s="67">
        <v>0</v>
      </c>
      <c r="H263" s="67">
        <v>0</v>
      </c>
      <c r="I263" s="67">
        <f t="shared" si="71"/>
        <v>243000</v>
      </c>
      <c r="J263" s="67">
        <v>243000</v>
      </c>
      <c r="K263" s="67">
        <f t="shared" ref="K263:K326" si="74">+I263-J263</f>
        <v>0</v>
      </c>
      <c r="L263" s="67">
        <v>243000</v>
      </c>
      <c r="M263" s="67">
        <v>243000</v>
      </c>
      <c r="N263" s="67">
        <f t="shared" ref="N263:N326" si="75">+M263-J263</f>
        <v>0</v>
      </c>
      <c r="O263" s="67">
        <f t="shared" ref="O263:O326" si="76">+I263-M263</f>
        <v>0</v>
      </c>
      <c r="P263" s="66">
        <f t="shared" ref="P263:P326" si="77">+L263</f>
        <v>243000</v>
      </c>
      <c r="Q263" s="64">
        <f t="shared" si="72"/>
        <v>0</v>
      </c>
      <c r="R263" s="7">
        <f t="shared" si="73"/>
        <v>0</v>
      </c>
    </row>
    <row r="264" spans="1:18" ht="15.75" thickBot="1" x14ac:dyDescent="0.3">
      <c r="A264" s="62">
        <v>2106</v>
      </c>
      <c r="B264" s="62" t="s">
        <v>557</v>
      </c>
      <c r="C264" s="63">
        <f>+C265</f>
        <v>0</v>
      </c>
      <c r="D264" s="63">
        <f t="shared" ref="D264:P265" si="78">+D265</f>
        <v>0</v>
      </c>
      <c r="E264" s="63">
        <f t="shared" si="78"/>
        <v>0</v>
      </c>
      <c r="F264" s="63">
        <f t="shared" si="78"/>
        <v>0</v>
      </c>
      <c r="G264" s="63">
        <f t="shared" si="78"/>
        <v>0</v>
      </c>
      <c r="H264" s="63">
        <f t="shared" si="78"/>
        <v>25513874224.900002</v>
      </c>
      <c r="I264" s="63">
        <f t="shared" si="78"/>
        <v>25513874224.900002</v>
      </c>
      <c r="J264" s="63">
        <f t="shared" si="78"/>
        <v>6560940</v>
      </c>
      <c r="K264" s="63">
        <f t="shared" si="78"/>
        <v>25507313284.900002</v>
      </c>
      <c r="L264" s="63">
        <f t="shared" si="78"/>
        <v>4415000</v>
      </c>
      <c r="M264" s="63">
        <f t="shared" si="78"/>
        <v>480684120</v>
      </c>
      <c r="N264" s="63">
        <f t="shared" si="78"/>
        <v>474123180</v>
      </c>
      <c r="O264" s="63">
        <f t="shared" si="78"/>
        <v>25033190104.900002</v>
      </c>
      <c r="P264" s="63">
        <f t="shared" si="78"/>
        <v>4415000</v>
      </c>
      <c r="Q264" s="64">
        <f t="shared" si="72"/>
        <v>0</v>
      </c>
      <c r="R264" s="7">
        <f t="shared" si="73"/>
        <v>0</v>
      </c>
    </row>
    <row r="265" spans="1:18" ht="15.75" thickBot="1" x14ac:dyDescent="0.3">
      <c r="A265" s="70">
        <v>210601</v>
      </c>
      <c r="B265" s="70" t="s">
        <v>558</v>
      </c>
      <c r="C265" s="72">
        <f>+C266</f>
        <v>0</v>
      </c>
      <c r="D265" s="72">
        <f t="shared" si="78"/>
        <v>0</v>
      </c>
      <c r="E265" s="72">
        <f t="shared" si="78"/>
        <v>0</v>
      </c>
      <c r="F265" s="72">
        <f t="shared" si="78"/>
        <v>0</v>
      </c>
      <c r="G265" s="72">
        <f t="shared" si="78"/>
        <v>0</v>
      </c>
      <c r="H265" s="72">
        <f t="shared" si="78"/>
        <v>25513874224.900002</v>
      </c>
      <c r="I265" s="72">
        <f t="shared" si="78"/>
        <v>25513874224.900002</v>
      </c>
      <c r="J265" s="72">
        <f t="shared" si="78"/>
        <v>6560940</v>
      </c>
      <c r="K265" s="72">
        <f t="shared" si="78"/>
        <v>25507313284.900002</v>
      </c>
      <c r="L265" s="72">
        <f t="shared" si="78"/>
        <v>4415000</v>
      </c>
      <c r="M265" s="72">
        <f t="shared" si="78"/>
        <v>480684120</v>
      </c>
      <c r="N265" s="72">
        <f t="shared" si="78"/>
        <v>474123180</v>
      </c>
      <c r="O265" s="72">
        <f t="shared" si="78"/>
        <v>25033190104.900002</v>
      </c>
      <c r="P265" s="72">
        <f t="shared" si="78"/>
        <v>4415000</v>
      </c>
      <c r="Q265" s="64">
        <f t="shared" si="72"/>
        <v>0</v>
      </c>
      <c r="R265" s="7">
        <f t="shared" si="73"/>
        <v>0</v>
      </c>
    </row>
    <row r="266" spans="1:18" ht="15.75" thickBot="1" x14ac:dyDescent="0.3">
      <c r="A266" s="65">
        <v>21060103</v>
      </c>
      <c r="B266" s="65" t="s">
        <v>559</v>
      </c>
      <c r="C266" s="67">
        <f>SUM(C267:C275)</f>
        <v>0</v>
      </c>
      <c r="D266" s="67">
        <f t="shared" ref="D266:P266" si="79">SUM(D267:D275)</f>
        <v>0</v>
      </c>
      <c r="E266" s="67">
        <f t="shared" si="79"/>
        <v>0</v>
      </c>
      <c r="F266" s="67">
        <f t="shared" si="79"/>
        <v>0</v>
      </c>
      <c r="G266" s="67">
        <f t="shared" si="79"/>
        <v>0</v>
      </c>
      <c r="H266" s="67">
        <f t="shared" si="79"/>
        <v>25513874224.900002</v>
      </c>
      <c r="I266" s="67">
        <f t="shared" si="79"/>
        <v>25513874224.900002</v>
      </c>
      <c r="J266" s="67">
        <f t="shared" si="79"/>
        <v>6560940</v>
      </c>
      <c r="K266" s="67">
        <f t="shared" si="79"/>
        <v>25507313284.900002</v>
      </c>
      <c r="L266" s="67">
        <f t="shared" si="79"/>
        <v>4415000</v>
      </c>
      <c r="M266" s="67">
        <f t="shared" si="79"/>
        <v>480684120</v>
      </c>
      <c r="N266" s="67">
        <f t="shared" si="79"/>
        <v>474123180</v>
      </c>
      <c r="O266" s="67">
        <f t="shared" si="79"/>
        <v>25033190104.900002</v>
      </c>
      <c r="P266" s="67">
        <f t="shared" si="79"/>
        <v>4415000</v>
      </c>
      <c r="Q266" s="64">
        <f t="shared" si="72"/>
        <v>0</v>
      </c>
      <c r="R266" s="7">
        <f t="shared" si="73"/>
        <v>0</v>
      </c>
    </row>
    <row r="267" spans="1:18" ht="15.75" thickBot="1" x14ac:dyDescent="0.3">
      <c r="A267" s="74">
        <v>2106010301</v>
      </c>
      <c r="B267" s="74" t="s">
        <v>560</v>
      </c>
      <c r="C267" s="75">
        <v>0</v>
      </c>
      <c r="D267" s="75">
        <v>0</v>
      </c>
      <c r="E267" s="75">
        <v>0</v>
      </c>
      <c r="F267" s="75">
        <v>0</v>
      </c>
      <c r="G267" s="75">
        <v>0</v>
      </c>
      <c r="H267" s="76">
        <v>1348559290</v>
      </c>
      <c r="I267" s="76">
        <f t="shared" ref="I267:I275" si="80">+C267+D267-E267-F267-G267+H267</f>
        <v>1348559290</v>
      </c>
      <c r="J267" s="76">
        <v>360000</v>
      </c>
      <c r="K267" s="76">
        <f t="shared" si="74"/>
        <v>1348199290</v>
      </c>
      <c r="L267" s="77">
        <v>360000</v>
      </c>
      <c r="M267" s="75">
        <v>204553180</v>
      </c>
      <c r="N267" s="75">
        <f t="shared" si="75"/>
        <v>204193180</v>
      </c>
      <c r="O267" s="76">
        <f t="shared" si="76"/>
        <v>1144006110</v>
      </c>
      <c r="P267" s="75">
        <f t="shared" si="77"/>
        <v>360000</v>
      </c>
      <c r="Q267" s="64">
        <f t="shared" si="72"/>
        <v>0</v>
      </c>
      <c r="R267" s="7">
        <f t="shared" si="73"/>
        <v>0</v>
      </c>
    </row>
    <row r="268" spans="1:18" ht="15.75" thickBot="1" x14ac:dyDescent="0.3">
      <c r="A268" s="74">
        <v>2106010302</v>
      </c>
      <c r="B268" s="74" t="s">
        <v>561</v>
      </c>
      <c r="C268" s="75">
        <v>0</v>
      </c>
      <c r="D268" s="75">
        <v>0</v>
      </c>
      <c r="E268" s="75">
        <v>0</v>
      </c>
      <c r="F268" s="75">
        <v>0</v>
      </c>
      <c r="G268" s="75">
        <v>0</v>
      </c>
      <c r="H268" s="76">
        <v>5093541787</v>
      </c>
      <c r="I268" s="76">
        <f t="shared" si="80"/>
        <v>5093541787</v>
      </c>
      <c r="J268" s="76">
        <v>0</v>
      </c>
      <c r="K268" s="76">
        <f t="shared" si="74"/>
        <v>5093541787</v>
      </c>
      <c r="L268" s="77">
        <v>0</v>
      </c>
      <c r="M268" s="75">
        <v>90180000</v>
      </c>
      <c r="N268" s="75">
        <f t="shared" si="75"/>
        <v>90180000</v>
      </c>
      <c r="O268" s="76">
        <f t="shared" si="76"/>
        <v>5003361787</v>
      </c>
      <c r="P268" s="75">
        <f t="shared" si="77"/>
        <v>0</v>
      </c>
      <c r="Q268" s="64">
        <f t="shared" si="72"/>
        <v>0</v>
      </c>
      <c r="R268" s="7">
        <f t="shared" si="73"/>
        <v>0</v>
      </c>
    </row>
    <row r="269" spans="1:18" ht="15.75" thickBot="1" x14ac:dyDescent="0.3">
      <c r="A269" s="74">
        <v>2106010303</v>
      </c>
      <c r="B269" s="74" t="s">
        <v>562</v>
      </c>
      <c r="C269" s="75">
        <v>0</v>
      </c>
      <c r="D269" s="75">
        <v>0</v>
      </c>
      <c r="E269" s="75">
        <v>0</v>
      </c>
      <c r="F269" s="75">
        <v>0</v>
      </c>
      <c r="G269" s="75">
        <v>0</v>
      </c>
      <c r="H269" s="76">
        <v>824373850</v>
      </c>
      <c r="I269" s="76">
        <f t="shared" si="80"/>
        <v>824373850</v>
      </c>
      <c r="J269" s="76">
        <v>4055000</v>
      </c>
      <c r="K269" s="76">
        <f t="shared" si="74"/>
        <v>820318850</v>
      </c>
      <c r="L269" s="77">
        <v>4055000</v>
      </c>
      <c r="M269" s="75">
        <v>118355000</v>
      </c>
      <c r="N269" s="75">
        <f t="shared" si="75"/>
        <v>114300000</v>
      </c>
      <c r="O269" s="76">
        <f t="shared" si="76"/>
        <v>706018850</v>
      </c>
      <c r="P269" s="75">
        <f t="shared" si="77"/>
        <v>4055000</v>
      </c>
      <c r="Q269" s="64">
        <f t="shared" si="72"/>
        <v>0</v>
      </c>
      <c r="R269" s="7">
        <f t="shared" si="73"/>
        <v>0</v>
      </c>
    </row>
    <row r="270" spans="1:18" ht="15.75" thickBot="1" x14ac:dyDescent="0.3">
      <c r="A270" s="74">
        <v>2106010304</v>
      </c>
      <c r="B270" s="74" t="s">
        <v>563</v>
      </c>
      <c r="C270" s="75">
        <v>0</v>
      </c>
      <c r="D270" s="75">
        <v>0</v>
      </c>
      <c r="E270" s="75">
        <v>0</v>
      </c>
      <c r="F270" s="75">
        <v>0</v>
      </c>
      <c r="G270" s="75">
        <v>0</v>
      </c>
      <c r="H270" s="76">
        <v>3013826913</v>
      </c>
      <c r="I270" s="76">
        <f t="shared" si="80"/>
        <v>3013826913</v>
      </c>
      <c r="J270" s="76">
        <v>2145940</v>
      </c>
      <c r="K270" s="76">
        <f t="shared" si="74"/>
        <v>3011680973</v>
      </c>
      <c r="L270" s="77">
        <v>0</v>
      </c>
      <c r="M270" s="75">
        <v>2145940</v>
      </c>
      <c r="N270" s="75">
        <f t="shared" si="75"/>
        <v>0</v>
      </c>
      <c r="O270" s="76">
        <f t="shared" si="76"/>
        <v>3011680973</v>
      </c>
      <c r="P270" s="75">
        <f t="shared" si="77"/>
        <v>0</v>
      </c>
      <c r="Q270" s="64">
        <f t="shared" si="72"/>
        <v>0</v>
      </c>
      <c r="R270" s="7">
        <f t="shared" si="73"/>
        <v>0</v>
      </c>
    </row>
    <row r="271" spans="1:18" ht="15.75" thickBot="1" x14ac:dyDescent="0.3">
      <c r="A271" s="74">
        <v>2106010305</v>
      </c>
      <c r="B271" s="74" t="s">
        <v>564</v>
      </c>
      <c r="C271" s="75">
        <v>0</v>
      </c>
      <c r="D271" s="75">
        <v>0</v>
      </c>
      <c r="E271" s="75">
        <v>0</v>
      </c>
      <c r="F271" s="75">
        <v>0</v>
      </c>
      <c r="G271" s="75">
        <v>0</v>
      </c>
      <c r="H271" s="76">
        <v>12250738232</v>
      </c>
      <c r="I271" s="76">
        <f t="shared" si="80"/>
        <v>12250738232</v>
      </c>
      <c r="J271" s="76">
        <v>0</v>
      </c>
      <c r="K271" s="76">
        <f t="shared" si="74"/>
        <v>12250738232</v>
      </c>
      <c r="L271" s="77">
        <v>0</v>
      </c>
      <c r="M271" s="75">
        <v>0</v>
      </c>
      <c r="N271" s="75">
        <f t="shared" si="75"/>
        <v>0</v>
      </c>
      <c r="O271" s="76">
        <f t="shared" si="76"/>
        <v>12250738232</v>
      </c>
      <c r="P271" s="75">
        <f t="shared" si="77"/>
        <v>0</v>
      </c>
      <c r="Q271" s="64">
        <f t="shared" si="72"/>
        <v>0</v>
      </c>
      <c r="R271" s="7">
        <f t="shared" si="73"/>
        <v>0</v>
      </c>
    </row>
    <row r="272" spans="1:18" ht="15.75" thickBot="1" x14ac:dyDescent="0.3">
      <c r="A272" s="74">
        <v>2106010306</v>
      </c>
      <c r="B272" s="74" t="s">
        <v>565</v>
      </c>
      <c r="C272" s="75">
        <v>0</v>
      </c>
      <c r="D272" s="75">
        <v>0</v>
      </c>
      <c r="E272" s="75">
        <v>0</v>
      </c>
      <c r="F272" s="75">
        <v>0</v>
      </c>
      <c r="G272" s="75">
        <v>0</v>
      </c>
      <c r="H272" s="76">
        <v>194359547</v>
      </c>
      <c r="I272" s="76">
        <f t="shared" si="80"/>
        <v>194359547</v>
      </c>
      <c r="J272" s="76">
        <v>0</v>
      </c>
      <c r="K272" s="76">
        <f t="shared" si="74"/>
        <v>194359547</v>
      </c>
      <c r="L272" s="77">
        <v>0</v>
      </c>
      <c r="M272" s="75">
        <v>27200000</v>
      </c>
      <c r="N272" s="75">
        <f t="shared" si="75"/>
        <v>27200000</v>
      </c>
      <c r="O272" s="76">
        <f t="shared" si="76"/>
        <v>167159547</v>
      </c>
      <c r="P272" s="75">
        <f t="shared" si="77"/>
        <v>0</v>
      </c>
      <c r="Q272" s="64">
        <f t="shared" si="72"/>
        <v>0</v>
      </c>
      <c r="R272" s="7">
        <f t="shared" si="73"/>
        <v>0</v>
      </c>
    </row>
    <row r="273" spans="1:18" ht="15.75" thickBot="1" x14ac:dyDescent="0.3">
      <c r="A273" s="74">
        <v>2106010307</v>
      </c>
      <c r="B273" s="74" t="s">
        <v>566</v>
      </c>
      <c r="C273" s="75">
        <v>0</v>
      </c>
      <c r="D273" s="75">
        <v>0</v>
      </c>
      <c r="E273" s="75">
        <v>0</v>
      </c>
      <c r="F273" s="75">
        <v>0</v>
      </c>
      <c r="G273" s="75">
        <v>0</v>
      </c>
      <c r="H273" s="76">
        <v>283283191.89999998</v>
      </c>
      <c r="I273" s="76">
        <f t="shared" si="80"/>
        <v>283283191.89999998</v>
      </c>
      <c r="J273" s="76">
        <v>0</v>
      </c>
      <c r="K273" s="76">
        <f t="shared" si="74"/>
        <v>283283191.89999998</v>
      </c>
      <c r="L273" s="77">
        <v>0</v>
      </c>
      <c r="M273" s="75">
        <v>38250000</v>
      </c>
      <c r="N273" s="75">
        <f t="shared" si="75"/>
        <v>38250000</v>
      </c>
      <c r="O273" s="76">
        <f t="shared" si="76"/>
        <v>245033191.89999998</v>
      </c>
      <c r="P273" s="75">
        <f t="shared" si="77"/>
        <v>0</v>
      </c>
      <c r="Q273" s="64">
        <f t="shared" si="72"/>
        <v>0</v>
      </c>
      <c r="R273" s="7">
        <f t="shared" si="73"/>
        <v>0</v>
      </c>
    </row>
    <row r="274" spans="1:18" ht="15.75" thickBot="1" x14ac:dyDescent="0.3">
      <c r="A274" s="74">
        <v>2106010308</v>
      </c>
      <c r="B274" s="74" t="s">
        <v>567</v>
      </c>
      <c r="C274" s="75">
        <v>0</v>
      </c>
      <c r="D274" s="75">
        <v>0</v>
      </c>
      <c r="E274" s="75">
        <v>0</v>
      </c>
      <c r="F274" s="75">
        <v>0</v>
      </c>
      <c r="G274" s="75">
        <v>0</v>
      </c>
      <c r="H274" s="76">
        <v>150000000</v>
      </c>
      <c r="I274" s="76">
        <f t="shared" si="80"/>
        <v>150000000</v>
      </c>
      <c r="J274" s="76">
        <v>0</v>
      </c>
      <c r="K274" s="76">
        <f t="shared" si="74"/>
        <v>150000000</v>
      </c>
      <c r="L274" s="77">
        <v>0</v>
      </c>
      <c r="M274" s="75">
        <v>0</v>
      </c>
      <c r="N274" s="75">
        <f t="shared" si="75"/>
        <v>0</v>
      </c>
      <c r="O274" s="76">
        <f t="shared" si="76"/>
        <v>150000000</v>
      </c>
      <c r="P274" s="75">
        <f t="shared" si="77"/>
        <v>0</v>
      </c>
      <c r="Q274" s="64">
        <f t="shared" si="72"/>
        <v>0</v>
      </c>
      <c r="R274" s="7">
        <f t="shared" si="73"/>
        <v>0</v>
      </c>
    </row>
    <row r="275" spans="1:18" ht="15.75" thickBot="1" x14ac:dyDescent="0.3">
      <c r="A275" s="74">
        <v>2106010309</v>
      </c>
      <c r="B275" s="74" t="s">
        <v>568</v>
      </c>
      <c r="C275" s="75">
        <v>0</v>
      </c>
      <c r="D275" s="75">
        <v>0</v>
      </c>
      <c r="E275" s="75">
        <v>0</v>
      </c>
      <c r="F275" s="75">
        <v>0</v>
      </c>
      <c r="G275" s="75">
        <v>0</v>
      </c>
      <c r="H275" s="76">
        <v>2355191414</v>
      </c>
      <c r="I275" s="76">
        <f t="shared" si="80"/>
        <v>2355191414</v>
      </c>
      <c r="J275" s="76">
        <v>0</v>
      </c>
      <c r="K275" s="76">
        <f t="shared" si="74"/>
        <v>2355191414</v>
      </c>
      <c r="L275" s="77">
        <v>0</v>
      </c>
      <c r="M275" s="75">
        <v>0</v>
      </c>
      <c r="N275" s="75">
        <f t="shared" si="75"/>
        <v>0</v>
      </c>
      <c r="O275" s="76">
        <f t="shared" si="76"/>
        <v>2355191414</v>
      </c>
      <c r="P275" s="75">
        <f t="shared" si="77"/>
        <v>0</v>
      </c>
      <c r="Q275" s="64">
        <f t="shared" si="72"/>
        <v>0</v>
      </c>
      <c r="R275" s="7">
        <f t="shared" si="73"/>
        <v>0</v>
      </c>
    </row>
    <row r="276" spans="1:18" ht="15.75" thickBot="1" x14ac:dyDescent="0.3">
      <c r="A276" s="62">
        <v>2107</v>
      </c>
      <c r="B276" s="62" t="s">
        <v>569</v>
      </c>
      <c r="C276" s="63">
        <f>SUM(C277:C365)</f>
        <v>0</v>
      </c>
      <c r="D276" s="63">
        <f t="shared" ref="D276:P276" si="81">SUM(D277:D365)</f>
        <v>0</v>
      </c>
      <c r="E276" s="63">
        <f t="shared" si="81"/>
        <v>0</v>
      </c>
      <c r="F276" s="63">
        <f t="shared" si="81"/>
        <v>0</v>
      </c>
      <c r="G276" s="63">
        <f t="shared" si="81"/>
        <v>0</v>
      </c>
      <c r="H276" s="63">
        <f t="shared" si="81"/>
        <v>16083572734.860001</v>
      </c>
      <c r="I276" s="63">
        <f t="shared" si="81"/>
        <v>16083572734.860001</v>
      </c>
      <c r="J276" s="63">
        <f t="shared" si="81"/>
        <v>806747398.63</v>
      </c>
      <c r="K276" s="63">
        <f t="shared" si="81"/>
        <v>15276825336.230001</v>
      </c>
      <c r="L276" s="63">
        <f t="shared" si="81"/>
        <v>145682171.63</v>
      </c>
      <c r="M276" s="63">
        <f t="shared" si="81"/>
        <v>953287462.63</v>
      </c>
      <c r="N276" s="63">
        <f t="shared" si="81"/>
        <v>146540064</v>
      </c>
      <c r="O276" s="63">
        <f t="shared" si="81"/>
        <v>15130285272.230001</v>
      </c>
      <c r="P276" s="63">
        <f t="shared" si="81"/>
        <v>145682171.63</v>
      </c>
      <c r="Q276" s="64">
        <f t="shared" si="72"/>
        <v>0</v>
      </c>
      <c r="R276" s="7">
        <f t="shared" si="73"/>
        <v>0</v>
      </c>
    </row>
    <row r="277" spans="1:18" ht="15.75" thickBot="1" x14ac:dyDescent="0.3">
      <c r="A277" s="65">
        <v>210701</v>
      </c>
      <c r="B277" s="65" t="s">
        <v>570</v>
      </c>
      <c r="C277" s="67">
        <v>0</v>
      </c>
      <c r="D277" s="67">
        <v>0</v>
      </c>
      <c r="E277" s="67">
        <v>0</v>
      </c>
      <c r="F277" s="67">
        <v>0</v>
      </c>
      <c r="G277" s="67">
        <v>0</v>
      </c>
      <c r="H277" s="67">
        <v>1195293937</v>
      </c>
      <c r="I277" s="67">
        <f t="shared" ref="I277:I340" si="82">+C277+D277-E277-F277-G277+H277</f>
        <v>1195293937</v>
      </c>
      <c r="J277" s="67">
        <v>0</v>
      </c>
      <c r="K277" s="67">
        <f t="shared" si="74"/>
        <v>1195293937</v>
      </c>
      <c r="L277" s="67">
        <v>0</v>
      </c>
      <c r="M277" s="67">
        <v>0</v>
      </c>
      <c r="N277" s="67">
        <f t="shared" si="75"/>
        <v>0</v>
      </c>
      <c r="O277" s="67">
        <f t="shared" si="76"/>
        <v>1195293937</v>
      </c>
      <c r="P277" s="66">
        <f t="shared" si="77"/>
        <v>0</v>
      </c>
      <c r="Q277" s="64">
        <f t="shared" si="72"/>
        <v>0</v>
      </c>
      <c r="R277" s="7">
        <f t="shared" si="73"/>
        <v>0</v>
      </c>
    </row>
    <row r="278" spans="1:18" ht="15.75" thickBot="1" x14ac:dyDescent="0.3">
      <c r="A278" s="65">
        <v>210702</v>
      </c>
      <c r="B278" s="65" t="s">
        <v>571</v>
      </c>
      <c r="C278" s="67">
        <v>0</v>
      </c>
      <c r="D278" s="67">
        <v>0</v>
      </c>
      <c r="E278" s="67">
        <v>0</v>
      </c>
      <c r="F278" s="67">
        <v>0</v>
      </c>
      <c r="G278" s="67">
        <v>0</v>
      </c>
      <c r="H278" s="67">
        <v>1210207646</v>
      </c>
      <c r="I278" s="67">
        <f t="shared" si="82"/>
        <v>1210207646</v>
      </c>
      <c r="J278" s="67">
        <v>0</v>
      </c>
      <c r="K278" s="67">
        <f t="shared" si="74"/>
        <v>1210207646</v>
      </c>
      <c r="L278" s="67">
        <v>0</v>
      </c>
      <c r="M278" s="67">
        <v>0</v>
      </c>
      <c r="N278" s="67">
        <f t="shared" si="75"/>
        <v>0</v>
      </c>
      <c r="O278" s="67">
        <f t="shared" si="76"/>
        <v>1210207646</v>
      </c>
      <c r="P278" s="66">
        <f t="shared" si="77"/>
        <v>0</v>
      </c>
      <c r="Q278" s="64">
        <f t="shared" si="72"/>
        <v>0</v>
      </c>
      <c r="R278" s="7">
        <f t="shared" si="73"/>
        <v>0</v>
      </c>
    </row>
    <row r="279" spans="1:18" ht="15.75" thickBot="1" x14ac:dyDescent="0.3">
      <c r="A279" s="65">
        <v>210703</v>
      </c>
      <c r="B279" s="65" t="s">
        <v>572</v>
      </c>
      <c r="C279" s="67">
        <v>0</v>
      </c>
      <c r="D279" s="67">
        <v>0</v>
      </c>
      <c r="E279" s="67">
        <v>0</v>
      </c>
      <c r="F279" s="67">
        <v>0</v>
      </c>
      <c r="G279" s="67">
        <v>0</v>
      </c>
      <c r="H279" s="67">
        <v>4662746880</v>
      </c>
      <c r="I279" s="67">
        <f t="shared" si="82"/>
        <v>4662746880</v>
      </c>
      <c r="J279" s="67">
        <v>0</v>
      </c>
      <c r="K279" s="67">
        <f t="shared" si="74"/>
        <v>4662746880</v>
      </c>
      <c r="L279" s="67">
        <v>0</v>
      </c>
      <c r="M279" s="67">
        <v>0</v>
      </c>
      <c r="N279" s="67">
        <f t="shared" si="75"/>
        <v>0</v>
      </c>
      <c r="O279" s="67">
        <f t="shared" si="76"/>
        <v>4662746880</v>
      </c>
      <c r="P279" s="66">
        <f t="shared" si="77"/>
        <v>0</v>
      </c>
      <c r="Q279" s="64">
        <f t="shared" si="72"/>
        <v>0</v>
      </c>
      <c r="R279" s="7">
        <f t="shared" si="73"/>
        <v>0</v>
      </c>
    </row>
    <row r="280" spans="1:18" ht="15.75" thickBot="1" x14ac:dyDescent="0.3">
      <c r="A280" s="65">
        <v>210704</v>
      </c>
      <c r="B280" s="65" t="s">
        <v>573</v>
      </c>
      <c r="C280" s="67">
        <v>0</v>
      </c>
      <c r="D280" s="67">
        <v>0</v>
      </c>
      <c r="E280" s="67">
        <v>0</v>
      </c>
      <c r="F280" s="67">
        <v>0</v>
      </c>
      <c r="G280" s="67">
        <v>0</v>
      </c>
      <c r="H280" s="67">
        <v>15909652</v>
      </c>
      <c r="I280" s="67">
        <f t="shared" si="82"/>
        <v>15909652</v>
      </c>
      <c r="J280" s="67">
        <v>0</v>
      </c>
      <c r="K280" s="67">
        <f t="shared" si="74"/>
        <v>15909652</v>
      </c>
      <c r="L280" s="67">
        <v>0</v>
      </c>
      <c r="M280" s="67">
        <v>0</v>
      </c>
      <c r="N280" s="67">
        <f t="shared" si="75"/>
        <v>0</v>
      </c>
      <c r="O280" s="67">
        <f t="shared" si="76"/>
        <v>15909652</v>
      </c>
      <c r="P280" s="66">
        <f t="shared" si="77"/>
        <v>0</v>
      </c>
      <c r="Q280" s="64">
        <f t="shared" si="72"/>
        <v>0</v>
      </c>
      <c r="R280" s="7">
        <f t="shared" si="73"/>
        <v>0</v>
      </c>
    </row>
    <row r="281" spans="1:18" ht="15.75" thickBot="1" x14ac:dyDescent="0.3">
      <c r="A281" s="65">
        <v>210705</v>
      </c>
      <c r="B281" s="65" t="s">
        <v>574</v>
      </c>
      <c r="C281" s="67">
        <v>0</v>
      </c>
      <c r="D281" s="67">
        <v>0</v>
      </c>
      <c r="E281" s="67">
        <v>0</v>
      </c>
      <c r="F281" s="67">
        <v>0</v>
      </c>
      <c r="G281" s="67">
        <v>0</v>
      </c>
      <c r="H281" s="67">
        <v>173001</v>
      </c>
      <c r="I281" s="67">
        <f t="shared" si="82"/>
        <v>173001</v>
      </c>
      <c r="J281" s="67">
        <v>0</v>
      </c>
      <c r="K281" s="67">
        <f t="shared" si="74"/>
        <v>173001</v>
      </c>
      <c r="L281" s="67">
        <v>0</v>
      </c>
      <c r="M281" s="67">
        <v>0</v>
      </c>
      <c r="N281" s="67">
        <f t="shared" si="75"/>
        <v>0</v>
      </c>
      <c r="O281" s="67">
        <f t="shared" si="76"/>
        <v>173001</v>
      </c>
      <c r="P281" s="66">
        <f t="shared" si="77"/>
        <v>0</v>
      </c>
      <c r="Q281" s="64">
        <f t="shared" si="72"/>
        <v>0</v>
      </c>
      <c r="R281" s="7">
        <f t="shared" si="73"/>
        <v>0</v>
      </c>
    </row>
    <row r="282" spans="1:18" ht="15.75" thickBot="1" x14ac:dyDescent="0.3">
      <c r="A282" s="65">
        <v>210706</v>
      </c>
      <c r="B282" s="65" t="s">
        <v>575</v>
      </c>
      <c r="C282" s="67">
        <v>0</v>
      </c>
      <c r="D282" s="67">
        <v>0</v>
      </c>
      <c r="E282" s="67">
        <v>0</v>
      </c>
      <c r="F282" s="67">
        <v>0</v>
      </c>
      <c r="G282" s="67">
        <v>0</v>
      </c>
      <c r="H282" s="67">
        <v>9532269</v>
      </c>
      <c r="I282" s="67">
        <f t="shared" si="82"/>
        <v>9532269</v>
      </c>
      <c r="J282" s="67">
        <v>0</v>
      </c>
      <c r="K282" s="67">
        <f t="shared" si="74"/>
        <v>9532269</v>
      </c>
      <c r="L282" s="67">
        <v>0</v>
      </c>
      <c r="M282" s="67">
        <v>0</v>
      </c>
      <c r="N282" s="67">
        <f t="shared" si="75"/>
        <v>0</v>
      </c>
      <c r="O282" s="67">
        <f t="shared" si="76"/>
        <v>9532269</v>
      </c>
      <c r="P282" s="66">
        <f t="shared" si="77"/>
        <v>0</v>
      </c>
      <c r="Q282" s="64">
        <f t="shared" si="72"/>
        <v>0</v>
      </c>
      <c r="R282" s="7">
        <f t="shared" si="73"/>
        <v>0</v>
      </c>
    </row>
    <row r="283" spans="1:18" ht="15.75" thickBot="1" x14ac:dyDescent="0.3">
      <c r="A283" s="65">
        <v>210707</v>
      </c>
      <c r="B283" s="65" t="s">
        <v>576</v>
      </c>
      <c r="C283" s="66">
        <v>0</v>
      </c>
      <c r="D283" s="66">
        <v>0</v>
      </c>
      <c r="E283" s="66">
        <v>0</v>
      </c>
      <c r="F283" s="66">
        <v>0</v>
      </c>
      <c r="G283" s="66">
        <v>0</v>
      </c>
      <c r="H283" s="67">
        <v>36277140.240000002</v>
      </c>
      <c r="I283" s="67">
        <f t="shared" si="82"/>
        <v>36277140.240000002</v>
      </c>
      <c r="J283" s="67">
        <v>0</v>
      </c>
      <c r="K283" s="67">
        <f t="shared" si="74"/>
        <v>36277140.240000002</v>
      </c>
      <c r="L283" s="68">
        <v>0</v>
      </c>
      <c r="M283" s="66">
        <v>0</v>
      </c>
      <c r="N283" s="66">
        <f t="shared" si="75"/>
        <v>0</v>
      </c>
      <c r="O283" s="67">
        <f t="shared" si="76"/>
        <v>36277140.240000002</v>
      </c>
      <c r="P283" s="66">
        <f t="shared" si="77"/>
        <v>0</v>
      </c>
      <c r="Q283" s="64">
        <f t="shared" si="72"/>
        <v>0</v>
      </c>
      <c r="R283" s="7">
        <f t="shared" si="73"/>
        <v>0</v>
      </c>
    </row>
    <row r="284" spans="1:18" ht="15.75" thickBot="1" x14ac:dyDescent="0.3">
      <c r="A284" s="65">
        <v>210708</v>
      </c>
      <c r="B284" s="65" t="s">
        <v>577</v>
      </c>
      <c r="C284" s="66">
        <v>0</v>
      </c>
      <c r="D284" s="66">
        <v>0</v>
      </c>
      <c r="E284" s="66">
        <v>0</v>
      </c>
      <c r="F284" s="66">
        <v>0</v>
      </c>
      <c r="G284" s="66">
        <v>0</v>
      </c>
      <c r="H284" s="67">
        <v>509393</v>
      </c>
      <c r="I284" s="67">
        <f t="shared" si="82"/>
        <v>509393</v>
      </c>
      <c r="J284" s="67">
        <v>0</v>
      </c>
      <c r="K284" s="67">
        <f t="shared" si="74"/>
        <v>509393</v>
      </c>
      <c r="L284" s="68">
        <v>0</v>
      </c>
      <c r="M284" s="66">
        <v>0</v>
      </c>
      <c r="N284" s="66">
        <f t="shared" si="75"/>
        <v>0</v>
      </c>
      <c r="O284" s="67">
        <f t="shared" si="76"/>
        <v>509393</v>
      </c>
      <c r="P284" s="66">
        <f t="shared" si="77"/>
        <v>0</v>
      </c>
      <c r="Q284" s="64">
        <f t="shared" si="72"/>
        <v>0</v>
      </c>
      <c r="R284" s="7">
        <f t="shared" si="73"/>
        <v>0</v>
      </c>
    </row>
    <row r="285" spans="1:18" ht="15.75" thickBot="1" x14ac:dyDescent="0.3">
      <c r="A285" s="65">
        <v>210709</v>
      </c>
      <c r="B285" s="65" t="s">
        <v>578</v>
      </c>
      <c r="C285" s="66">
        <v>0</v>
      </c>
      <c r="D285" s="66">
        <v>0</v>
      </c>
      <c r="E285" s="66">
        <v>0</v>
      </c>
      <c r="F285" s="66">
        <v>0</v>
      </c>
      <c r="G285" s="66">
        <v>0</v>
      </c>
      <c r="H285" s="67">
        <v>8471</v>
      </c>
      <c r="I285" s="67">
        <f t="shared" si="82"/>
        <v>8471</v>
      </c>
      <c r="J285" s="67">
        <v>0</v>
      </c>
      <c r="K285" s="67">
        <f t="shared" si="74"/>
        <v>8471</v>
      </c>
      <c r="L285" s="68">
        <v>0</v>
      </c>
      <c r="M285" s="66">
        <v>0</v>
      </c>
      <c r="N285" s="66">
        <f t="shared" si="75"/>
        <v>0</v>
      </c>
      <c r="O285" s="67">
        <f t="shared" si="76"/>
        <v>8471</v>
      </c>
      <c r="P285" s="66">
        <f t="shared" si="77"/>
        <v>0</v>
      </c>
      <c r="Q285" s="64">
        <f t="shared" si="72"/>
        <v>0</v>
      </c>
      <c r="R285" s="7">
        <f t="shared" si="73"/>
        <v>0</v>
      </c>
    </row>
    <row r="286" spans="1:18" ht="15.75" thickBot="1" x14ac:dyDescent="0.3">
      <c r="A286" s="65">
        <v>210710</v>
      </c>
      <c r="B286" s="65" t="s">
        <v>579</v>
      </c>
      <c r="C286" s="66">
        <v>0</v>
      </c>
      <c r="D286" s="66">
        <v>0</v>
      </c>
      <c r="E286" s="66">
        <v>0</v>
      </c>
      <c r="F286" s="66">
        <v>0</v>
      </c>
      <c r="G286" s="66">
        <v>0</v>
      </c>
      <c r="H286" s="67">
        <v>1417288</v>
      </c>
      <c r="I286" s="67">
        <f t="shared" si="82"/>
        <v>1417288</v>
      </c>
      <c r="J286" s="67">
        <v>0</v>
      </c>
      <c r="K286" s="67">
        <f t="shared" si="74"/>
        <v>1417288</v>
      </c>
      <c r="L286" s="68">
        <v>0</v>
      </c>
      <c r="M286" s="66">
        <v>0</v>
      </c>
      <c r="N286" s="66">
        <f t="shared" si="75"/>
        <v>0</v>
      </c>
      <c r="O286" s="67">
        <f t="shared" si="76"/>
        <v>1417288</v>
      </c>
      <c r="P286" s="66">
        <f t="shared" si="77"/>
        <v>0</v>
      </c>
      <c r="Q286" s="64">
        <f t="shared" si="72"/>
        <v>0</v>
      </c>
      <c r="R286" s="7">
        <f t="shared" si="73"/>
        <v>0</v>
      </c>
    </row>
    <row r="287" spans="1:18" ht="15.75" thickBot="1" x14ac:dyDescent="0.3">
      <c r="A287" s="65">
        <v>210711</v>
      </c>
      <c r="B287" s="65" t="s">
        <v>580</v>
      </c>
      <c r="C287" s="66">
        <v>0</v>
      </c>
      <c r="D287" s="66">
        <v>0</v>
      </c>
      <c r="E287" s="66">
        <v>0</v>
      </c>
      <c r="F287" s="66">
        <v>0</v>
      </c>
      <c r="G287" s="66">
        <v>0</v>
      </c>
      <c r="H287" s="67">
        <v>180000000</v>
      </c>
      <c r="I287" s="67">
        <f t="shared" si="82"/>
        <v>180000000</v>
      </c>
      <c r="J287" s="67">
        <v>0</v>
      </c>
      <c r="K287" s="67">
        <f t="shared" si="74"/>
        <v>180000000</v>
      </c>
      <c r="L287" s="68">
        <v>0</v>
      </c>
      <c r="M287" s="66">
        <v>0</v>
      </c>
      <c r="N287" s="66">
        <f t="shared" si="75"/>
        <v>0</v>
      </c>
      <c r="O287" s="67">
        <f t="shared" si="76"/>
        <v>180000000</v>
      </c>
      <c r="P287" s="66">
        <f t="shared" si="77"/>
        <v>0</v>
      </c>
      <c r="Q287" s="64">
        <f t="shared" si="72"/>
        <v>0</v>
      </c>
      <c r="R287" s="7">
        <f t="shared" si="73"/>
        <v>0</v>
      </c>
    </row>
    <row r="288" spans="1:18" ht="15.75" thickBot="1" x14ac:dyDescent="0.3">
      <c r="A288" s="65">
        <v>210712</v>
      </c>
      <c r="B288" s="65" t="s">
        <v>581</v>
      </c>
      <c r="C288" s="66">
        <v>0</v>
      </c>
      <c r="D288" s="66">
        <v>0</v>
      </c>
      <c r="E288" s="66">
        <v>0</v>
      </c>
      <c r="F288" s="66">
        <v>0</v>
      </c>
      <c r="G288" s="66">
        <v>0</v>
      </c>
      <c r="H288" s="67">
        <v>10169452.859999999</v>
      </c>
      <c r="I288" s="67">
        <f t="shared" si="82"/>
        <v>10169452.859999999</v>
      </c>
      <c r="J288" s="67">
        <v>0</v>
      </c>
      <c r="K288" s="67">
        <f t="shared" si="74"/>
        <v>10169452.859999999</v>
      </c>
      <c r="L288" s="68">
        <v>0</v>
      </c>
      <c r="M288" s="66">
        <v>0</v>
      </c>
      <c r="N288" s="66">
        <f t="shared" si="75"/>
        <v>0</v>
      </c>
      <c r="O288" s="67">
        <f t="shared" si="76"/>
        <v>10169452.859999999</v>
      </c>
      <c r="P288" s="66">
        <f t="shared" si="77"/>
        <v>0</v>
      </c>
      <c r="Q288" s="64">
        <f t="shared" si="72"/>
        <v>0</v>
      </c>
      <c r="R288" s="7">
        <f t="shared" si="73"/>
        <v>0</v>
      </c>
    </row>
    <row r="289" spans="1:18" ht="15.75" thickBot="1" x14ac:dyDescent="0.3">
      <c r="A289" s="65">
        <v>210713</v>
      </c>
      <c r="B289" s="65" t="s">
        <v>582</v>
      </c>
      <c r="C289" s="66">
        <v>0</v>
      </c>
      <c r="D289" s="66">
        <v>0</v>
      </c>
      <c r="E289" s="66">
        <v>0</v>
      </c>
      <c r="F289" s="66">
        <v>0</v>
      </c>
      <c r="G289" s="66">
        <v>0</v>
      </c>
      <c r="H289" s="67">
        <v>41184640</v>
      </c>
      <c r="I289" s="67">
        <f t="shared" si="82"/>
        <v>41184640</v>
      </c>
      <c r="J289" s="67">
        <v>0</v>
      </c>
      <c r="K289" s="67">
        <f t="shared" si="74"/>
        <v>41184640</v>
      </c>
      <c r="L289" s="68">
        <v>0</v>
      </c>
      <c r="M289" s="66">
        <v>0</v>
      </c>
      <c r="N289" s="66">
        <f t="shared" si="75"/>
        <v>0</v>
      </c>
      <c r="O289" s="67">
        <f t="shared" si="76"/>
        <v>41184640</v>
      </c>
      <c r="P289" s="66">
        <f t="shared" si="77"/>
        <v>0</v>
      </c>
      <c r="Q289" s="64">
        <f t="shared" si="72"/>
        <v>0</v>
      </c>
      <c r="R289" s="7">
        <f t="shared" si="73"/>
        <v>0</v>
      </c>
    </row>
    <row r="290" spans="1:18" ht="15.75" thickBot="1" x14ac:dyDescent="0.3">
      <c r="A290" s="65">
        <v>210714</v>
      </c>
      <c r="B290" s="65" t="s">
        <v>583</v>
      </c>
      <c r="C290" s="66">
        <v>0</v>
      </c>
      <c r="D290" s="66">
        <v>0</v>
      </c>
      <c r="E290" s="66">
        <v>0</v>
      </c>
      <c r="F290" s="66">
        <v>0</v>
      </c>
      <c r="G290" s="66">
        <v>0</v>
      </c>
      <c r="H290" s="67">
        <v>9880750</v>
      </c>
      <c r="I290" s="67">
        <f t="shared" si="82"/>
        <v>9880750</v>
      </c>
      <c r="J290" s="67">
        <v>0</v>
      </c>
      <c r="K290" s="67">
        <f t="shared" si="74"/>
        <v>9880750</v>
      </c>
      <c r="L290" s="68">
        <v>0</v>
      </c>
      <c r="M290" s="66">
        <v>9880750</v>
      </c>
      <c r="N290" s="66">
        <f t="shared" si="75"/>
        <v>9880750</v>
      </c>
      <c r="O290" s="67">
        <f t="shared" si="76"/>
        <v>0</v>
      </c>
      <c r="P290" s="66">
        <f t="shared" si="77"/>
        <v>0</v>
      </c>
      <c r="Q290" s="64">
        <f t="shared" si="72"/>
        <v>0</v>
      </c>
      <c r="R290" s="7">
        <f t="shared" si="73"/>
        <v>0</v>
      </c>
    </row>
    <row r="291" spans="1:18" ht="15.75" thickBot="1" x14ac:dyDescent="0.3">
      <c r="A291" s="65">
        <v>210715</v>
      </c>
      <c r="B291" s="65" t="s">
        <v>584</v>
      </c>
      <c r="C291" s="66">
        <v>0</v>
      </c>
      <c r="D291" s="66">
        <v>0</v>
      </c>
      <c r="E291" s="66">
        <v>0</v>
      </c>
      <c r="F291" s="66">
        <v>0</v>
      </c>
      <c r="G291" s="66">
        <v>0</v>
      </c>
      <c r="H291" s="67">
        <v>307277193</v>
      </c>
      <c r="I291" s="67">
        <f t="shared" si="82"/>
        <v>307277193</v>
      </c>
      <c r="J291" s="67">
        <v>0</v>
      </c>
      <c r="K291" s="67">
        <f t="shared" si="74"/>
        <v>307277193</v>
      </c>
      <c r="L291" s="68">
        <v>0</v>
      </c>
      <c r="M291" s="66">
        <v>0</v>
      </c>
      <c r="N291" s="66">
        <f t="shared" si="75"/>
        <v>0</v>
      </c>
      <c r="O291" s="67">
        <f t="shared" si="76"/>
        <v>307277193</v>
      </c>
      <c r="P291" s="66">
        <f t="shared" si="77"/>
        <v>0</v>
      </c>
      <c r="Q291" s="64">
        <f t="shared" si="72"/>
        <v>0</v>
      </c>
      <c r="R291" s="7">
        <f t="shared" si="73"/>
        <v>0</v>
      </c>
    </row>
    <row r="292" spans="1:18" ht="15.75" thickBot="1" x14ac:dyDescent="0.3">
      <c r="A292" s="65">
        <v>210716</v>
      </c>
      <c r="B292" s="65" t="s">
        <v>585</v>
      </c>
      <c r="C292" s="66">
        <v>0</v>
      </c>
      <c r="D292" s="66">
        <v>0</v>
      </c>
      <c r="E292" s="66">
        <v>0</v>
      </c>
      <c r="F292" s="66">
        <v>0</v>
      </c>
      <c r="G292" s="66">
        <v>0</v>
      </c>
      <c r="H292" s="67">
        <v>275000000</v>
      </c>
      <c r="I292" s="67">
        <f t="shared" si="82"/>
        <v>275000000</v>
      </c>
      <c r="J292" s="67">
        <v>0</v>
      </c>
      <c r="K292" s="67">
        <f t="shared" si="74"/>
        <v>275000000</v>
      </c>
      <c r="L292" s="68">
        <v>0</v>
      </c>
      <c r="M292" s="66">
        <v>0</v>
      </c>
      <c r="N292" s="66">
        <f t="shared" si="75"/>
        <v>0</v>
      </c>
      <c r="O292" s="67">
        <f t="shared" si="76"/>
        <v>275000000</v>
      </c>
      <c r="P292" s="66">
        <f t="shared" si="77"/>
        <v>0</v>
      </c>
      <c r="Q292" s="64">
        <f t="shared" si="72"/>
        <v>0</v>
      </c>
      <c r="R292" s="7">
        <f t="shared" si="73"/>
        <v>0</v>
      </c>
    </row>
    <row r="293" spans="1:18" ht="15.75" thickBot="1" x14ac:dyDescent="0.3">
      <c r="A293" s="65">
        <v>210717</v>
      </c>
      <c r="B293" s="65" t="s">
        <v>586</v>
      </c>
      <c r="C293" s="66">
        <v>0</v>
      </c>
      <c r="D293" s="66">
        <v>0</v>
      </c>
      <c r="E293" s="66">
        <v>0</v>
      </c>
      <c r="F293" s="66">
        <v>0</v>
      </c>
      <c r="G293" s="66">
        <v>0</v>
      </c>
      <c r="H293" s="67">
        <v>490720.56</v>
      </c>
      <c r="I293" s="67">
        <f t="shared" si="82"/>
        <v>490720.56</v>
      </c>
      <c r="J293" s="67">
        <v>0</v>
      </c>
      <c r="K293" s="67">
        <f t="shared" si="74"/>
        <v>490720.56</v>
      </c>
      <c r="L293" s="68">
        <v>0</v>
      </c>
      <c r="M293" s="66">
        <v>0</v>
      </c>
      <c r="N293" s="66">
        <f t="shared" si="75"/>
        <v>0</v>
      </c>
      <c r="O293" s="67">
        <f t="shared" si="76"/>
        <v>490720.56</v>
      </c>
      <c r="P293" s="66">
        <f t="shared" si="77"/>
        <v>0</v>
      </c>
      <c r="Q293" s="64">
        <f t="shared" si="72"/>
        <v>0</v>
      </c>
      <c r="R293" s="7">
        <f t="shared" si="73"/>
        <v>0</v>
      </c>
    </row>
    <row r="294" spans="1:18" ht="15.75" thickBot="1" x14ac:dyDescent="0.3">
      <c r="A294" s="65">
        <v>210718</v>
      </c>
      <c r="B294" s="65" t="s">
        <v>587</v>
      </c>
      <c r="C294" s="66">
        <v>0</v>
      </c>
      <c r="D294" s="66">
        <v>0</v>
      </c>
      <c r="E294" s="66">
        <v>0</v>
      </c>
      <c r="F294" s="66">
        <v>0</v>
      </c>
      <c r="G294" s="66">
        <v>0</v>
      </c>
      <c r="H294" s="67">
        <v>603942995.08000004</v>
      </c>
      <c r="I294" s="67">
        <f t="shared" si="82"/>
        <v>603942995.08000004</v>
      </c>
      <c r="J294" s="67">
        <v>0</v>
      </c>
      <c r="K294" s="67">
        <f t="shared" si="74"/>
        <v>603942995.08000004</v>
      </c>
      <c r="L294" s="68">
        <v>0</v>
      </c>
      <c r="M294" s="66">
        <v>0</v>
      </c>
      <c r="N294" s="66">
        <f t="shared" si="75"/>
        <v>0</v>
      </c>
      <c r="O294" s="67">
        <f t="shared" si="76"/>
        <v>603942995.08000004</v>
      </c>
      <c r="P294" s="66">
        <f t="shared" si="77"/>
        <v>0</v>
      </c>
      <c r="Q294" s="64">
        <f t="shared" si="72"/>
        <v>0</v>
      </c>
      <c r="R294" s="7">
        <f t="shared" si="73"/>
        <v>0</v>
      </c>
    </row>
    <row r="295" spans="1:18" ht="15.75" thickBot="1" x14ac:dyDescent="0.3">
      <c r="A295" s="65">
        <v>210719</v>
      </c>
      <c r="B295" s="65" t="s">
        <v>588</v>
      </c>
      <c r="C295" s="66">
        <v>0</v>
      </c>
      <c r="D295" s="66">
        <v>0</v>
      </c>
      <c r="E295" s="66">
        <v>0</v>
      </c>
      <c r="F295" s="66">
        <v>0</v>
      </c>
      <c r="G295" s="66">
        <v>0</v>
      </c>
      <c r="H295" s="67">
        <v>800000000</v>
      </c>
      <c r="I295" s="67">
        <f t="shared" si="82"/>
        <v>800000000</v>
      </c>
      <c r="J295" s="67">
        <v>550000000</v>
      </c>
      <c r="K295" s="67">
        <f t="shared" si="74"/>
        <v>250000000</v>
      </c>
      <c r="L295" s="68">
        <v>16170981</v>
      </c>
      <c r="M295" s="66">
        <v>550000000</v>
      </c>
      <c r="N295" s="66">
        <f t="shared" si="75"/>
        <v>0</v>
      </c>
      <c r="O295" s="67">
        <f t="shared" si="76"/>
        <v>250000000</v>
      </c>
      <c r="P295" s="66">
        <f t="shared" si="77"/>
        <v>16170981</v>
      </c>
      <c r="Q295" s="64">
        <f t="shared" si="72"/>
        <v>0</v>
      </c>
      <c r="R295" s="7">
        <f t="shared" si="73"/>
        <v>0</v>
      </c>
    </row>
    <row r="296" spans="1:18" ht="15.75" thickBot="1" x14ac:dyDescent="0.3">
      <c r="A296" s="65">
        <v>210720</v>
      </c>
      <c r="B296" s="65" t="s">
        <v>589</v>
      </c>
      <c r="C296" s="66">
        <v>0</v>
      </c>
      <c r="D296" s="66">
        <v>0</v>
      </c>
      <c r="E296" s="66">
        <v>0</v>
      </c>
      <c r="F296" s="66">
        <v>0</v>
      </c>
      <c r="G296" s="66">
        <v>0</v>
      </c>
      <c r="H296" s="67">
        <v>150000000</v>
      </c>
      <c r="I296" s="67">
        <f t="shared" si="82"/>
        <v>150000000</v>
      </c>
      <c r="J296" s="67">
        <f>32791714+51708795</f>
        <v>84500509</v>
      </c>
      <c r="K296" s="67">
        <f t="shared" si="74"/>
        <v>65499491</v>
      </c>
      <c r="L296" s="68">
        <v>0</v>
      </c>
      <c r="M296" s="66">
        <v>100000000</v>
      </c>
      <c r="N296" s="66">
        <f t="shared" si="75"/>
        <v>15499491</v>
      </c>
      <c r="O296" s="67">
        <f t="shared" si="76"/>
        <v>50000000</v>
      </c>
      <c r="P296" s="66">
        <f t="shared" si="77"/>
        <v>0</v>
      </c>
      <c r="Q296" s="64">
        <f t="shared" si="72"/>
        <v>0</v>
      </c>
      <c r="R296" s="7">
        <f t="shared" si="73"/>
        <v>0</v>
      </c>
    </row>
    <row r="297" spans="1:18" ht="15.75" thickBot="1" x14ac:dyDescent="0.3">
      <c r="A297" s="65">
        <v>210721</v>
      </c>
      <c r="B297" s="65" t="s">
        <v>590</v>
      </c>
      <c r="C297" s="66">
        <v>0</v>
      </c>
      <c r="D297" s="66">
        <v>0</v>
      </c>
      <c r="E297" s="66">
        <v>0</v>
      </c>
      <c r="F297" s="66">
        <v>0</v>
      </c>
      <c r="G297" s="66">
        <v>0</v>
      </c>
      <c r="H297" s="67">
        <v>100000000</v>
      </c>
      <c r="I297" s="67">
        <f t="shared" si="82"/>
        <v>100000000</v>
      </c>
      <c r="J297" s="67">
        <v>0</v>
      </c>
      <c r="K297" s="67">
        <f t="shared" si="74"/>
        <v>100000000</v>
      </c>
      <c r="L297" s="68">
        <v>0</v>
      </c>
      <c r="M297" s="66">
        <v>0</v>
      </c>
      <c r="N297" s="66">
        <f t="shared" si="75"/>
        <v>0</v>
      </c>
      <c r="O297" s="67">
        <f t="shared" si="76"/>
        <v>100000000</v>
      </c>
      <c r="P297" s="66">
        <f t="shared" si="77"/>
        <v>0</v>
      </c>
      <c r="Q297" s="64">
        <f t="shared" si="72"/>
        <v>0</v>
      </c>
      <c r="R297" s="7">
        <f t="shared" si="73"/>
        <v>0</v>
      </c>
    </row>
    <row r="298" spans="1:18" ht="15.75" thickBot="1" x14ac:dyDescent="0.3">
      <c r="A298" s="65">
        <v>210722</v>
      </c>
      <c r="B298" s="65" t="s">
        <v>591</v>
      </c>
      <c r="C298" s="66">
        <v>0</v>
      </c>
      <c r="D298" s="66">
        <v>0</v>
      </c>
      <c r="E298" s="66">
        <v>0</v>
      </c>
      <c r="F298" s="66">
        <v>0</v>
      </c>
      <c r="G298" s="66">
        <v>0</v>
      </c>
      <c r="H298" s="67">
        <v>180000000</v>
      </c>
      <c r="I298" s="67">
        <f t="shared" si="82"/>
        <v>180000000</v>
      </c>
      <c r="J298" s="67">
        <v>0</v>
      </c>
      <c r="K298" s="67">
        <f t="shared" si="74"/>
        <v>180000000</v>
      </c>
      <c r="L298" s="68">
        <v>0</v>
      </c>
      <c r="M298" s="66">
        <v>20984521</v>
      </c>
      <c r="N298" s="66">
        <f t="shared" si="75"/>
        <v>20984521</v>
      </c>
      <c r="O298" s="67">
        <f t="shared" si="76"/>
        <v>159015479</v>
      </c>
      <c r="P298" s="66">
        <f t="shared" si="77"/>
        <v>0</v>
      </c>
      <c r="Q298" s="64">
        <f t="shared" si="72"/>
        <v>0</v>
      </c>
      <c r="R298" s="7">
        <f t="shared" si="73"/>
        <v>0</v>
      </c>
    </row>
    <row r="299" spans="1:18" ht="15.75" thickBot="1" x14ac:dyDescent="0.3">
      <c r="A299" s="65">
        <v>210723</v>
      </c>
      <c r="B299" s="65" t="s">
        <v>592</v>
      </c>
      <c r="C299" s="66">
        <v>0</v>
      </c>
      <c r="D299" s="66">
        <v>0</v>
      </c>
      <c r="E299" s="66">
        <v>0</v>
      </c>
      <c r="F299" s="66">
        <v>0</v>
      </c>
      <c r="G299" s="66">
        <v>0</v>
      </c>
      <c r="H299" s="67">
        <v>50000000</v>
      </c>
      <c r="I299" s="67">
        <f t="shared" si="82"/>
        <v>50000000</v>
      </c>
      <c r="J299" s="67">
        <v>16900017</v>
      </c>
      <c r="K299" s="67">
        <f t="shared" si="74"/>
        <v>33099983</v>
      </c>
      <c r="L299" s="68">
        <v>0</v>
      </c>
      <c r="M299" s="66">
        <v>16900017</v>
      </c>
      <c r="N299" s="66">
        <f t="shared" si="75"/>
        <v>0</v>
      </c>
      <c r="O299" s="67">
        <f t="shared" si="76"/>
        <v>33099983</v>
      </c>
      <c r="P299" s="66">
        <f t="shared" si="77"/>
        <v>0</v>
      </c>
      <c r="Q299" s="64">
        <f t="shared" si="72"/>
        <v>0</v>
      </c>
      <c r="R299" s="7">
        <f t="shared" si="73"/>
        <v>0</v>
      </c>
    </row>
    <row r="300" spans="1:18" ht="15.75" thickBot="1" x14ac:dyDescent="0.3">
      <c r="A300" s="65">
        <v>210724</v>
      </c>
      <c r="B300" s="65" t="s">
        <v>593</v>
      </c>
      <c r="C300" s="66">
        <v>0</v>
      </c>
      <c r="D300" s="66">
        <v>0</v>
      </c>
      <c r="E300" s="66">
        <v>0</v>
      </c>
      <c r="F300" s="66">
        <v>0</v>
      </c>
      <c r="G300" s="66">
        <v>0</v>
      </c>
      <c r="H300" s="67">
        <v>408551922</v>
      </c>
      <c r="I300" s="67">
        <f t="shared" si="82"/>
        <v>408551922</v>
      </c>
      <c r="J300" s="67">
        <v>0</v>
      </c>
      <c r="K300" s="67">
        <f t="shared" si="74"/>
        <v>408551922</v>
      </c>
      <c r="L300" s="68">
        <v>0</v>
      </c>
      <c r="M300" s="66">
        <v>0</v>
      </c>
      <c r="N300" s="66">
        <f t="shared" si="75"/>
        <v>0</v>
      </c>
      <c r="O300" s="67">
        <f t="shared" si="76"/>
        <v>408551922</v>
      </c>
      <c r="P300" s="66">
        <f t="shared" si="77"/>
        <v>0</v>
      </c>
      <c r="Q300" s="64">
        <f t="shared" si="72"/>
        <v>0</v>
      </c>
      <c r="R300" s="7">
        <f t="shared" si="73"/>
        <v>0</v>
      </c>
    </row>
    <row r="301" spans="1:18" ht="15.75" thickBot="1" x14ac:dyDescent="0.3">
      <c r="A301" s="65">
        <v>210725</v>
      </c>
      <c r="B301" s="65" t="s">
        <v>594</v>
      </c>
      <c r="C301" s="66">
        <v>0</v>
      </c>
      <c r="D301" s="66">
        <v>0</v>
      </c>
      <c r="E301" s="66">
        <v>0</v>
      </c>
      <c r="F301" s="66">
        <v>0</v>
      </c>
      <c r="G301" s="66">
        <v>0</v>
      </c>
      <c r="H301" s="67">
        <v>40000000</v>
      </c>
      <c r="I301" s="67">
        <f t="shared" si="82"/>
        <v>40000000</v>
      </c>
      <c r="J301" s="67">
        <v>0</v>
      </c>
      <c r="K301" s="67">
        <f t="shared" si="74"/>
        <v>40000000</v>
      </c>
      <c r="L301" s="68">
        <v>0</v>
      </c>
      <c r="M301" s="66">
        <v>0</v>
      </c>
      <c r="N301" s="66">
        <f t="shared" si="75"/>
        <v>0</v>
      </c>
      <c r="O301" s="67">
        <f t="shared" si="76"/>
        <v>40000000</v>
      </c>
      <c r="P301" s="66">
        <f t="shared" si="77"/>
        <v>0</v>
      </c>
      <c r="Q301" s="64">
        <f t="shared" si="72"/>
        <v>0</v>
      </c>
      <c r="R301" s="7">
        <f t="shared" si="73"/>
        <v>0</v>
      </c>
    </row>
    <row r="302" spans="1:18" ht="15.75" thickBot="1" x14ac:dyDescent="0.3">
      <c r="A302" s="65">
        <v>210726</v>
      </c>
      <c r="B302" s="65" t="s">
        <v>595</v>
      </c>
      <c r="C302" s="66">
        <v>0</v>
      </c>
      <c r="D302" s="66">
        <v>0</v>
      </c>
      <c r="E302" s="66">
        <v>0</v>
      </c>
      <c r="F302" s="66">
        <v>0</v>
      </c>
      <c r="G302" s="66">
        <v>0</v>
      </c>
      <c r="H302" s="67">
        <v>40000000</v>
      </c>
      <c r="I302" s="67">
        <f t="shared" si="82"/>
        <v>40000000</v>
      </c>
      <c r="J302" s="67">
        <v>0</v>
      </c>
      <c r="K302" s="67">
        <f t="shared" si="74"/>
        <v>40000000</v>
      </c>
      <c r="L302" s="68">
        <v>0</v>
      </c>
      <c r="M302" s="66">
        <v>0</v>
      </c>
      <c r="N302" s="66">
        <f t="shared" si="75"/>
        <v>0</v>
      </c>
      <c r="O302" s="67">
        <f t="shared" si="76"/>
        <v>40000000</v>
      </c>
      <c r="P302" s="66">
        <f t="shared" si="77"/>
        <v>0</v>
      </c>
      <c r="Q302" s="64">
        <f t="shared" si="72"/>
        <v>0</v>
      </c>
      <c r="R302" s="7">
        <f t="shared" si="73"/>
        <v>0</v>
      </c>
    </row>
    <row r="303" spans="1:18" ht="15.75" thickBot="1" x14ac:dyDescent="0.3">
      <c r="A303" s="65">
        <v>210727</v>
      </c>
      <c r="B303" s="65" t="s">
        <v>596</v>
      </c>
      <c r="C303" s="66">
        <v>0</v>
      </c>
      <c r="D303" s="66">
        <v>0</v>
      </c>
      <c r="E303" s="66">
        <v>0</v>
      </c>
      <c r="F303" s="66">
        <v>0</v>
      </c>
      <c r="G303" s="66">
        <v>0</v>
      </c>
      <c r="H303" s="67">
        <v>50000000</v>
      </c>
      <c r="I303" s="67">
        <f t="shared" si="82"/>
        <v>50000000</v>
      </c>
      <c r="J303" s="67">
        <v>3500000</v>
      </c>
      <c r="K303" s="67">
        <f t="shared" si="74"/>
        <v>46500000</v>
      </c>
      <c r="L303" s="68">
        <v>0</v>
      </c>
      <c r="M303" s="66">
        <v>3500000</v>
      </c>
      <c r="N303" s="66">
        <f t="shared" si="75"/>
        <v>0</v>
      </c>
      <c r="O303" s="67">
        <f t="shared" si="76"/>
        <v>46500000</v>
      </c>
      <c r="P303" s="66">
        <f t="shared" si="77"/>
        <v>0</v>
      </c>
      <c r="Q303" s="64">
        <f t="shared" si="72"/>
        <v>0</v>
      </c>
      <c r="R303" s="7">
        <f t="shared" si="73"/>
        <v>0</v>
      </c>
    </row>
    <row r="304" spans="1:18" ht="15.75" thickBot="1" x14ac:dyDescent="0.3">
      <c r="A304" s="65">
        <v>210728</v>
      </c>
      <c r="B304" s="65" t="s">
        <v>597</v>
      </c>
      <c r="C304" s="66">
        <v>0</v>
      </c>
      <c r="D304" s="66">
        <v>0</v>
      </c>
      <c r="E304" s="66">
        <v>0</v>
      </c>
      <c r="F304" s="66">
        <v>0</v>
      </c>
      <c r="G304" s="66">
        <v>0</v>
      </c>
      <c r="H304" s="67">
        <v>129621352</v>
      </c>
      <c r="I304" s="67">
        <f t="shared" si="82"/>
        <v>129621352</v>
      </c>
      <c r="J304" s="67">
        <v>0</v>
      </c>
      <c r="K304" s="67">
        <f t="shared" si="74"/>
        <v>129621352</v>
      </c>
      <c r="L304" s="68">
        <v>0</v>
      </c>
      <c r="M304" s="66">
        <v>0</v>
      </c>
      <c r="N304" s="66">
        <f t="shared" si="75"/>
        <v>0</v>
      </c>
      <c r="O304" s="67">
        <f t="shared" si="76"/>
        <v>129621352</v>
      </c>
      <c r="P304" s="66">
        <f t="shared" si="77"/>
        <v>0</v>
      </c>
      <c r="Q304" s="64">
        <f t="shared" si="72"/>
        <v>0</v>
      </c>
      <c r="R304" s="7">
        <f t="shared" si="73"/>
        <v>0</v>
      </c>
    </row>
    <row r="305" spans="1:18" ht="15.75" thickBot="1" x14ac:dyDescent="0.3">
      <c r="A305" s="65">
        <v>210729</v>
      </c>
      <c r="B305" s="65" t="s">
        <v>598</v>
      </c>
      <c r="C305" s="66">
        <v>0</v>
      </c>
      <c r="D305" s="66">
        <v>0</v>
      </c>
      <c r="E305" s="66">
        <v>0</v>
      </c>
      <c r="F305" s="66">
        <v>0</v>
      </c>
      <c r="G305" s="66">
        <v>0</v>
      </c>
      <c r="H305" s="67">
        <v>50000000</v>
      </c>
      <c r="I305" s="67">
        <f t="shared" si="82"/>
        <v>50000000</v>
      </c>
      <c r="J305" s="67">
        <v>0</v>
      </c>
      <c r="K305" s="67">
        <f t="shared" si="74"/>
        <v>50000000</v>
      </c>
      <c r="L305" s="68">
        <v>0</v>
      </c>
      <c r="M305" s="66">
        <v>0</v>
      </c>
      <c r="N305" s="66">
        <f t="shared" si="75"/>
        <v>0</v>
      </c>
      <c r="O305" s="67">
        <f t="shared" si="76"/>
        <v>50000000</v>
      </c>
      <c r="P305" s="66">
        <f t="shared" si="77"/>
        <v>0</v>
      </c>
      <c r="Q305" s="64">
        <f t="shared" si="72"/>
        <v>0</v>
      </c>
      <c r="R305" s="7">
        <f t="shared" si="73"/>
        <v>0</v>
      </c>
    </row>
    <row r="306" spans="1:18" ht="15.75" thickBot="1" x14ac:dyDescent="0.3">
      <c r="A306" s="65">
        <v>210730</v>
      </c>
      <c r="B306" s="65" t="s">
        <v>599</v>
      </c>
      <c r="C306" s="66">
        <v>0</v>
      </c>
      <c r="D306" s="66">
        <v>0</v>
      </c>
      <c r="E306" s="66">
        <v>0</v>
      </c>
      <c r="F306" s="66">
        <v>0</v>
      </c>
      <c r="G306" s="66">
        <v>0</v>
      </c>
      <c r="H306" s="67">
        <v>150000000</v>
      </c>
      <c r="I306" s="67">
        <f t="shared" si="82"/>
        <v>150000000</v>
      </c>
      <c r="J306" s="67">
        <v>0</v>
      </c>
      <c r="K306" s="67">
        <f t="shared" si="74"/>
        <v>150000000</v>
      </c>
      <c r="L306" s="68">
        <v>0</v>
      </c>
      <c r="M306" s="66">
        <v>0</v>
      </c>
      <c r="N306" s="66">
        <f t="shared" si="75"/>
        <v>0</v>
      </c>
      <c r="O306" s="67">
        <f t="shared" si="76"/>
        <v>150000000</v>
      </c>
      <c r="P306" s="66">
        <f t="shared" si="77"/>
        <v>0</v>
      </c>
      <c r="Q306" s="64">
        <f t="shared" si="72"/>
        <v>0</v>
      </c>
      <c r="R306" s="7">
        <f t="shared" si="73"/>
        <v>0</v>
      </c>
    </row>
    <row r="307" spans="1:18" ht="15.75" thickBot="1" x14ac:dyDescent="0.3">
      <c r="A307" s="65">
        <v>210731</v>
      </c>
      <c r="B307" s="65" t="s">
        <v>600</v>
      </c>
      <c r="C307" s="66">
        <v>0</v>
      </c>
      <c r="D307" s="66">
        <v>0</v>
      </c>
      <c r="E307" s="66">
        <v>0</v>
      </c>
      <c r="F307" s="66">
        <v>0</v>
      </c>
      <c r="G307" s="66">
        <v>0</v>
      </c>
      <c r="H307" s="67">
        <v>200000000</v>
      </c>
      <c r="I307" s="67">
        <f t="shared" si="82"/>
        <v>200000000</v>
      </c>
      <c r="J307" s="67">
        <v>0</v>
      </c>
      <c r="K307" s="67">
        <f t="shared" si="74"/>
        <v>200000000</v>
      </c>
      <c r="L307" s="68">
        <v>0</v>
      </c>
      <c r="M307" s="66">
        <v>0</v>
      </c>
      <c r="N307" s="66">
        <f t="shared" si="75"/>
        <v>0</v>
      </c>
      <c r="O307" s="67">
        <f t="shared" si="76"/>
        <v>200000000</v>
      </c>
      <c r="P307" s="66">
        <f t="shared" si="77"/>
        <v>0</v>
      </c>
      <c r="Q307" s="64">
        <f t="shared" si="72"/>
        <v>0</v>
      </c>
      <c r="R307" s="7">
        <f t="shared" si="73"/>
        <v>0</v>
      </c>
    </row>
    <row r="308" spans="1:18" ht="15.75" thickBot="1" x14ac:dyDescent="0.3">
      <c r="A308" s="65">
        <v>210732</v>
      </c>
      <c r="B308" s="65" t="s">
        <v>601</v>
      </c>
      <c r="C308" s="66">
        <v>0</v>
      </c>
      <c r="D308" s="66">
        <v>0</v>
      </c>
      <c r="E308" s="66">
        <v>0</v>
      </c>
      <c r="F308" s="66">
        <v>0</v>
      </c>
      <c r="G308" s="66">
        <v>0</v>
      </c>
      <c r="H308" s="67">
        <v>38884789</v>
      </c>
      <c r="I308" s="67">
        <f t="shared" si="82"/>
        <v>38884789</v>
      </c>
      <c r="J308" s="67">
        <v>0</v>
      </c>
      <c r="K308" s="67">
        <f t="shared" si="74"/>
        <v>38884789</v>
      </c>
      <c r="L308" s="68">
        <v>0</v>
      </c>
      <c r="M308" s="66">
        <v>0</v>
      </c>
      <c r="N308" s="66">
        <f t="shared" si="75"/>
        <v>0</v>
      </c>
      <c r="O308" s="67">
        <f t="shared" si="76"/>
        <v>38884789</v>
      </c>
      <c r="P308" s="66">
        <f t="shared" si="77"/>
        <v>0</v>
      </c>
      <c r="Q308" s="64">
        <f t="shared" si="72"/>
        <v>0</v>
      </c>
      <c r="R308" s="7">
        <f t="shared" si="73"/>
        <v>0</v>
      </c>
    </row>
    <row r="309" spans="1:18" ht="15.75" thickBot="1" x14ac:dyDescent="0.3">
      <c r="A309" s="65">
        <v>210733</v>
      </c>
      <c r="B309" s="65" t="s">
        <v>602</v>
      </c>
      <c r="C309" s="66">
        <v>0</v>
      </c>
      <c r="D309" s="66">
        <v>0</v>
      </c>
      <c r="E309" s="66">
        <v>0</v>
      </c>
      <c r="F309" s="66">
        <v>0</v>
      </c>
      <c r="G309" s="66">
        <v>0</v>
      </c>
      <c r="H309" s="67">
        <v>600000</v>
      </c>
      <c r="I309" s="67">
        <f t="shared" si="82"/>
        <v>600000</v>
      </c>
      <c r="J309" s="67">
        <v>0</v>
      </c>
      <c r="K309" s="67">
        <f t="shared" si="74"/>
        <v>600000</v>
      </c>
      <c r="L309" s="68">
        <v>0</v>
      </c>
      <c r="M309" s="66">
        <v>0</v>
      </c>
      <c r="N309" s="66">
        <f t="shared" si="75"/>
        <v>0</v>
      </c>
      <c r="O309" s="67">
        <f t="shared" si="76"/>
        <v>600000</v>
      </c>
      <c r="P309" s="66">
        <f t="shared" si="77"/>
        <v>0</v>
      </c>
      <c r="Q309" s="64">
        <f t="shared" si="72"/>
        <v>0</v>
      </c>
      <c r="R309" s="7">
        <f t="shared" si="73"/>
        <v>0</v>
      </c>
    </row>
    <row r="310" spans="1:18" ht="15.75" thickBot="1" x14ac:dyDescent="0.3">
      <c r="A310" s="65">
        <v>210734</v>
      </c>
      <c r="B310" s="65" t="s">
        <v>603</v>
      </c>
      <c r="C310" s="66">
        <v>0</v>
      </c>
      <c r="D310" s="66">
        <v>0</v>
      </c>
      <c r="E310" s="66">
        <v>0</v>
      </c>
      <c r="F310" s="66">
        <v>0</v>
      </c>
      <c r="G310" s="66">
        <v>0</v>
      </c>
      <c r="H310" s="67">
        <v>84567</v>
      </c>
      <c r="I310" s="67">
        <f t="shared" si="82"/>
        <v>84567</v>
      </c>
      <c r="J310" s="67">
        <v>0</v>
      </c>
      <c r="K310" s="67">
        <f t="shared" si="74"/>
        <v>84567</v>
      </c>
      <c r="L310" s="68">
        <v>0</v>
      </c>
      <c r="M310" s="66">
        <v>0</v>
      </c>
      <c r="N310" s="66">
        <f t="shared" si="75"/>
        <v>0</v>
      </c>
      <c r="O310" s="67">
        <f t="shared" si="76"/>
        <v>84567</v>
      </c>
      <c r="P310" s="66">
        <f t="shared" si="77"/>
        <v>0</v>
      </c>
      <c r="Q310" s="64">
        <f t="shared" si="72"/>
        <v>0</v>
      </c>
      <c r="R310" s="7">
        <f t="shared" si="73"/>
        <v>0</v>
      </c>
    </row>
    <row r="311" spans="1:18" ht="15.75" thickBot="1" x14ac:dyDescent="0.3">
      <c r="A311" s="65">
        <v>210735</v>
      </c>
      <c r="B311" s="65" t="s">
        <v>604</v>
      </c>
      <c r="C311" s="66">
        <v>0</v>
      </c>
      <c r="D311" s="66">
        <v>0</v>
      </c>
      <c r="E311" s="66">
        <v>0</v>
      </c>
      <c r="F311" s="66">
        <v>0</v>
      </c>
      <c r="G311" s="66">
        <v>0</v>
      </c>
      <c r="H311" s="67">
        <v>10925154</v>
      </c>
      <c r="I311" s="67">
        <f t="shared" si="82"/>
        <v>10925154</v>
      </c>
      <c r="J311" s="67">
        <v>0</v>
      </c>
      <c r="K311" s="67">
        <f t="shared" si="74"/>
        <v>10925154</v>
      </c>
      <c r="L311" s="68">
        <v>0</v>
      </c>
      <c r="M311" s="66">
        <v>0</v>
      </c>
      <c r="N311" s="66">
        <f t="shared" si="75"/>
        <v>0</v>
      </c>
      <c r="O311" s="67">
        <f t="shared" si="76"/>
        <v>10925154</v>
      </c>
      <c r="P311" s="66">
        <f t="shared" si="77"/>
        <v>0</v>
      </c>
      <c r="Q311" s="64">
        <f t="shared" si="72"/>
        <v>0</v>
      </c>
      <c r="R311" s="7">
        <f t="shared" si="73"/>
        <v>0</v>
      </c>
    </row>
    <row r="312" spans="1:18" ht="15.75" thickBot="1" x14ac:dyDescent="0.3">
      <c r="A312" s="65">
        <v>210736</v>
      </c>
      <c r="B312" s="65" t="s">
        <v>605</v>
      </c>
      <c r="C312" s="66">
        <v>0</v>
      </c>
      <c r="D312" s="66">
        <v>0</v>
      </c>
      <c r="E312" s="66">
        <v>0</v>
      </c>
      <c r="F312" s="66">
        <v>0</v>
      </c>
      <c r="G312" s="66">
        <v>0</v>
      </c>
      <c r="H312" s="67">
        <v>20282791</v>
      </c>
      <c r="I312" s="67">
        <f t="shared" si="82"/>
        <v>20282791</v>
      </c>
      <c r="J312" s="67">
        <v>0</v>
      </c>
      <c r="K312" s="67">
        <f t="shared" si="74"/>
        <v>20282791</v>
      </c>
      <c r="L312" s="68">
        <v>0</v>
      </c>
      <c r="M312" s="66">
        <v>0</v>
      </c>
      <c r="N312" s="66">
        <f t="shared" si="75"/>
        <v>0</v>
      </c>
      <c r="O312" s="67">
        <f t="shared" si="76"/>
        <v>20282791</v>
      </c>
      <c r="P312" s="66">
        <f t="shared" si="77"/>
        <v>0</v>
      </c>
      <c r="Q312" s="64">
        <f t="shared" si="72"/>
        <v>0</v>
      </c>
      <c r="R312" s="7">
        <f t="shared" si="73"/>
        <v>0</v>
      </c>
    </row>
    <row r="313" spans="1:18" ht="15.75" thickBot="1" x14ac:dyDescent="0.3">
      <c r="A313" s="65">
        <v>210737</v>
      </c>
      <c r="B313" s="65" t="s">
        <v>606</v>
      </c>
      <c r="C313" s="66">
        <v>0</v>
      </c>
      <c r="D313" s="66">
        <v>0</v>
      </c>
      <c r="E313" s="66">
        <v>0</v>
      </c>
      <c r="F313" s="66">
        <v>0</v>
      </c>
      <c r="G313" s="66">
        <v>0</v>
      </c>
      <c r="H313" s="67">
        <v>2341642</v>
      </c>
      <c r="I313" s="67">
        <f t="shared" si="82"/>
        <v>2341642</v>
      </c>
      <c r="J313" s="67">
        <v>0</v>
      </c>
      <c r="K313" s="67">
        <f t="shared" si="74"/>
        <v>2341642</v>
      </c>
      <c r="L313" s="68">
        <v>0</v>
      </c>
      <c r="M313" s="66">
        <v>0</v>
      </c>
      <c r="N313" s="66">
        <f t="shared" si="75"/>
        <v>0</v>
      </c>
      <c r="O313" s="67">
        <f t="shared" si="76"/>
        <v>2341642</v>
      </c>
      <c r="P313" s="66">
        <f t="shared" si="77"/>
        <v>0</v>
      </c>
      <c r="Q313" s="64">
        <f t="shared" si="72"/>
        <v>0</v>
      </c>
      <c r="R313" s="7">
        <f t="shared" si="73"/>
        <v>0</v>
      </c>
    </row>
    <row r="314" spans="1:18" ht="15.75" thickBot="1" x14ac:dyDescent="0.3">
      <c r="A314" s="65">
        <v>210738</v>
      </c>
      <c r="B314" s="65" t="s">
        <v>607</v>
      </c>
      <c r="C314" s="66">
        <v>0</v>
      </c>
      <c r="D314" s="66">
        <v>0</v>
      </c>
      <c r="E314" s="66">
        <v>0</v>
      </c>
      <c r="F314" s="66">
        <v>0</v>
      </c>
      <c r="G314" s="66">
        <v>0</v>
      </c>
      <c r="H314" s="67">
        <v>961063</v>
      </c>
      <c r="I314" s="67">
        <f t="shared" si="82"/>
        <v>961063</v>
      </c>
      <c r="J314" s="67">
        <v>0</v>
      </c>
      <c r="K314" s="67">
        <f t="shared" si="74"/>
        <v>961063</v>
      </c>
      <c r="L314" s="68">
        <v>0</v>
      </c>
      <c r="M314" s="66">
        <v>0</v>
      </c>
      <c r="N314" s="66">
        <f t="shared" si="75"/>
        <v>0</v>
      </c>
      <c r="O314" s="67">
        <f t="shared" si="76"/>
        <v>961063</v>
      </c>
      <c r="P314" s="66">
        <f t="shared" si="77"/>
        <v>0</v>
      </c>
      <c r="Q314" s="64">
        <f t="shared" si="72"/>
        <v>0</v>
      </c>
      <c r="R314" s="7">
        <f t="shared" si="73"/>
        <v>0</v>
      </c>
    </row>
    <row r="315" spans="1:18" ht="15.75" thickBot="1" x14ac:dyDescent="0.3">
      <c r="A315" s="65">
        <v>210739</v>
      </c>
      <c r="B315" s="65" t="s">
        <v>608</v>
      </c>
      <c r="C315" s="66">
        <v>0</v>
      </c>
      <c r="D315" s="66">
        <v>0</v>
      </c>
      <c r="E315" s="66">
        <v>0</v>
      </c>
      <c r="F315" s="66">
        <v>0</v>
      </c>
      <c r="G315" s="66">
        <v>0</v>
      </c>
      <c r="H315" s="67">
        <v>13622144</v>
      </c>
      <c r="I315" s="67">
        <f t="shared" si="82"/>
        <v>13622144</v>
      </c>
      <c r="J315" s="67">
        <v>0</v>
      </c>
      <c r="K315" s="67">
        <f t="shared" si="74"/>
        <v>13622144</v>
      </c>
      <c r="L315" s="68">
        <v>0</v>
      </c>
      <c r="M315" s="66">
        <v>0</v>
      </c>
      <c r="N315" s="66">
        <f t="shared" si="75"/>
        <v>0</v>
      </c>
      <c r="O315" s="67">
        <f t="shared" si="76"/>
        <v>13622144</v>
      </c>
      <c r="P315" s="66">
        <f t="shared" si="77"/>
        <v>0</v>
      </c>
      <c r="Q315" s="64">
        <f t="shared" si="72"/>
        <v>0</v>
      </c>
      <c r="R315" s="7">
        <f t="shared" si="73"/>
        <v>0</v>
      </c>
    </row>
    <row r="316" spans="1:18" ht="15.75" thickBot="1" x14ac:dyDescent="0.3">
      <c r="A316" s="65">
        <v>210740</v>
      </c>
      <c r="B316" s="65" t="s">
        <v>609</v>
      </c>
      <c r="C316" s="66">
        <v>0</v>
      </c>
      <c r="D316" s="66">
        <v>0</v>
      </c>
      <c r="E316" s="66">
        <v>0</v>
      </c>
      <c r="F316" s="66">
        <v>0</v>
      </c>
      <c r="G316" s="66">
        <v>0</v>
      </c>
      <c r="H316" s="67">
        <v>19935314</v>
      </c>
      <c r="I316" s="67">
        <f t="shared" si="82"/>
        <v>19935314</v>
      </c>
      <c r="J316" s="67">
        <v>0</v>
      </c>
      <c r="K316" s="67">
        <f t="shared" si="74"/>
        <v>19935314</v>
      </c>
      <c r="L316" s="68">
        <v>0</v>
      </c>
      <c r="M316" s="66">
        <v>0</v>
      </c>
      <c r="N316" s="66">
        <f t="shared" si="75"/>
        <v>0</v>
      </c>
      <c r="O316" s="67">
        <f t="shared" si="76"/>
        <v>19935314</v>
      </c>
      <c r="P316" s="66">
        <f t="shared" si="77"/>
        <v>0</v>
      </c>
      <c r="Q316" s="64">
        <f t="shared" si="72"/>
        <v>0</v>
      </c>
      <c r="R316" s="7">
        <f t="shared" si="73"/>
        <v>0</v>
      </c>
    </row>
    <row r="317" spans="1:18" ht="15.75" thickBot="1" x14ac:dyDescent="0.3">
      <c r="A317" s="65">
        <v>210741</v>
      </c>
      <c r="B317" s="65" t="s">
        <v>610</v>
      </c>
      <c r="C317" s="66">
        <v>0</v>
      </c>
      <c r="D317" s="66">
        <v>0</v>
      </c>
      <c r="E317" s="66">
        <v>0</v>
      </c>
      <c r="F317" s="66">
        <v>0</v>
      </c>
      <c r="G317" s="66">
        <v>0</v>
      </c>
      <c r="H317" s="67">
        <v>107.12</v>
      </c>
      <c r="I317" s="67">
        <f t="shared" si="82"/>
        <v>107.12</v>
      </c>
      <c r="J317" s="67">
        <v>0</v>
      </c>
      <c r="K317" s="67">
        <f t="shared" si="74"/>
        <v>107.12</v>
      </c>
      <c r="L317" s="68">
        <v>0</v>
      </c>
      <c r="M317" s="66">
        <v>0</v>
      </c>
      <c r="N317" s="66">
        <f t="shared" si="75"/>
        <v>0</v>
      </c>
      <c r="O317" s="67">
        <f t="shared" si="76"/>
        <v>107.12</v>
      </c>
      <c r="P317" s="66">
        <f t="shared" si="77"/>
        <v>0</v>
      </c>
      <c r="Q317" s="64">
        <f t="shared" si="72"/>
        <v>0</v>
      </c>
      <c r="R317" s="7">
        <f t="shared" si="73"/>
        <v>0</v>
      </c>
    </row>
    <row r="318" spans="1:18" ht="15.75" thickBot="1" x14ac:dyDescent="0.3">
      <c r="A318" s="65">
        <v>210742</v>
      </c>
      <c r="B318" s="65" t="s">
        <v>611</v>
      </c>
      <c r="C318" s="66">
        <v>0</v>
      </c>
      <c r="D318" s="66">
        <v>0</v>
      </c>
      <c r="E318" s="66">
        <v>0</v>
      </c>
      <c r="F318" s="66">
        <v>0</v>
      </c>
      <c r="G318" s="66">
        <v>0</v>
      </c>
      <c r="H318" s="67">
        <v>60020515</v>
      </c>
      <c r="I318" s="67">
        <f t="shared" si="82"/>
        <v>60020515</v>
      </c>
      <c r="J318" s="67">
        <v>0</v>
      </c>
      <c r="K318" s="67">
        <f t="shared" si="74"/>
        <v>60020515</v>
      </c>
      <c r="L318" s="68">
        <v>0</v>
      </c>
      <c r="M318" s="66">
        <v>0</v>
      </c>
      <c r="N318" s="66">
        <f t="shared" si="75"/>
        <v>0</v>
      </c>
      <c r="O318" s="67">
        <f t="shared" si="76"/>
        <v>60020515</v>
      </c>
      <c r="P318" s="66">
        <f t="shared" si="77"/>
        <v>0</v>
      </c>
      <c r="Q318" s="64">
        <f t="shared" si="72"/>
        <v>0</v>
      </c>
      <c r="R318" s="7">
        <f t="shared" si="73"/>
        <v>0</v>
      </c>
    </row>
    <row r="319" spans="1:18" ht="15.75" thickBot="1" x14ac:dyDescent="0.3">
      <c r="A319" s="65">
        <v>210743</v>
      </c>
      <c r="B319" s="65" t="s">
        <v>612</v>
      </c>
      <c r="C319" s="66">
        <v>0</v>
      </c>
      <c r="D319" s="66">
        <v>0</v>
      </c>
      <c r="E319" s="66">
        <v>0</v>
      </c>
      <c r="F319" s="66">
        <v>0</v>
      </c>
      <c r="G319" s="66">
        <v>0</v>
      </c>
      <c r="H319" s="67">
        <v>185130</v>
      </c>
      <c r="I319" s="67">
        <f t="shared" si="82"/>
        <v>185130</v>
      </c>
      <c r="J319" s="67">
        <v>0</v>
      </c>
      <c r="K319" s="67">
        <f t="shared" si="74"/>
        <v>185130</v>
      </c>
      <c r="L319" s="68">
        <v>0</v>
      </c>
      <c r="M319" s="66">
        <v>0</v>
      </c>
      <c r="N319" s="66">
        <f t="shared" si="75"/>
        <v>0</v>
      </c>
      <c r="O319" s="67">
        <f t="shared" si="76"/>
        <v>185130</v>
      </c>
      <c r="P319" s="66">
        <f t="shared" si="77"/>
        <v>0</v>
      </c>
      <c r="Q319" s="64">
        <f t="shared" si="72"/>
        <v>0</v>
      </c>
      <c r="R319" s="7">
        <f t="shared" si="73"/>
        <v>0</v>
      </c>
    </row>
    <row r="320" spans="1:18" ht="15.75" thickBot="1" x14ac:dyDescent="0.3">
      <c r="A320" s="65">
        <v>210744</v>
      </c>
      <c r="B320" s="65" t="s">
        <v>613</v>
      </c>
      <c r="C320" s="66">
        <v>0</v>
      </c>
      <c r="D320" s="66">
        <v>0</v>
      </c>
      <c r="E320" s="66">
        <v>0</v>
      </c>
      <c r="F320" s="66">
        <v>0</v>
      </c>
      <c r="G320" s="66">
        <v>0</v>
      </c>
      <c r="H320" s="67">
        <v>5150220</v>
      </c>
      <c r="I320" s="67">
        <f t="shared" si="82"/>
        <v>5150220</v>
      </c>
      <c r="J320" s="67">
        <v>0</v>
      </c>
      <c r="K320" s="67">
        <f t="shared" si="74"/>
        <v>5150220</v>
      </c>
      <c r="L320" s="68">
        <v>0</v>
      </c>
      <c r="M320" s="66">
        <v>0</v>
      </c>
      <c r="N320" s="66">
        <f t="shared" si="75"/>
        <v>0</v>
      </c>
      <c r="O320" s="67">
        <f t="shared" si="76"/>
        <v>5150220</v>
      </c>
      <c r="P320" s="66">
        <f t="shared" si="77"/>
        <v>0</v>
      </c>
      <c r="Q320" s="64">
        <f t="shared" si="72"/>
        <v>0</v>
      </c>
      <c r="R320" s="7">
        <f t="shared" si="73"/>
        <v>0</v>
      </c>
    </row>
    <row r="321" spans="1:18" ht="15.75" thickBot="1" x14ac:dyDescent="0.3">
      <c r="A321" s="65">
        <v>210745</v>
      </c>
      <c r="B321" s="65" t="s">
        <v>614</v>
      </c>
      <c r="C321" s="66">
        <v>0</v>
      </c>
      <c r="D321" s="66">
        <v>0</v>
      </c>
      <c r="E321" s="66">
        <v>0</v>
      </c>
      <c r="F321" s="66">
        <v>0</v>
      </c>
      <c r="G321" s="66">
        <v>0</v>
      </c>
      <c r="H321" s="67">
        <v>5964706</v>
      </c>
      <c r="I321" s="67">
        <f t="shared" si="82"/>
        <v>5964706</v>
      </c>
      <c r="J321" s="67">
        <v>0</v>
      </c>
      <c r="K321" s="67">
        <f t="shared" si="74"/>
        <v>5964706</v>
      </c>
      <c r="L321" s="68">
        <v>0</v>
      </c>
      <c r="M321" s="66">
        <v>0</v>
      </c>
      <c r="N321" s="66">
        <f t="shared" si="75"/>
        <v>0</v>
      </c>
      <c r="O321" s="67">
        <f t="shared" si="76"/>
        <v>5964706</v>
      </c>
      <c r="P321" s="66">
        <f t="shared" si="77"/>
        <v>0</v>
      </c>
      <c r="Q321" s="64">
        <f t="shared" si="72"/>
        <v>0</v>
      </c>
      <c r="R321" s="7">
        <f t="shared" si="73"/>
        <v>0</v>
      </c>
    </row>
    <row r="322" spans="1:18" ht="15.75" thickBot="1" x14ac:dyDescent="0.3">
      <c r="A322" s="65">
        <v>210746</v>
      </c>
      <c r="B322" s="65" t="s">
        <v>615</v>
      </c>
      <c r="C322" s="66">
        <v>0</v>
      </c>
      <c r="D322" s="66">
        <v>0</v>
      </c>
      <c r="E322" s="66">
        <v>0</v>
      </c>
      <c r="F322" s="66">
        <v>0</v>
      </c>
      <c r="G322" s="66">
        <v>0</v>
      </c>
      <c r="H322" s="67">
        <v>8644875</v>
      </c>
      <c r="I322" s="67">
        <f t="shared" si="82"/>
        <v>8644875</v>
      </c>
      <c r="J322" s="67">
        <v>0</v>
      </c>
      <c r="K322" s="67">
        <f t="shared" si="74"/>
        <v>8644875</v>
      </c>
      <c r="L322" s="68">
        <v>0</v>
      </c>
      <c r="M322" s="66">
        <v>0</v>
      </c>
      <c r="N322" s="66">
        <f t="shared" si="75"/>
        <v>0</v>
      </c>
      <c r="O322" s="67">
        <f t="shared" si="76"/>
        <v>8644875</v>
      </c>
      <c r="P322" s="66">
        <f t="shared" si="77"/>
        <v>0</v>
      </c>
      <c r="Q322" s="64">
        <f t="shared" si="72"/>
        <v>0</v>
      </c>
      <c r="R322" s="7">
        <f t="shared" si="73"/>
        <v>0</v>
      </c>
    </row>
    <row r="323" spans="1:18" ht="15.75" thickBot="1" x14ac:dyDescent="0.3">
      <c r="A323" s="65">
        <v>210747</v>
      </c>
      <c r="B323" s="65" t="s">
        <v>616</v>
      </c>
      <c r="C323" s="66">
        <v>0</v>
      </c>
      <c r="D323" s="66">
        <v>0</v>
      </c>
      <c r="E323" s="66">
        <v>0</v>
      </c>
      <c r="F323" s="66">
        <v>0</v>
      </c>
      <c r="G323" s="66">
        <v>0</v>
      </c>
      <c r="H323" s="67">
        <v>16505733</v>
      </c>
      <c r="I323" s="67">
        <f t="shared" si="82"/>
        <v>16505733</v>
      </c>
      <c r="J323" s="67">
        <v>0</v>
      </c>
      <c r="K323" s="67">
        <f t="shared" si="74"/>
        <v>16505733</v>
      </c>
      <c r="L323" s="68">
        <v>0</v>
      </c>
      <c r="M323" s="66">
        <v>0</v>
      </c>
      <c r="N323" s="66">
        <f t="shared" si="75"/>
        <v>0</v>
      </c>
      <c r="O323" s="67">
        <f t="shared" si="76"/>
        <v>16505733</v>
      </c>
      <c r="P323" s="66">
        <f t="shared" si="77"/>
        <v>0</v>
      </c>
      <c r="Q323" s="64">
        <f t="shared" si="72"/>
        <v>0</v>
      </c>
      <c r="R323" s="7">
        <f t="shared" si="73"/>
        <v>0</v>
      </c>
    </row>
    <row r="324" spans="1:18" ht="15.75" thickBot="1" x14ac:dyDescent="0.3">
      <c r="A324" s="65">
        <v>210748</v>
      </c>
      <c r="B324" s="65" t="s">
        <v>617</v>
      </c>
      <c r="C324" s="66">
        <v>0</v>
      </c>
      <c r="D324" s="66">
        <v>0</v>
      </c>
      <c r="E324" s="66">
        <v>0</v>
      </c>
      <c r="F324" s="66">
        <v>0</v>
      </c>
      <c r="G324" s="66">
        <v>0</v>
      </c>
      <c r="H324" s="67">
        <v>5971870</v>
      </c>
      <c r="I324" s="67">
        <f t="shared" si="82"/>
        <v>5971870</v>
      </c>
      <c r="J324" s="67">
        <v>0</v>
      </c>
      <c r="K324" s="67">
        <f t="shared" si="74"/>
        <v>5971870</v>
      </c>
      <c r="L324" s="68">
        <v>0</v>
      </c>
      <c r="M324" s="66">
        <v>0</v>
      </c>
      <c r="N324" s="66">
        <f t="shared" si="75"/>
        <v>0</v>
      </c>
      <c r="O324" s="67">
        <f t="shared" si="76"/>
        <v>5971870</v>
      </c>
      <c r="P324" s="66">
        <f t="shared" si="77"/>
        <v>0</v>
      </c>
      <c r="Q324" s="64">
        <f t="shared" si="72"/>
        <v>0</v>
      </c>
      <c r="R324" s="7">
        <f t="shared" si="73"/>
        <v>0</v>
      </c>
    </row>
    <row r="325" spans="1:18" ht="15.75" thickBot="1" x14ac:dyDescent="0.3">
      <c r="A325" s="65">
        <v>210749</v>
      </c>
      <c r="B325" s="65" t="s">
        <v>618</v>
      </c>
      <c r="C325" s="66">
        <v>0</v>
      </c>
      <c r="D325" s="66">
        <v>0</v>
      </c>
      <c r="E325" s="66">
        <v>0</v>
      </c>
      <c r="F325" s="66">
        <v>0</v>
      </c>
      <c r="G325" s="66">
        <v>0</v>
      </c>
      <c r="H325" s="67">
        <v>1613852</v>
      </c>
      <c r="I325" s="67">
        <f t="shared" si="82"/>
        <v>1613852</v>
      </c>
      <c r="J325" s="67">
        <v>0</v>
      </c>
      <c r="K325" s="67">
        <f t="shared" si="74"/>
        <v>1613852</v>
      </c>
      <c r="L325" s="68">
        <v>0</v>
      </c>
      <c r="M325" s="66">
        <v>0</v>
      </c>
      <c r="N325" s="66">
        <f t="shared" si="75"/>
        <v>0</v>
      </c>
      <c r="O325" s="67">
        <f t="shared" si="76"/>
        <v>1613852</v>
      </c>
      <c r="P325" s="66">
        <f t="shared" si="77"/>
        <v>0</v>
      </c>
      <c r="Q325" s="64">
        <f t="shared" si="72"/>
        <v>0</v>
      </c>
      <c r="R325" s="7">
        <f t="shared" si="73"/>
        <v>0</v>
      </c>
    </row>
    <row r="326" spans="1:18" ht="15.75" thickBot="1" x14ac:dyDescent="0.3">
      <c r="A326" s="65">
        <v>210750</v>
      </c>
      <c r="B326" s="65" t="s">
        <v>619</v>
      </c>
      <c r="C326" s="66">
        <v>0</v>
      </c>
      <c r="D326" s="66">
        <v>0</v>
      </c>
      <c r="E326" s="66">
        <v>0</v>
      </c>
      <c r="F326" s="66">
        <v>0</v>
      </c>
      <c r="G326" s="66">
        <v>0</v>
      </c>
      <c r="H326" s="67">
        <v>872</v>
      </c>
      <c r="I326" s="67">
        <f t="shared" si="82"/>
        <v>872</v>
      </c>
      <c r="J326" s="67">
        <v>0</v>
      </c>
      <c r="K326" s="67">
        <f t="shared" si="74"/>
        <v>872</v>
      </c>
      <c r="L326" s="68">
        <v>0</v>
      </c>
      <c r="M326" s="66">
        <v>0</v>
      </c>
      <c r="N326" s="66">
        <f t="shared" si="75"/>
        <v>0</v>
      </c>
      <c r="O326" s="67">
        <f t="shared" si="76"/>
        <v>872</v>
      </c>
      <c r="P326" s="66">
        <f t="shared" si="77"/>
        <v>0</v>
      </c>
      <c r="Q326" s="64">
        <f t="shared" ref="Q326:Q374" si="83">+C326+D326-E326-G326+H326-I326</f>
        <v>0</v>
      </c>
      <c r="R326" s="7">
        <f t="shared" ref="R326:R374" si="84">+I326-K326-J326</f>
        <v>0</v>
      </c>
    </row>
    <row r="327" spans="1:18" ht="15.75" thickBot="1" x14ac:dyDescent="0.3">
      <c r="A327" s="65">
        <v>210751</v>
      </c>
      <c r="B327" s="65" t="s">
        <v>620</v>
      </c>
      <c r="C327" s="66">
        <v>0</v>
      </c>
      <c r="D327" s="66">
        <v>0</v>
      </c>
      <c r="E327" s="66">
        <v>0</v>
      </c>
      <c r="F327" s="66">
        <v>0</v>
      </c>
      <c r="G327" s="66">
        <v>0</v>
      </c>
      <c r="H327" s="67">
        <v>752699</v>
      </c>
      <c r="I327" s="67">
        <f t="shared" si="82"/>
        <v>752699</v>
      </c>
      <c r="J327" s="67">
        <v>0</v>
      </c>
      <c r="K327" s="67">
        <f t="shared" ref="K327:K374" si="85">+I327-J327</f>
        <v>752699</v>
      </c>
      <c r="L327" s="68">
        <v>0</v>
      </c>
      <c r="M327" s="66">
        <v>752699</v>
      </c>
      <c r="N327" s="66">
        <f t="shared" ref="N327:N374" si="86">+M327-J327</f>
        <v>752699</v>
      </c>
      <c r="O327" s="67">
        <f t="shared" ref="O327:O374" si="87">+I327-M327</f>
        <v>0</v>
      </c>
      <c r="P327" s="66">
        <f t="shared" ref="P327:P374" si="88">+L327</f>
        <v>0</v>
      </c>
      <c r="Q327" s="64">
        <f t="shared" si="83"/>
        <v>0</v>
      </c>
      <c r="R327" s="7">
        <f t="shared" si="84"/>
        <v>0</v>
      </c>
    </row>
    <row r="328" spans="1:18" ht="15.75" thickBot="1" x14ac:dyDescent="0.3">
      <c r="A328" s="65">
        <v>210752</v>
      </c>
      <c r="B328" s="65" t="s">
        <v>621</v>
      </c>
      <c r="C328" s="66">
        <v>0</v>
      </c>
      <c r="D328" s="66">
        <v>0</v>
      </c>
      <c r="E328" s="66">
        <v>0</v>
      </c>
      <c r="F328" s="66">
        <v>0</v>
      </c>
      <c r="G328" s="66">
        <v>0</v>
      </c>
      <c r="H328" s="67">
        <v>11301644</v>
      </c>
      <c r="I328" s="68">
        <f t="shared" si="82"/>
        <v>11301644</v>
      </c>
      <c r="J328" s="67">
        <v>0</v>
      </c>
      <c r="K328" s="67">
        <f t="shared" si="85"/>
        <v>11301644</v>
      </c>
      <c r="L328" s="68">
        <v>0</v>
      </c>
      <c r="M328" s="66">
        <v>0</v>
      </c>
      <c r="N328" s="66">
        <f t="shared" si="86"/>
        <v>0</v>
      </c>
      <c r="O328" s="67">
        <f t="shared" si="87"/>
        <v>11301644</v>
      </c>
      <c r="P328" s="66">
        <f t="shared" si="88"/>
        <v>0</v>
      </c>
      <c r="Q328" s="64">
        <f t="shared" si="83"/>
        <v>0</v>
      </c>
      <c r="R328" s="7">
        <f t="shared" si="84"/>
        <v>0</v>
      </c>
    </row>
    <row r="329" spans="1:18" ht="15.75" thickBot="1" x14ac:dyDescent="0.3">
      <c r="A329" s="65">
        <v>210753</v>
      </c>
      <c r="B329" s="65" t="s">
        <v>622</v>
      </c>
      <c r="C329" s="66">
        <v>0</v>
      </c>
      <c r="D329" s="66">
        <v>0</v>
      </c>
      <c r="E329" s="66">
        <v>0</v>
      </c>
      <c r="F329" s="66">
        <v>0</v>
      </c>
      <c r="G329" s="66">
        <v>0</v>
      </c>
      <c r="H329" s="67">
        <v>137233211</v>
      </c>
      <c r="I329" s="67">
        <f t="shared" si="82"/>
        <v>137233211</v>
      </c>
      <c r="J329" s="67">
        <v>0</v>
      </c>
      <c r="K329" s="67">
        <f t="shared" si="85"/>
        <v>137233211</v>
      </c>
      <c r="L329" s="68">
        <v>0</v>
      </c>
      <c r="M329" s="66">
        <v>0</v>
      </c>
      <c r="N329" s="66">
        <f t="shared" si="86"/>
        <v>0</v>
      </c>
      <c r="O329" s="67">
        <f t="shared" si="87"/>
        <v>137233211</v>
      </c>
      <c r="P329" s="66">
        <f t="shared" si="88"/>
        <v>0</v>
      </c>
      <c r="Q329" s="64">
        <f t="shared" si="83"/>
        <v>0</v>
      </c>
      <c r="R329" s="7">
        <f t="shared" si="84"/>
        <v>0</v>
      </c>
    </row>
    <row r="330" spans="1:18" ht="15.75" thickBot="1" x14ac:dyDescent="0.3">
      <c r="A330" s="65">
        <v>210754</v>
      </c>
      <c r="B330" s="65" t="s">
        <v>623</v>
      </c>
      <c r="C330" s="66">
        <v>0</v>
      </c>
      <c r="D330" s="66">
        <v>0</v>
      </c>
      <c r="E330" s="66">
        <v>0</v>
      </c>
      <c r="F330" s="66">
        <v>0</v>
      </c>
      <c r="G330" s="66">
        <v>0</v>
      </c>
      <c r="H330" s="67">
        <v>112429</v>
      </c>
      <c r="I330" s="67">
        <f t="shared" si="82"/>
        <v>112429</v>
      </c>
      <c r="J330" s="67">
        <v>0</v>
      </c>
      <c r="K330" s="67">
        <f t="shared" si="85"/>
        <v>112429</v>
      </c>
      <c r="L330" s="68">
        <v>0</v>
      </c>
      <c r="M330" s="66">
        <v>0</v>
      </c>
      <c r="N330" s="66">
        <f t="shared" si="86"/>
        <v>0</v>
      </c>
      <c r="O330" s="67">
        <f t="shared" si="87"/>
        <v>112429</v>
      </c>
      <c r="P330" s="66">
        <f t="shared" si="88"/>
        <v>0</v>
      </c>
      <c r="Q330" s="64">
        <f t="shared" si="83"/>
        <v>0</v>
      </c>
      <c r="R330" s="7">
        <f t="shared" si="84"/>
        <v>0</v>
      </c>
    </row>
    <row r="331" spans="1:18" ht="15.75" thickBot="1" x14ac:dyDescent="0.3">
      <c r="A331" s="65">
        <v>210755</v>
      </c>
      <c r="B331" s="65" t="s">
        <v>624</v>
      </c>
      <c r="C331" s="66">
        <v>0</v>
      </c>
      <c r="D331" s="66">
        <v>0</v>
      </c>
      <c r="E331" s="66">
        <v>0</v>
      </c>
      <c r="F331" s="66">
        <v>0</v>
      </c>
      <c r="G331" s="66">
        <v>0</v>
      </c>
      <c r="H331" s="67">
        <v>92800</v>
      </c>
      <c r="I331" s="67">
        <f t="shared" si="82"/>
        <v>92800</v>
      </c>
      <c r="J331" s="67">
        <v>0</v>
      </c>
      <c r="K331" s="67">
        <f t="shared" si="85"/>
        <v>92800</v>
      </c>
      <c r="L331" s="68">
        <v>0</v>
      </c>
      <c r="M331" s="66">
        <v>0</v>
      </c>
      <c r="N331" s="66">
        <f t="shared" si="86"/>
        <v>0</v>
      </c>
      <c r="O331" s="67">
        <f t="shared" si="87"/>
        <v>92800</v>
      </c>
      <c r="P331" s="66">
        <f t="shared" si="88"/>
        <v>0</v>
      </c>
      <c r="Q331" s="64">
        <f t="shared" si="83"/>
        <v>0</v>
      </c>
      <c r="R331" s="7">
        <f t="shared" si="84"/>
        <v>0</v>
      </c>
    </row>
    <row r="332" spans="1:18" ht="15.75" thickBot="1" x14ac:dyDescent="0.3">
      <c r="A332" s="65">
        <v>210756</v>
      </c>
      <c r="B332" s="65" t="s">
        <v>625</v>
      </c>
      <c r="C332" s="66">
        <v>0</v>
      </c>
      <c r="D332" s="66">
        <v>0</v>
      </c>
      <c r="E332" s="66">
        <v>0</v>
      </c>
      <c r="F332" s="66">
        <v>0</v>
      </c>
      <c r="G332" s="66">
        <v>0</v>
      </c>
      <c r="H332" s="67">
        <v>7158810</v>
      </c>
      <c r="I332" s="67">
        <f t="shared" si="82"/>
        <v>7158810</v>
      </c>
      <c r="J332" s="67">
        <v>0</v>
      </c>
      <c r="K332" s="67">
        <f t="shared" si="85"/>
        <v>7158810</v>
      </c>
      <c r="L332" s="68">
        <v>0</v>
      </c>
      <c r="M332" s="66">
        <v>0</v>
      </c>
      <c r="N332" s="66">
        <f t="shared" si="86"/>
        <v>0</v>
      </c>
      <c r="O332" s="67">
        <f t="shared" si="87"/>
        <v>7158810</v>
      </c>
      <c r="P332" s="66">
        <f t="shared" si="88"/>
        <v>0</v>
      </c>
      <c r="Q332" s="64">
        <f t="shared" si="83"/>
        <v>0</v>
      </c>
      <c r="R332" s="7">
        <f t="shared" si="84"/>
        <v>0</v>
      </c>
    </row>
    <row r="333" spans="1:18" ht="15.75" thickBot="1" x14ac:dyDescent="0.3">
      <c r="A333" s="65">
        <v>210757</v>
      </c>
      <c r="B333" s="65" t="s">
        <v>626</v>
      </c>
      <c r="C333" s="66">
        <v>0</v>
      </c>
      <c r="D333" s="66">
        <v>0</v>
      </c>
      <c r="E333" s="66">
        <v>0</v>
      </c>
      <c r="F333" s="66">
        <v>0</v>
      </c>
      <c r="G333" s="66">
        <v>0</v>
      </c>
      <c r="H333" s="67">
        <v>217637</v>
      </c>
      <c r="I333" s="67">
        <f t="shared" si="82"/>
        <v>217637</v>
      </c>
      <c r="J333" s="67">
        <v>0</v>
      </c>
      <c r="K333" s="67">
        <f t="shared" si="85"/>
        <v>217637</v>
      </c>
      <c r="L333" s="68">
        <v>0</v>
      </c>
      <c r="M333" s="66">
        <v>0</v>
      </c>
      <c r="N333" s="66">
        <f t="shared" si="86"/>
        <v>0</v>
      </c>
      <c r="O333" s="67">
        <f t="shared" si="87"/>
        <v>217637</v>
      </c>
      <c r="P333" s="66">
        <f t="shared" si="88"/>
        <v>0</v>
      </c>
      <c r="Q333" s="64">
        <f t="shared" si="83"/>
        <v>0</v>
      </c>
      <c r="R333" s="7">
        <f t="shared" si="84"/>
        <v>0</v>
      </c>
    </row>
    <row r="334" spans="1:18" ht="15.75" thickBot="1" x14ac:dyDescent="0.3">
      <c r="A334" s="65">
        <v>210758</v>
      </c>
      <c r="B334" s="65" t="s">
        <v>627</v>
      </c>
      <c r="C334" s="66">
        <v>0</v>
      </c>
      <c r="D334" s="66">
        <v>0</v>
      </c>
      <c r="E334" s="66">
        <v>0</v>
      </c>
      <c r="F334" s="66">
        <v>0</v>
      </c>
      <c r="G334" s="66">
        <v>0</v>
      </c>
      <c r="H334" s="67">
        <v>3928086</v>
      </c>
      <c r="I334" s="67">
        <f t="shared" si="82"/>
        <v>3928086</v>
      </c>
      <c r="J334" s="67">
        <v>0</v>
      </c>
      <c r="K334" s="67">
        <f t="shared" si="85"/>
        <v>3928086</v>
      </c>
      <c r="L334" s="68">
        <v>0</v>
      </c>
      <c r="M334" s="66">
        <v>0</v>
      </c>
      <c r="N334" s="66">
        <f t="shared" si="86"/>
        <v>0</v>
      </c>
      <c r="O334" s="67">
        <f t="shared" si="87"/>
        <v>3928086</v>
      </c>
      <c r="P334" s="66">
        <f t="shared" si="88"/>
        <v>0</v>
      </c>
      <c r="Q334" s="64">
        <f t="shared" si="83"/>
        <v>0</v>
      </c>
      <c r="R334" s="7">
        <f t="shared" si="84"/>
        <v>0</v>
      </c>
    </row>
    <row r="335" spans="1:18" ht="15.75" thickBot="1" x14ac:dyDescent="0.3">
      <c r="A335" s="65">
        <v>210759</v>
      </c>
      <c r="B335" s="65" t="s">
        <v>628</v>
      </c>
      <c r="C335" s="66">
        <v>0</v>
      </c>
      <c r="D335" s="66">
        <v>0</v>
      </c>
      <c r="E335" s="66">
        <v>0</v>
      </c>
      <c r="F335" s="66">
        <v>0</v>
      </c>
      <c r="G335" s="66">
        <v>0</v>
      </c>
      <c r="H335" s="67">
        <v>61008000</v>
      </c>
      <c r="I335" s="67">
        <f t="shared" si="82"/>
        <v>61008000</v>
      </c>
      <c r="J335" s="67">
        <v>0</v>
      </c>
      <c r="K335" s="67">
        <f t="shared" si="85"/>
        <v>61008000</v>
      </c>
      <c r="L335" s="68">
        <v>0</v>
      </c>
      <c r="M335" s="66">
        <v>0</v>
      </c>
      <c r="N335" s="66">
        <f t="shared" si="86"/>
        <v>0</v>
      </c>
      <c r="O335" s="67">
        <f t="shared" si="87"/>
        <v>61008000</v>
      </c>
      <c r="P335" s="66">
        <f t="shared" si="88"/>
        <v>0</v>
      </c>
      <c r="Q335" s="64">
        <f t="shared" si="83"/>
        <v>0</v>
      </c>
      <c r="R335" s="7">
        <f t="shared" si="84"/>
        <v>0</v>
      </c>
    </row>
    <row r="336" spans="1:18" ht="15.75" thickBot="1" x14ac:dyDescent="0.3">
      <c r="A336" s="65">
        <v>210760</v>
      </c>
      <c r="B336" s="65" t="s">
        <v>629</v>
      </c>
      <c r="C336" s="66">
        <v>0</v>
      </c>
      <c r="D336" s="66">
        <v>0</v>
      </c>
      <c r="E336" s="66">
        <v>0</v>
      </c>
      <c r="F336" s="66">
        <v>0</v>
      </c>
      <c r="G336" s="66">
        <v>0</v>
      </c>
      <c r="H336" s="67">
        <v>1177629095</v>
      </c>
      <c r="I336" s="67">
        <f t="shared" si="82"/>
        <v>1177629095</v>
      </c>
      <c r="J336" s="67">
        <v>0</v>
      </c>
      <c r="K336" s="67">
        <f t="shared" si="85"/>
        <v>1177629095</v>
      </c>
      <c r="L336" s="68">
        <v>0</v>
      </c>
      <c r="M336" s="66">
        <v>0</v>
      </c>
      <c r="N336" s="66">
        <f t="shared" si="86"/>
        <v>0</v>
      </c>
      <c r="O336" s="67">
        <f t="shared" si="87"/>
        <v>1177629095</v>
      </c>
      <c r="P336" s="66">
        <f t="shared" si="88"/>
        <v>0</v>
      </c>
      <c r="Q336" s="64">
        <f t="shared" si="83"/>
        <v>0</v>
      </c>
      <c r="R336" s="7">
        <f t="shared" si="84"/>
        <v>0</v>
      </c>
    </row>
    <row r="337" spans="1:18" ht="15.75" thickBot="1" x14ac:dyDescent="0.3">
      <c r="A337" s="65">
        <v>210761</v>
      </c>
      <c r="B337" s="65" t="s">
        <v>630</v>
      </c>
      <c r="C337" s="66">
        <v>0</v>
      </c>
      <c r="D337" s="66">
        <v>0</v>
      </c>
      <c r="E337" s="66">
        <v>0</v>
      </c>
      <c r="F337" s="66">
        <v>0</v>
      </c>
      <c r="G337" s="66">
        <v>0</v>
      </c>
      <c r="H337" s="67">
        <v>2680121</v>
      </c>
      <c r="I337" s="67">
        <f t="shared" si="82"/>
        <v>2680121</v>
      </c>
      <c r="J337" s="67">
        <v>0</v>
      </c>
      <c r="K337" s="67">
        <f t="shared" si="85"/>
        <v>2680121</v>
      </c>
      <c r="L337" s="68">
        <v>0</v>
      </c>
      <c r="M337" s="66">
        <v>0</v>
      </c>
      <c r="N337" s="66">
        <f t="shared" si="86"/>
        <v>0</v>
      </c>
      <c r="O337" s="67">
        <f t="shared" si="87"/>
        <v>2680121</v>
      </c>
      <c r="P337" s="66">
        <f t="shared" si="88"/>
        <v>0</v>
      </c>
      <c r="Q337" s="64">
        <f t="shared" si="83"/>
        <v>0</v>
      </c>
      <c r="R337" s="7">
        <f t="shared" si="84"/>
        <v>0</v>
      </c>
    </row>
    <row r="338" spans="1:18" ht="15.75" thickBot="1" x14ac:dyDescent="0.3">
      <c r="A338" s="65">
        <v>210762</v>
      </c>
      <c r="B338" s="65" t="s">
        <v>631</v>
      </c>
      <c r="C338" s="66">
        <v>0</v>
      </c>
      <c r="D338" s="66">
        <v>0</v>
      </c>
      <c r="E338" s="66">
        <v>0</v>
      </c>
      <c r="F338" s="66">
        <v>0</v>
      </c>
      <c r="G338" s="66">
        <v>0</v>
      </c>
      <c r="H338" s="67">
        <v>1501135</v>
      </c>
      <c r="I338" s="67">
        <f t="shared" si="82"/>
        <v>1501135</v>
      </c>
      <c r="J338" s="67">
        <v>0</v>
      </c>
      <c r="K338" s="67">
        <f t="shared" si="85"/>
        <v>1501135</v>
      </c>
      <c r="L338" s="68">
        <v>0</v>
      </c>
      <c r="M338" s="66">
        <v>0</v>
      </c>
      <c r="N338" s="66">
        <f t="shared" si="86"/>
        <v>0</v>
      </c>
      <c r="O338" s="67">
        <f t="shared" si="87"/>
        <v>1501135</v>
      </c>
      <c r="P338" s="66">
        <f t="shared" si="88"/>
        <v>0</v>
      </c>
      <c r="Q338" s="64">
        <f t="shared" si="83"/>
        <v>0</v>
      </c>
      <c r="R338" s="7">
        <f t="shared" si="84"/>
        <v>0</v>
      </c>
    </row>
    <row r="339" spans="1:18" ht="15.75" thickBot="1" x14ac:dyDescent="0.3">
      <c r="A339" s="65">
        <v>210763</v>
      </c>
      <c r="B339" s="65" t="s">
        <v>632</v>
      </c>
      <c r="C339" s="66">
        <v>0</v>
      </c>
      <c r="D339" s="66">
        <v>0</v>
      </c>
      <c r="E339" s="66">
        <v>0</v>
      </c>
      <c r="F339" s="66">
        <v>0</v>
      </c>
      <c r="G339" s="66">
        <v>0</v>
      </c>
      <c r="H339" s="67">
        <v>40398042</v>
      </c>
      <c r="I339" s="67">
        <f t="shared" si="82"/>
        <v>40398042</v>
      </c>
      <c r="J339" s="67">
        <v>0</v>
      </c>
      <c r="K339" s="67">
        <f t="shared" si="85"/>
        <v>40398042</v>
      </c>
      <c r="L339" s="68">
        <v>0</v>
      </c>
      <c r="M339" s="66">
        <v>0</v>
      </c>
      <c r="N339" s="66">
        <f t="shared" si="86"/>
        <v>0</v>
      </c>
      <c r="O339" s="67">
        <f t="shared" si="87"/>
        <v>40398042</v>
      </c>
      <c r="P339" s="66">
        <f t="shared" si="88"/>
        <v>0</v>
      </c>
      <c r="Q339" s="64">
        <f t="shared" si="83"/>
        <v>0</v>
      </c>
      <c r="R339" s="7">
        <f t="shared" si="84"/>
        <v>0</v>
      </c>
    </row>
    <row r="340" spans="1:18" ht="15.75" thickBot="1" x14ac:dyDescent="0.3">
      <c r="A340" s="65">
        <v>210764</v>
      </c>
      <c r="B340" s="65" t="s">
        <v>633</v>
      </c>
      <c r="C340" s="66">
        <v>0</v>
      </c>
      <c r="D340" s="66">
        <v>0</v>
      </c>
      <c r="E340" s="66">
        <v>0</v>
      </c>
      <c r="F340" s="66">
        <v>0</v>
      </c>
      <c r="G340" s="66">
        <v>0</v>
      </c>
      <c r="H340" s="67">
        <v>46550468</v>
      </c>
      <c r="I340" s="68">
        <f t="shared" si="82"/>
        <v>46550468</v>
      </c>
      <c r="J340" s="67">
        <v>0</v>
      </c>
      <c r="K340" s="67">
        <f t="shared" si="85"/>
        <v>46550468</v>
      </c>
      <c r="L340" s="68">
        <v>0</v>
      </c>
      <c r="M340" s="66">
        <v>0</v>
      </c>
      <c r="N340" s="66">
        <f t="shared" si="86"/>
        <v>0</v>
      </c>
      <c r="O340" s="67">
        <f t="shared" si="87"/>
        <v>46550468</v>
      </c>
      <c r="P340" s="66">
        <f t="shared" si="88"/>
        <v>0</v>
      </c>
      <c r="Q340" s="64">
        <f t="shared" si="83"/>
        <v>0</v>
      </c>
      <c r="R340" s="7">
        <f t="shared" si="84"/>
        <v>0</v>
      </c>
    </row>
    <row r="341" spans="1:18" ht="15.75" thickBot="1" x14ac:dyDescent="0.3">
      <c r="A341" s="65">
        <v>210765</v>
      </c>
      <c r="B341" s="65" t="s">
        <v>634</v>
      </c>
      <c r="C341" s="66">
        <v>0</v>
      </c>
      <c r="D341" s="66">
        <v>0</v>
      </c>
      <c r="E341" s="66">
        <v>0</v>
      </c>
      <c r="F341" s="66">
        <v>0</v>
      </c>
      <c r="G341" s="66">
        <v>0</v>
      </c>
      <c r="H341" s="67">
        <v>3004977</v>
      </c>
      <c r="I341" s="67">
        <f t="shared" ref="I341:I365" si="89">+C341+D341-E341-F341-G341+H341</f>
        <v>3004977</v>
      </c>
      <c r="J341" s="67">
        <v>0</v>
      </c>
      <c r="K341" s="67">
        <f t="shared" si="85"/>
        <v>3004977</v>
      </c>
      <c r="L341" s="68">
        <v>0</v>
      </c>
      <c r="M341" s="66">
        <v>0</v>
      </c>
      <c r="N341" s="66">
        <f t="shared" si="86"/>
        <v>0</v>
      </c>
      <c r="O341" s="67">
        <f t="shared" si="87"/>
        <v>3004977</v>
      </c>
      <c r="P341" s="66">
        <f t="shared" si="88"/>
        <v>0</v>
      </c>
      <c r="Q341" s="64">
        <f t="shared" si="83"/>
        <v>0</v>
      </c>
      <c r="R341" s="7">
        <f t="shared" si="84"/>
        <v>0</v>
      </c>
    </row>
    <row r="342" spans="1:18" ht="15.75" thickBot="1" x14ac:dyDescent="0.3">
      <c r="A342" s="65">
        <v>210766</v>
      </c>
      <c r="B342" s="65" t="s">
        <v>635</v>
      </c>
      <c r="C342" s="66">
        <v>0</v>
      </c>
      <c r="D342" s="66">
        <v>0</v>
      </c>
      <c r="E342" s="66">
        <v>0</v>
      </c>
      <c r="F342" s="66">
        <v>0</v>
      </c>
      <c r="G342" s="66">
        <v>0</v>
      </c>
      <c r="H342" s="67">
        <v>2182569021</v>
      </c>
      <c r="I342" s="67">
        <f t="shared" si="89"/>
        <v>2182569021</v>
      </c>
      <c r="J342" s="67">
        <v>0</v>
      </c>
      <c r="K342" s="67">
        <f t="shared" si="85"/>
        <v>2182569021</v>
      </c>
      <c r="L342" s="68">
        <v>0</v>
      </c>
      <c r="M342" s="66">
        <v>0</v>
      </c>
      <c r="N342" s="66">
        <f t="shared" si="86"/>
        <v>0</v>
      </c>
      <c r="O342" s="67">
        <f t="shared" si="87"/>
        <v>2182569021</v>
      </c>
      <c r="P342" s="66">
        <f t="shared" si="88"/>
        <v>0</v>
      </c>
      <c r="Q342" s="64">
        <f t="shared" si="83"/>
        <v>0</v>
      </c>
      <c r="R342" s="7">
        <f t="shared" si="84"/>
        <v>0</v>
      </c>
    </row>
    <row r="343" spans="1:18" ht="15.75" thickBot="1" x14ac:dyDescent="0.3">
      <c r="A343" s="65">
        <v>210767</v>
      </c>
      <c r="B343" s="65" t="s">
        <v>636</v>
      </c>
      <c r="C343" s="66">
        <v>0</v>
      </c>
      <c r="D343" s="66">
        <v>0</v>
      </c>
      <c r="E343" s="66">
        <v>0</v>
      </c>
      <c r="F343" s="66">
        <v>0</v>
      </c>
      <c r="G343" s="66">
        <v>0</v>
      </c>
      <c r="H343" s="67">
        <v>208931383</v>
      </c>
      <c r="I343" s="67">
        <f t="shared" si="89"/>
        <v>208931383</v>
      </c>
      <c r="J343" s="67">
        <v>150818800.63</v>
      </c>
      <c r="K343" s="67">
        <f t="shared" si="85"/>
        <v>58112582.370000005</v>
      </c>
      <c r="L343" s="68">
        <v>128483118.63</v>
      </c>
      <c r="M343" s="66">
        <v>175818800.63</v>
      </c>
      <c r="N343" s="66">
        <f t="shared" si="86"/>
        <v>25000000</v>
      </c>
      <c r="O343" s="67">
        <f t="shared" si="87"/>
        <v>33112582.370000005</v>
      </c>
      <c r="P343" s="66">
        <f t="shared" si="88"/>
        <v>128483118.63</v>
      </c>
      <c r="Q343" s="64">
        <f t="shared" si="83"/>
        <v>0</v>
      </c>
      <c r="R343" s="7">
        <f t="shared" si="84"/>
        <v>0</v>
      </c>
    </row>
    <row r="344" spans="1:18" ht="15.75" thickBot="1" x14ac:dyDescent="0.3">
      <c r="A344" s="65">
        <v>210768</v>
      </c>
      <c r="B344" s="65" t="s">
        <v>637</v>
      </c>
      <c r="C344" s="66">
        <v>0</v>
      </c>
      <c r="D344" s="66">
        <v>0</v>
      </c>
      <c r="E344" s="66">
        <v>0</v>
      </c>
      <c r="F344" s="66">
        <v>0</v>
      </c>
      <c r="G344" s="66">
        <v>0</v>
      </c>
      <c r="H344" s="67">
        <v>552245</v>
      </c>
      <c r="I344" s="67">
        <f t="shared" si="89"/>
        <v>552245</v>
      </c>
      <c r="J344" s="67">
        <v>0</v>
      </c>
      <c r="K344" s="67">
        <f t="shared" si="85"/>
        <v>552245</v>
      </c>
      <c r="L344" s="68">
        <v>0</v>
      </c>
      <c r="M344" s="66">
        <v>0</v>
      </c>
      <c r="N344" s="66">
        <f t="shared" si="86"/>
        <v>0</v>
      </c>
      <c r="O344" s="67">
        <f t="shared" si="87"/>
        <v>552245</v>
      </c>
      <c r="P344" s="66">
        <f t="shared" si="88"/>
        <v>0</v>
      </c>
      <c r="Q344" s="64">
        <f t="shared" si="83"/>
        <v>0</v>
      </c>
      <c r="R344" s="7">
        <f t="shared" si="84"/>
        <v>0</v>
      </c>
    </row>
    <row r="345" spans="1:18" ht="15.75" thickBot="1" x14ac:dyDescent="0.3">
      <c r="A345" s="65">
        <v>210769</v>
      </c>
      <c r="B345" s="65" t="s">
        <v>638</v>
      </c>
      <c r="C345" s="66">
        <v>0</v>
      </c>
      <c r="D345" s="66">
        <v>0</v>
      </c>
      <c r="E345" s="66">
        <v>0</v>
      </c>
      <c r="F345" s="66">
        <v>0</v>
      </c>
      <c r="G345" s="66">
        <v>0</v>
      </c>
      <c r="H345" s="67">
        <v>53000428</v>
      </c>
      <c r="I345" s="67">
        <f t="shared" si="89"/>
        <v>53000428</v>
      </c>
      <c r="J345" s="67">
        <v>0</v>
      </c>
      <c r="K345" s="67">
        <f t="shared" si="85"/>
        <v>53000428</v>
      </c>
      <c r="L345" s="68">
        <v>0</v>
      </c>
      <c r="M345" s="66">
        <v>0</v>
      </c>
      <c r="N345" s="66">
        <f t="shared" si="86"/>
        <v>0</v>
      </c>
      <c r="O345" s="67">
        <f t="shared" si="87"/>
        <v>53000428</v>
      </c>
      <c r="P345" s="66">
        <f t="shared" si="88"/>
        <v>0</v>
      </c>
      <c r="Q345" s="64">
        <f t="shared" si="83"/>
        <v>0</v>
      </c>
      <c r="R345" s="7">
        <f t="shared" si="84"/>
        <v>0</v>
      </c>
    </row>
    <row r="346" spans="1:18" ht="15.75" thickBot="1" x14ac:dyDescent="0.3">
      <c r="A346" s="65">
        <v>210770</v>
      </c>
      <c r="B346" s="65" t="s">
        <v>639</v>
      </c>
      <c r="C346" s="66">
        <v>0</v>
      </c>
      <c r="D346" s="66">
        <v>0</v>
      </c>
      <c r="E346" s="66">
        <v>0</v>
      </c>
      <c r="F346" s="66">
        <v>0</v>
      </c>
      <c r="G346" s="66">
        <v>0</v>
      </c>
      <c r="H346" s="67">
        <v>11125352</v>
      </c>
      <c r="I346" s="67">
        <f t="shared" si="89"/>
        <v>11125352</v>
      </c>
      <c r="J346" s="67">
        <v>0</v>
      </c>
      <c r="K346" s="67">
        <f t="shared" si="85"/>
        <v>11125352</v>
      </c>
      <c r="L346" s="68">
        <v>0</v>
      </c>
      <c r="M346" s="66">
        <v>0</v>
      </c>
      <c r="N346" s="66">
        <f t="shared" si="86"/>
        <v>0</v>
      </c>
      <c r="O346" s="67">
        <f t="shared" si="87"/>
        <v>11125352</v>
      </c>
      <c r="P346" s="66">
        <f t="shared" si="88"/>
        <v>0</v>
      </c>
      <c r="Q346" s="64">
        <f t="shared" si="83"/>
        <v>0</v>
      </c>
      <c r="R346" s="7">
        <f t="shared" si="84"/>
        <v>0</v>
      </c>
    </row>
    <row r="347" spans="1:18" ht="15.75" thickBot="1" x14ac:dyDescent="0.3">
      <c r="A347" s="65">
        <v>210771</v>
      </c>
      <c r="B347" s="65" t="s">
        <v>640</v>
      </c>
      <c r="C347" s="66">
        <v>0</v>
      </c>
      <c r="D347" s="66">
        <v>0</v>
      </c>
      <c r="E347" s="66">
        <v>0</v>
      </c>
      <c r="F347" s="66">
        <v>0</v>
      </c>
      <c r="G347" s="66">
        <v>0</v>
      </c>
      <c r="H347" s="67">
        <v>1871099</v>
      </c>
      <c r="I347" s="67">
        <f t="shared" si="89"/>
        <v>1871099</v>
      </c>
      <c r="J347" s="67">
        <v>0</v>
      </c>
      <c r="K347" s="67">
        <f t="shared" si="85"/>
        <v>1871099</v>
      </c>
      <c r="L347" s="68">
        <v>0</v>
      </c>
      <c r="M347" s="66">
        <v>1247301</v>
      </c>
      <c r="N347" s="66">
        <f t="shared" si="86"/>
        <v>1247301</v>
      </c>
      <c r="O347" s="67">
        <f t="shared" si="87"/>
        <v>623798</v>
      </c>
      <c r="P347" s="66">
        <f t="shared" si="88"/>
        <v>0</v>
      </c>
      <c r="Q347" s="64">
        <f t="shared" si="83"/>
        <v>0</v>
      </c>
      <c r="R347" s="7">
        <f t="shared" si="84"/>
        <v>0</v>
      </c>
    </row>
    <row r="348" spans="1:18" ht="15.75" thickBot="1" x14ac:dyDescent="0.3">
      <c r="A348" s="65">
        <v>210772</v>
      </c>
      <c r="B348" s="65" t="s">
        <v>641</v>
      </c>
      <c r="C348" s="66">
        <v>0</v>
      </c>
      <c r="D348" s="66">
        <v>0</v>
      </c>
      <c r="E348" s="66">
        <v>0</v>
      </c>
      <c r="F348" s="66">
        <v>0</v>
      </c>
      <c r="G348" s="66">
        <v>0</v>
      </c>
      <c r="H348" s="67">
        <v>136225102</v>
      </c>
      <c r="I348" s="67">
        <f t="shared" si="89"/>
        <v>136225102</v>
      </c>
      <c r="J348" s="67">
        <v>0</v>
      </c>
      <c r="K348" s="67">
        <f t="shared" si="85"/>
        <v>136225102</v>
      </c>
      <c r="L348" s="68">
        <v>0</v>
      </c>
      <c r="M348" s="66">
        <v>0</v>
      </c>
      <c r="N348" s="66">
        <f t="shared" si="86"/>
        <v>0</v>
      </c>
      <c r="O348" s="67">
        <f t="shared" si="87"/>
        <v>136225102</v>
      </c>
      <c r="P348" s="66">
        <f t="shared" si="88"/>
        <v>0</v>
      </c>
      <c r="Q348" s="64">
        <f t="shared" si="83"/>
        <v>0</v>
      </c>
      <c r="R348" s="7">
        <f t="shared" si="84"/>
        <v>0</v>
      </c>
    </row>
    <row r="349" spans="1:18" ht="15.75" thickBot="1" x14ac:dyDescent="0.3">
      <c r="A349" s="65">
        <v>210773</v>
      </c>
      <c r="B349" s="65" t="s">
        <v>642</v>
      </c>
      <c r="C349" s="66">
        <v>0</v>
      </c>
      <c r="D349" s="66">
        <v>0</v>
      </c>
      <c r="E349" s="66">
        <v>0</v>
      </c>
      <c r="F349" s="66">
        <v>0</v>
      </c>
      <c r="G349" s="66">
        <v>0</v>
      </c>
      <c r="H349" s="67">
        <v>40718582</v>
      </c>
      <c r="I349" s="67">
        <f t="shared" si="89"/>
        <v>40718582</v>
      </c>
      <c r="J349" s="67">
        <v>0</v>
      </c>
      <c r="K349" s="67">
        <f t="shared" si="85"/>
        <v>40718582</v>
      </c>
      <c r="L349" s="68">
        <v>0</v>
      </c>
      <c r="M349" s="66">
        <v>0</v>
      </c>
      <c r="N349" s="66">
        <f t="shared" si="86"/>
        <v>0</v>
      </c>
      <c r="O349" s="67">
        <f t="shared" si="87"/>
        <v>40718582</v>
      </c>
      <c r="P349" s="66">
        <f t="shared" si="88"/>
        <v>0</v>
      </c>
      <c r="Q349" s="64">
        <f t="shared" si="83"/>
        <v>0</v>
      </c>
      <c r="R349" s="7">
        <f t="shared" si="84"/>
        <v>0</v>
      </c>
    </row>
    <row r="350" spans="1:18" ht="15.75" thickBot="1" x14ac:dyDescent="0.3">
      <c r="A350" s="65">
        <v>210774</v>
      </c>
      <c r="B350" s="65" t="s">
        <v>643</v>
      </c>
      <c r="C350" s="66">
        <v>0</v>
      </c>
      <c r="D350" s="66">
        <v>0</v>
      </c>
      <c r="E350" s="66">
        <v>0</v>
      </c>
      <c r="F350" s="66">
        <v>0</v>
      </c>
      <c r="G350" s="66">
        <v>0</v>
      </c>
      <c r="H350" s="67">
        <v>109835400</v>
      </c>
      <c r="I350" s="67">
        <f t="shared" si="89"/>
        <v>109835400</v>
      </c>
      <c r="J350" s="67">
        <v>0</v>
      </c>
      <c r="K350" s="67">
        <f t="shared" si="85"/>
        <v>109835400</v>
      </c>
      <c r="L350" s="68">
        <v>0</v>
      </c>
      <c r="M350" s="66">
        <v>28512290</v>
      </c>
      <c r="N350" s="66">
        <f t="shared" si="86"/>
        <v>28512290</v>
      </c>
      <c r="O350" s="67">
        <f t="shared" si="87"/>
        <v>81323110</v>
      </c>
      <c r="P350" s="66">
        <f t="shared" si="88"/>
        <v>0</v>
      </c>
      <c r="Q350" s="64">
        <f t="shared" si="83"/>
        <v>0</v>
      </c>
      <c r="R350" s="7">
        <f t="shared" si="84"/>
        <v>0</v>
      </c>
    </row>
    <row r="351" spans="1:18" ht="15.75" thickBot="1" x14ac:dyDescent="0.3">
      <c r="A351" s="65">
        <v>210775</v>
      </c>
      <c r="B351" s="65" t="s">
        <v>644</v>
      </c>
      <c r="C351" s="66">
        <v>0</v>
      </c>
      <c r="D351" s="66">
        <v>0</v>
      </c>
      <c r="E351" s="66">
        <v>0</v>
      </c>
      <c r="F351" s="66">
        <v>0</v>
      </c>
      <c r="G351" s="66">
        <v>0</v>
      </c>
      <c r="H351" s="67">
        <v>2751772</v>
      </c>
      <c r="I351" s="67">
        <f t="shared" si="89"/>
        <v>2751772</v>
      </c>
      <c r="J351" s="67">
        <v>0</v>
      </c>
      <c r="K351" s="67">
        <f t="shared" si="85"/>
        <v>2751772</v>
      </c>
      <c r="L351" s="68">
        <v>0</v>
      </c>
      <c r="M351" s="66">
        <v>0</v>
      </c>
      <c r="N351" s="66">
        <f t="shared" si="86"/>
        <v>0</v>
      </c>
      <c r="O351" s="67">
        <f t="shared" si="87"/>
        <v>2751772</v>
      </c>
      <c r="P351" s="66">
        <f t="shared" si="88"/>
        <v>0</v>
      </c>
      <c r="Q351" s="64">
        <f t="shared" si="83"/>
        <v>0</v>
      </c>
      <c r="R351" s="7">
        <f t="shared" si="84"/>
        <v>0</v>
      </c>
    </row>
    <row r="352" spans="1:18" ht="15.75" thickBot="1" x14ac:dyDescent="0.3">
      <c r="A352" s="65">
        <v>210776</v>
      </c>
      <c r="B352" s="65" t="s">
        <v>645</v>
      </c>
      <c r="C352" s="66">
        <v>0</v>
      </c>
      <c r="D352" s="66">
        <v>0</v>
      </c>
      <c r="E352" s="66">
        <v>0</v>
      </c>
      <c r="F352" s="66">
        <v>0</v>
      </c>
      <c r="G352" s="66">
        <v>0</v>
      </c>
      <c r="H352" s="67">
        <v>5381799</v>
      </c>
      <c r="I352" s="67">
        <f t="shared" si="89"/>
        <v>5381799</v>
      </c>
      <c r="J352" s="67">
        <v>0</v>
      </c>
      <c r="K352" s="67">
        <f t="shared" si="85"/>
        <v>5381799</v>
      </c>
      <c r="L352" s="68">
        <v>0</v>
      </c>
      <c r="M352" s="66">
        <v>0</v>
      </c>
      <c r="N352" s="66">
        <f t="shared" si="86"/>
        <v>0</v>
      </c>
      <c r="O352" s="67">
        <f t="shared" si="87"/>
        <v>5381799</v>
      </c>
      <c r="P352" s="66">
        <f t="shared" si="88"/>
        <v>0</v>
      </c>
      <c r="Q352" s="64">
        <f t="shared" si="83"/>
        <v>0</v>
      </c>
      <c r="R352" s="7">
        <f t="shared" si="84"/>
        <v>0</v>
      </c>
    </row>
    <row r="353" spans="1:18" ht="15.75" thickBot="1" x14ac:dyDescent="0.3">
      <c r="A353" s="65">
        <v>210777</v>
      </c>
      <c r="B353" s="65" t="s">
        <v>646</v>
      </c>
      <c r="C353" s="66">
        <v>0</v>
      </c>
      <c r="D353" s="66">
        <v>0</v>
      </c>
      <c r="E353" s="66">
        <v>0</v>
      </c>
      <c r="F353" s="66">
        <v>0</v>
      </c>
      <c r="G353" s="66">
        <v>0</v>
      </c>
      <c r="H353" s="67">
        <v>200000000</v>
      </c>
      <c r="I353" s="67">
        <f t="shared" si="89"/>
        <v>200000000</v>
      </c>
      <c r="J353" s="67">
        <v>0</v>
      </c>
      <c r="K353" s="67">
        <f t="shared" si="85"/>
        <v>200000000</v>
      </c>
      <c r="L353" s="68">
        <v>0</v>
      </c>
      <c r="M353" s="66">
        <v>0</v>
      </c>
      <c r="N353" s="66">
        <f t="shared" si="86"/>
        <v>0</v>
      </c>
      <c r="O353" s="67">
        <f t="shared" si="87"/>
        <v>200000000</v>
      </c>
      <c r="P353" s="66">
        <f t="shared" si="88"/>
        <v>0</v>
      </c>
      <c r="Q353" s="64">
        <f t="shared" si="83"/>
        <v>0</v>
      </c>
      <c r="R353" s="7">
        <f t="shared" si="84"/>
        <v>0</v>
      </c>
    </row>
    <row r="354" spans="1:18" ht="15.75" thickBot="1" x14ac:dyDescent="0.3">
      <c r="A354" s="65">
        <v>210778</v>
      </c>
      <c r="B354" s="65" t="s">
        <v>647</v>
      </c>
      <c r="C354" s="66">
        <v>0</v>
      </c>
      <c r="D354" s="66">
        <v>0</v>
      </c>
      <c r="E354" s="66">
        <v>0</v>
      </c>
      <c r="F354" s="66">
        <v>0</v>
      </c>
      <c r="G354" s="66">
        <v>0</v>
      </c>
      <c r="H354" s="67">
        <v>31666173</v>
      </c>
      <c r="I354" s="67">
        <f t="shared" si="89"/>
        <v>31666173</v>
      </c>
      <c r="J354" s="67">
        <v>0</v>
      </c>
      <c r="K354" s="67">
        <f t="shared" si="85"/>
        <v>31666173</v>
      </c>
      <c r="L354" s="68">
        <v>0</v>
      </c>
      <c r="M354" s="66">
        <v>0</v>
      </c>
      <c r="N354" s="66">
        <f t="shared" si="86"/>
        <v>0</v>
      </c>
      <c r="O354" s="67">
        <f t="shared" si="87"/>
        <v>31666173</v>
      </c>
      <c r="P354" s="66">
        <f t="shared" si="88"/>
        <v>0</v>
      </c>
      <c r="Q354" s="64">
        <f t="shared" si="83"/>
        <v>0</v>
      </c>
      <c r="R354" s="7">
        <f t="shared" si="84"/>
        <v>0</v>
      </c>
    </row>
    <row r="355" spans="1:18" ht="15.75" thickBot="1" x14ac:dyDescent="0.3">
      <c r="A355" s="65">
        <v>210779</v>
      </c>
      <c r="B355" s="65" t="s">
        <v>648</v>
      </c>
      <c r="C355" s="66">
        <v>0</v>
      </c>
      <c r="D355" s="66">
        <v>0</v>
      </c>
      <c r="E355" s="66">
        <v>0</v>
      </c>
      <c r="F355" s="66">
        <v>0</v>
      </c>
      <c r="G355" s="66">
        <v>0</v>
      </c>
      <c r="H355" s="67">
        <v>35407691</v>
      </c>
      <c r="I355" s="67">
        <f t="shared" si="89"/>
        <v>35407691</v>
      </c>
      <c r="J355" s="67">
        <v>0</v>
      </c>
      <c r="K355" s="67">
        <f t="shared" si="85"/>
        <v>35407691</v>
      </c>
      <c r="L355" s="68">
        <v>0</v>
      </c>
      <c r="M355" s="66">
        <v>0</v>
      </c>
      <c r="N355" s="66">
        <f t="shared" si="86"/>
        <v>0</v>
      </c>
      <c r="O355" s="67">
        <f t="shared" si="87"/>
        <v>35407691</v>
      </c>
      <c r="P355" s="66">
        <f t="shared" si="88"/>
        <v>0</v>
      </c>
      <c r="Q355" s="64">
        <f t="shared" si="83"/>
        <v>0</v>
      </c>
      <c r="R355" s="7">
        <f t="shared" si="84"/>
        <v>0</v>
      </c>
    </row>
    <row r="356" spans="1:18" ht="15.75" thickBot="1" x14ac:dyDescent="0.3">
      <c r="A356" s="65">
        <v>210780</v>
      </c>
      <c r="B356" s="65" t="s">
        <v>649</v>
      </c>
      <c r="C356" s="66">
        <v>0</v>
      </c>
      <c r="D356" s="66">
        <v>0</v>
      </c>
      <c r="E356" s="66">
        <v>0</v>
      </c>
      <c r="F356" s="66">
        <v>0</v>
      </c>
      <c r="G356" s="66">
        <v>0</v>
      </c>
      <c r="H356" s="67">
        <v>26940000</v>
      </c>
      <c r="I356" s="67">
        <f t="shared" si="89"/>
        <v>26940000</v>
      </c>
      <c r="J356" s="67">
        <v>0</v>
      </c>
      <c r="K356" s="67">
        <f t="shared" si="85"/>
        <v>26940000</v>
      </c>
      <c r="L356" s="68">
        <v>0</v>
      </c>
      <c r="M356" s="66">
        <v>0</v>
      </c>
      <c r="N356" s="66">
        <f t="shared" si="86"/>
        <v>0</v>
      </c>
      <c r="O356" s="67">
        <f t="shared" si="87"/>
        <v>26940000</v>
      </c>
      <c r="P356" s="66">
        <f t="shared" si="88"/>
        <v>0</v>
      </c>
      <c r="Q356" s="64">
        <f t="shared" si="83"/>
        <v>0</v>
      </c>
      <c r="R356" s="7">
        <f t="shared" si="84"/>
        <v>0</v>
      </c>
    </row>
    <row r="357" spans="1:18" ht="15.75" thickBot="1" x14ac:dyDescent="0.3">
      <c r="A357" s="65">
        <v>210781</v>
      </c>
      <c r="B357" s="65" t="s">
        <v>650</v>
      </c>
      <c r="C357" s="66">
        <v>0</v>
      </c>
      <c r="D357" s="66">
        <v>0</v>
      </c>
      <c r="E357" s="66">
        <v>0</v>
      </c>
      <c r="F357" s="66">
        <v>0</v>
      </c>
      <c r="G357" s="66">
        <v>0</v>
      </c>
      <c r="H357" s="67">
        <v>65210344</v>
      </c>
      <c r="I357" s="67">
        <f t="shared" si="89"/>
        <v>65210344</v>
      </c>
      <c r="J357" s="67">
        <v>0</v>
      </c>
      <c r="K357" s="67">
        <f t="shared" si="85"/>
        <v>65210344</v>
      </c>
      <c r="L357" s="68">
        <v>0</v>
      </c>
      <c r="M357" s="66">
        <v>3141690</v>
      </c>
      <c r="N357" s="66">
        <f t="shared" si="86"/>
        <v>3141690</v>
      </c>
      <c r="O357" s="67">
        <f t="shared" si="87"/>
        <v>62068654</v>
      </c>
      <c r="P357" s="66">
        <f t="shared" si="88"/>
        <v>0</v>
      </c>
      <c r="Q357" s="64">
        <f t="shared" si="83"/>
        <v>0</v>
      </c>
      <c r="R357" s="7">
        <f t="shared" si="84"/>
        <v>0</v>
      </c>
    </row>
    <row r="358" spans="1:18" ht="15.75" thickBot="1" x14ac:dyDescent="0.3">
      <c r="A358" s="65">
        <v>210782</v>
      </c>
      <c r="B358" s="65" t="s">
        <v>651</v>
      </c>
      <c r="C358" s="66">
        <v>0</v>
      </c>
      <c r="D358" s="66">
        <v>0</v>
      </c>
      <c r="E358" s="66">
        <v>0</v>
      </c>
      <c r="F358" s="66">
        <v>0</v>
      </c>
      <c r="G358" s="66">
        <v>0</v>
      </c>
      <c r="H358" s="67">
        <v>78027</v>
      </c>
      <c r="I358" s="67">
        <f t="shared" si="89"/>
        <v>78027</v>
      </c>
      <c r="J358" s="67">
        <v>0</v>
      </c>
      <c r="K358" s="67">
        <f t="shared" si="85"/>
        <v>78027</v>
      </c>
      <c r="L358" s="68">
        <v>0</v>
      </c>
      <c r="M358" s="66">
        <v>0</v>
      </c>
      <c r="N358" s="66">
        <f t="shared" si="86"/>
        <v>0</v>
      </c>
      <c r="O358" s="67">
        <f t="shared" si="87"/>
        <v>78027</v>
      </c>
      <c r="P358" s="66">
        <f t="shared" si="88"/>
        <v>0</v>
      </c>
      <c r="Q358" s="64">
        <f t="shared" si="83"/>
        <v>0</v>
      </c>
      <c r="R358" s="7">
        <f t="shared" si="84"/>
        <v>0</v>
      </c>
    </row>
    <row r="359" spans="1:18" ht="15.75" thickBot="1" x14ac:dyDescent="0.3">
      <c r="A359" s="65">
        <v>210784</v>
      </c>
      <c r="B359" s="65" t="s">
        <v>652</v>
      </c>
      <c r="C359" s="66">
        <v>0</v>
      </c>
      <c r="D359" s="66">
        <v>0</v>
      </c>
      <c r="E359" s="66">
        <v>0</v>
      </c>
      <c r="F359" s="66">
        <v>0</v>
      </c>
      <c r="G359" s="66">
        <v>0</v>
      </c>
      <c r="H359" s="67">
        <v>1079960</v>
      </c>
      <c r="I359" s="67">
        <f t="shared" si="89"/>
        <v>1079960</v>
      </c>
      <c r="J359" s="67">
        <v>0</v>
      </c>
      <c r="K359" s="67">
        <f t="shared" si="85"/>
        <v>1079960</v>
      </c>
      <c r="L359" s="68">
        <v>0</v>
      </c>
      <c r="M359" s="66">
        <v>1079960</v>
      </c>
      <c r="N359" s="66">
        <f t="shared" si="86"/>
        <v>1079960</v>
      </c>
      <c r="O359" s="67">
        <f t="shared" si="87"/>
        <v>0</v>
      </c>
      <c r="P359" s="66">
        <f t="shared" si="88"/>
        <v>0</v>
      </c>
      <c r="Q359" s="64">
        <f t="shared" si="83"/>
        <v>0</v>
      </c>
      <c r="R359" s="7">
        <f t="shared" si="84"/>
        <v>0</v>
      </c>
    </row>
    <row r="360" spans="1:18" ht="15.75" thickBot="1" x14ac:dyDescent="0.3">
      <c r="A360" s="65">
        <v>210785</v>
      </c>
      <c r="B360" s="65" t="s">
        <v>653</v>
      </c>
      <c r="C360" s="66">
        <v>0</v>
      </c>
      <c r="D360" s="66">
        <v>0</v>
      </c>
      <c r="E360" s="66">
        <v>0</v>
      </c>
      <c r="F360" s="66">
        <v>0</v>
      </c>
      <c r="G360" s="66">
        <v>0</v>
      </c>
      <c r="H360" s="67">
        <v>4756328</v>
      </c>
      <c r="I360" s="67">
        <f t="shared" si="89"/>
        <v>4756328</v>
      </c>
      <c r="J360" s="67">
        <v>0</v>
      </c>
      <c r="K360" s="67">
        <f t="shared" si="85"/>
        <v>4756328</v>
      </c>
      <c r="L360" s="68">
        <v>0</v>
      </c>
      <c r="M360" s="66">
        <v>4756328</v>
      </c>
      <c r="N360" s="66">
        <f t="shared" si="86"/>
        <v>4756328</v>
      </c>
      <c r="O360" s="67">
        <f t="shared" si="87"/>
        <v>0</v>
      </c>
      <c r="P360" s="66">
        <f t="shared" si="88"/>
        <v>0</v>
      </c>
      <c r="Q360" s="64">
        <f t="shared" si="83"/>
        <v>0</v>
      </c>
      <c r="R360" s="7">
        <f t="shared" si="84"/>
        <v>0</v>
      </c>
    </row>
    <row r="361" spans="1:18" ht="15.75" thickBot="1" x14ac:dyDescent="0.3">
      <c r="A361" s="65">
        <v>210786</v>
      </c>
      <c r="B361" s="65" t="s">
        <v>644</v>
      </c>
      <c r="C361" s="66">
        <v>0</v>
      </c>
      <c r="D361" s="66">
        <v>0</v>
      </c>
      <c r="E361" s="66">
        <v>0</v>
      </c>
      <c r="F361" s="66">
        <v>0</v>
      </c>
      <c r="G361" s="66">
        <v>0</v>
      </c>
      <c r="H361" s="67">
        <v>31539588</v>
      </c>
      <c r="I361" s="67">
        <f t="shared" si="89"/>
        <v>31539588</v>
      </c>
      <c r="J361" s="67">
        <v>0</v>
      </c>
      <c r="K361" s="67">
        <f t="shared" si="85"/>
        <v>31539588</v>
      </c>
      <c r="L361" s="68">
        <v>0</v>
      </c>
      <c r="M361" s="66">
        <v>31539588</v>
      </c>
      <c r="N361" s="66">
        <f t="shared" si="86"/>
        <v>31539588</v>
      </c>
      <c r="O361" s="67">
        <f t="shared" si="87"/>
        <v>0</v>
      </c>
      <c r="P361" s="66">
        <f t="shared" si="88"/>
        <v>0</v>
      </c>
      <c r="Q361" s="64">
        <f t="shared" si="83"/>
        <v>0</v>
      </c>
      <c r="R361" s="7">
        <f t="shared" si="84"/>
        <v>0</v>
      </c>
    </row>
    <row r="362" spans="1:18" ht="15.75" thickBot="1" x14ac:dyDescent="0.3">
      <c r="A362" s="65">
        <v>210787</v>
      </c>
      <c r="B362" s="65" t="s">
        <v>654</v>
      </c>
      <c r="C362" s="66">
        <v>0</v>
      </c>
      <c r="D362" s="66">
        <v>0</v>
      </c>
      <c r="E362" s="66">
        <v>0</v>
      </c>
      <c r="F362" s="66">
        <v>0</v>
      </c>
      <c r="G362" s="66">
        <v>0</v>
      </c>
      <c r="H362" s="67">
        <v>5173518</v>
      </c>
      <c r="I362" s="67">
        <f t="shared" si="89"/>
        <v>5173518</v>
      </c>
      <c r="J362" s="67">
        <v>1028072</v>
      </c>
      <c r="K362" s="67">
        <f t="shared" si="85"/>
        <v>4145446</v>
      </c>
      <c r="L362" s="68">
        <v>1028072</v>
      </c>
      <c r="M362" s="66">
        <v>5173518</v>
      </c>
      <c r="N362" s="66">
        <f t="shared" si="86"/>
        <v>4145446</v>
      </c>
      <c r="O362" s="67">
        <f t="shared" si="87"/>
        <v>0</v>
      </c>
      <c r="P362" s="66">
        <f t="shared" si="88"/>
        <v>1028072</v>
      </c>
      <c r="Q362" s="64">
        <f t="shared" si="83"/>
        <v>0</v>
      </c>
      <c r="R362" s="7">
        <f t="shared" si="84"/>
        <v>0</v>
      </c>
    </row>
    <row r="363" spans="1:18" ht="15.75" thickBot="1" x14ac:dyDescent="0.3">
      <c r="A363" s="65">
        <v>210788</v>
      </c>
      <c r="B363" s="65" t="s">
        <v>655</v>
      </c>
      <c r="C363" s="66">
        <v>0</v>
      </c>
      <c r="D363" s="66">
        <v>0</v>
      </c>
      <c r="E363" s="66">
        <v>0</v>
      </c>
      <c r="F363" s="66">
        <v>0</v>
      </c>
      <c r="G363" s="66">
        <v>0</v>
      </c>
      <c r="H363" s="67">
        <v>11862222</v>
      </c>
      <c r="I363" s="67">
        <f t="shared" si="89"/>
        <v>11862222</v>
      </c>
      <c r="J363" s="67">
        <v>0</v>
      </c>
      <c r="K363" s="67">
        <f t="shared" si="85"/>
        <v>11862222</v>
      </c>
      <c r="L363" s="68">
        <v>0</v>
      </c>
      <c r="M363" s="66">
        <v>0</v>
      </c>
      <c r="N363" s="66">
        <f t="shared" si="86"/>
        <v>0</v>
      </c>
      <c r="O363" s="67">
        <f t="shared" si="87"/>
        <v>11862222</v>
      </c>
      <c r="P363" s="66">
        <f t="shared" si="88"/>
        <v>0</v>
      </c>
      <c r="Q363" s="64">
        <f t="shared" si="83"/>
        <v>0</v>
      </c>
      <c r="R363" s="7">
        <f t="shared" si="84"/>
        <v>0</v>
      </c>
    </row>
    <row r="364" spans="1:18" ht="15.75" thickBot="1" x14ac:dyDescent="0.3">
      <c r="A364" s="65">
        <v>210789</v>
      </c>
      <c r="B364" s="65" t="s">
        <v>656</v>
      </c>
      <c r="C364" s="66">
        <v>0</v>
      </c>
      <c r="D364" s="66">
        <v>0</v>
      </c>
      <c r="E364" s="66">
        <v>0</v>
      </c>
      <c r="F364" s="66">
        <v>0</v>
      </c>
      <c r="G364" s="66">
        <v>0</v>
      </c>
      <c r="H364" s="67">
        <v>265937500</v>
      </c>
      <c r="I364" s="67">
        <f t="shared" si="89"/>
        <v>265937500</v>
      </c>
      <c r="J364" s="67">
        <v>0</v>
      </c>
      <c r="K364" s="67">
        <f t="shared" si="85"/>
        <v>265937500</v>
      </c>
      <c r="L364" s="68">
        <v>0</v>
      </c>
      <c r="M364" s="66">
        <v>0</v>
      </c>
      <c r="N364" s="66">
        <f t="shared" si="86"/>
        <v>0</v>
      </c>
      <c r="O364" s="67">
        <f t="shared" si="87"/>
        <v>265937500</v>
      </c>
      <c r="P364" s="66">
        <f t="shared" si="88"/>
        <v>0</v>
      </c>
      <c r="Q364" s="64">
        <f t="shared" si="83"/>
        <v>0</v>
      </c>
      <c r="R364" s="7">
        <f t="shared" si="84"/>
        <v>0</v>
      </c>
    </row>
    <row r="365" spans="1:18" ht="15.75" thickBot="1" x14ac:dyDescent="0.3">
      <c r="A365" s="65">
        <v>210790</v>
      </c>
      <c r="B365" s="65" t="s">
        <v>657</v>
      </c>
      <c r="C365" s="66">
        <v>0</v>
      </c>
      <c r="D365" s="66">
        <v>0</v>
      </c>
      <c r="E365" s="66">
        <v>0</v>
      </c>
      <c r="F365" s="66">
        <v>0</v>
      </c>
      <c r="G365" s="66">
        <v>0</v>
      </c>
      <c r="H365" s="67">
        <v>37500000</v>
      </c>
      <c r="I365" s="67">
        <f t="shared" si="89"/>
        <v>37500000</v>
      </c>
      <c r="J365" s="67">
        <v>0</v>
      </c>
      <c r="K365" s="67">
        <f t="shared" si="85"/>
        <v>37500000</v>
      </c>
      <c r="L365" s="68">
        <v>0</v>
      </c>
      <c r="M365" s="66">
        <v>0</v>
      </c>
      <c r="N365" s="66">
        <f t="shared" si="86"/>
        <v>0</v>
      </c>
      <c r="O365" s="67">
        <f t="shared" si="87"/>
        <v>37500000</v>
      </c>
      <c r="P365" s="66">
        <f t="shared" si="88"/>
        <v>0</v>
      </c>
      <c r="Q365" s="64">
        <f t="shared" si="83"/>
        <v>0</v>
      </c>
      <c r="R365" s="7">
        <f t="shared" si="84"/>
        <v>0</v>
      </c>
    </row>
    <row r="366" spans="1:18" ht="15.75" thickBot="1" x14ac:dyDescent="0.3">
      <c r="A366" s="62">
        <v>2110</v>
      </c>
      <c r="B366" s="62" t="s">
        <v>220</v>
      </c>
      <c r="C366" s="63">
        <f>+C367</f>
        <v>1000</v>
      </c>
      <c r="D366" s="63">
        <f t="shared" ref="D366:P366" si="90">+D367</f>
        <v>0</v>
      </c>
      <c r="E366" s="63">
        <f t="shared" si="90"/>
        <v>0</v>
      </c>
      <c r="F366" s="63">
        <f t="shared" si="90"/>
        <v>0</v>
      </c>
      <c r="G366" s="63">
        <f t="shared" si="90"/>
        <v>0</v>
      </c>
      <c r="H366" s="63">
        <f t="shared" si="90"/>
        <v>0</v>
      </c>
      <c r="I366" s="63">
        <f t="shared" si="90"/>
        <v>1000</v>
      </c>
      <c r="J366" s="63">
        <f t="shared" si="90"/>
        <v>0</v>
      </c>
      <c r="K366" s="63">
        <f t="shared" si="90"/>
        <v>1000</v>
      </c>
      <c r="L366" s="63">
        <f t="shared" si="90"/>
        <v>0</v>
      </c>
      <c r="M366" s="63">
        <f t="shared" si="90"/>
        <v>0</v>
      </c>
      <c r="N366" s="63">
        <f t="shared" si="90"/>
        <v>0</v>
      </c>
      <c r="O366" s="63">
        <f t="shared" si="90"/>
        <v>1000</v>
      </c>
      <c r="P366" s="63">
        <f t="shared" si="90"/>
        <v>0</v>
      </c>
      <c r="Q366" s="64">
        <f t="shared" si="83"/>
        <v>0</v>
      </c>
      <c r="R366" s="7">
        <f t="shared" si="84"/>
        <v>0</v>
      </c>
    </row>
    <row r="367" spans="1:18" ht="15.75" thickBot="1" x14ac:dyDescent="0.3">
      <c r="A367" s="65">
        <v>211001</v>
      </c>
      <c r="B367" s="65" t="s">
        <v>283</v>
      </c>
      <c r="C367" s="66">
        <v>1000</v>
      </c>
      <c r="D367" s="66">
        <v>0</v>
      </c>
      <c r="E367" s="66">
        <v>0</v>
      </c>
      <c r="F367" s="66">
        <v>0</v>
      </c>
      <c r="G367" s="66">
        <v>0</v>
      </c>
      <c r="H367" s="67">
        <v>0</v>
      </c>
      <c r="I367" s="67">
        <f>+C367+D367-E367-F367-G367+H367</f>
        <v>1000</v>
      </c>
      <c r="J367" s="67">
        <v>0</v>
      </c>
      <c r="K367" s="67">
        <f t="shared" si="85"/>
        <v>1000</v>
      </c>
      <c r="L367" s="68">
        <v>0</v>
      </c>
      <c r="M367" s="66">
        <v>0</v>
      </c>
      <c r="N367" s="66">
        <f t="shared" si="86"/>
        <v>0</v>
      </c>
      <c r="O367" s="67">
        <f t="shared" si="87"/>
        <v>1000</v>
      </c>
      <c r="P367" s="66">
        <f t="shared" si="88"/>
        <v>0</v>
      </c>
      <c r="Q367" s="64">
        <f t="shared" si="83"/>
        <v>0</v>
      </c>
      <c r="R367" s="7">
        <f t="shared" si="84"/>
        <v>0</v>
      </c>
    </row>
    <row r="368" spans="1:18" ht="15.75" thickBot="1" x14ac:dyDescent="0.3">
      <c r="A368" s="62">
        <v>2111</v>
      </c>
      <c r="B368" s="62" t="s">
        <v>658</v>
      </c>
      <c r="C368" s="63">
        <f>+C369</f>
        <v>11500000000</v>
      </c>
      <c r="D368" s="63">
        <f t="shared" ref="D368:P368" si="91">+D369</f>
        <v>0</v>
      </c>
      <c r="E368" s="63">
        <f t="shared" si="91"/>
        <v>0</v>
      </c>
      <c r="F368" s="63">
        <f t="shared" si="91"/>
        <v>0</v>
      </c>
      <c r="G368" s="63">
        <f t="shared" si="91"/>
        <v>0</v>
      </c>
      <c r="H368" s="63">
        <f t="shared" si="91"/>
        <v>0</v>
      </c>
      <c r="I368" s="63">
        <f t="shared" si="91"/>
        <v>11500000000</v>
      </c>
      <c r="J368" s="63">
        <f t="shared" si="91"/>
        <v>4192972177</v>
      </c>
      <c r="K368" s="63">
        <f t="shared" si="91"/>
        <v>7307027823</v>
      </c>
      <c r="L368" s="63">
        <f t="shared" si="91"/>
        <v>2042025230</v>
      </c>
      <c r="M368" s="63">
        <f t="shared" si="91"/>
        <v>4192972177</v>
      </c>
      <c r="N368" s="63">
        <f t="shared" si="91"/>
        <v>0</v>
      </c>
      <c r="O368" s="63">
        <f t="shared" si="91"/>
        <v>7307027823</v>
      </c>
      <c r="P368" s="63">
        <f t="shared" si="91"/>
        <v>2042025230</v>
      </c>
      <c r="Q368" s="64">
        <f t="shared" si="83"/>
        <v>0</v>
      </c>
      <c r="R368" s="7">
        <f t="shared" si="84"/>
        <v>0</v>
      </c>
    </row>
    <row r="369" spans="1:18" ht="15.75" thickBot="1" x14ac:dyDescent="0.3">
      <c r="A369" s="65">
        <v>211101</v>
      </c>
      <c r="B369" s="65" t="s">
        <v>659</v>
      </c>
      <c r="C369" s="66">
        <f>SUM(C370:C374)</f>
        <v>11500000000</v>
      </c>
      <c r="D369" s="66">
        <f t="shared" ref="D369:P369" si="92">SUM(D370:D374)</f>
        <v>0</v>
      </c>
      <c r="E369" s="66">
        <f t="shared" si="92"/>
        <v>0</v>
      </c>
      <c r="F369" s="66">
        <f t="shared" si="92"/>
        <v>0</v>
      </c>
      <c r="G369" s="66">
        <f t="shared" si="92"/>
        <v>0</v>
      </c>
      <c r="H369" s="66">
        <f t="shared" si="92"/>
        <v>0</v>
      </c>
      <c r="I369" s="66">
        <f t="shared" si="92"/>
        <v>11500000000</v>
      </c>
      <c r="J369" s="66">
        <f t="shared" si="92"/>
        <v>4192972177</v>
      </c>
      <c r="K369" s="66">
        <f t="shared" si="92"/>
        <v>7307027823</v>
      </c>
      <c r="L369" s="66">
        <f t="shared" si="92"/>
        <v>2042025230</v>
      </c>
      <c r="M369" s="66">
        <f t="shared" si="92"/>
        <v>4192972177</v>
      </c>
      <c r="N369" s="66">
        <f t="shared" si="92"/>
        <v>0</v>
      </c>
      <c r="O369" s="66">
        <f t="shared" si="92"/>
        <v>7307027823</v>
      </c>
      <c r="P369" s="66">
        <f t="shared" si="92"/>
        <v>2042025230</v>
      </c>
      <c r="Q369" s="64">
        <f t="shared" si="83"/>
        <v>0</v>
      </c>
      <c r="R369" s="7">
        <f t="shared" si="84"/>
        <v>0</v>
      </c>
    </row>
    <row r="370" spans="1:18" ht="15.75" thickBot="1" x14ac:dyDescent="0.3">
      <c r="A370" s="74">
        <v>21110101</v>
      </c>
      <c r="B370" s="74" t="s">
        <v>660</v>
      </c>
      <c r="C370" s="75">
        <v>8000000000</v>
      </c>
      <c r="D370" s="75">
        <v>0</v>
      </c>
      <c r="E370" s="75">
        <v>0</v>
      </c>
      <c r="F370" s="75">
        <v>0</v>
      </c>
      <c r="G370" s="75">
        <v>0</v>
      </c>
      <c r="H370" s="76">
        <v>0</v>
      </c>
      <c r="I370" s="76">
        <f>+C370+D370-E370-F370-G370+H370</f>
        <v>8000000000</v>
      </c>
      <c r="J370" s="76">
        <v>2000000000</v>
      </c>
      <c r="K370" s="76">
        <f t="shared" si="85"/>
        <v>6000000000</v>
      </c>
      <c r="L370" s="77">
        <v>2000000000</v>
      </c>
      <c r="M370" s="75">
        <v>2000000000</v>
      </c>
      <c r="N370" s="75">
        <f t="shared" si="86"/>
        <v>0</v>
      </c>
      <c r="O370" s="76">
        <f t="shared" si="87"/>
        <v>6000000000</v>
      </c>
      <c r="P370" s="75">
        <f t="shared" si="88"/>
        <v>2000000000</v>
      </c>
      <c r="Q370" s="64">
        <f t="shared" si="83"/>
        <v>0</v>
      </c>
      <c r="R370" s="7">
        <f t="shared" si="84"/>
        <v>0</v>
      </c>
    </row>
    <row r="371" spans="1:18" ht="15.75" thickBot="1" x14ac:dyDescent="0.3">
      <c r="A371" s="74">
        <v>21110102</v>
      </c>
      <c r="B371" s="74" t="s">
        <v>661</v>
      </c>
      <c r="C371" s="75">
        <v>142000000</v>
      </c>
      <c r="D371" s="75">
        <v>0</v>
      </c>
      <c r="E371" s="75">
        <v>0</v>
      </c>
      <c r="F371" s="75">
        <v>0</v>
      </c>
      <c r="G371" s="75">
        <v>0</v>
      </c>
      <c r="H371" s="76">
        <v>0</v>
      </c>
      <c r="I371" s="76">
        <v>101636879</v>
      </c>
      <c r="J371" s="76">
        <v>42025230</v>
      </c>
      <c r="K371" s="76">
        <f t="shared" si="85"/>
        <v>59611649</v>
      </c>
      <c r="L371" s="77">
        <v>42025230</v>
      </c>
      <c r="M371" s="75">
        <v>42025230</v>
      </c>
      <c r="N371" s="75">
        <f t="shared" si="86"/>
        <v>0</v>
      </c>
      <c r="O371" s="76">
        <f t="shared" si="87"/>
        <v>59611649</v>
      </c>
      <c r="P371" s="75">
        <f t="shared" si="88"/>
        <v>42025230</v>
      </c>
      <c r="Q371" s="64">
        <f t="shared" si="83"/>
        <v>40363121</v>
      </c>
      <c r="R371" s="7">
        <f t="shared" si="84"/>
        <v>0</v>
      </c>
    </row>
    <row r="372" spans="1:18" ht="15.75" thickBot="1" x14ac:dyDescent="0.3">
      <c r="A372" s="74">
        <v>21110103</v>
      </c>
      <c r="B372" s="74" t="s">
        <v>662</v>
      </c>
      <c r="C372" s="75">
        <v>947406253</v>
      </c>
      <c r="D372" s="75">
        <v>0</v>
      </c>
      <c r="E372" s="75">
        <v>0</v>
      </c>
      <c r="F372" s="75">
        <v>0</v>
      </c>
      <c r="G372" s="75">
        <v>0</v>
      </c>
      <c r="H372" s="76">
        <v>0</v>
      </c>
      <c r="I372" s="76">
        <v>987769374</v>
      </c>
      <c r="J372" s="76">
        <v>0</v>
      </c>
      <c r="K372" s="76">
        <f t="shared" si="85"/>
        <v>987769374</v>
      </c>
      <c r="L372" s="77">
        <v>0</v>
      </c>
      <c r="M372" s="75">
        <v>0</v>
      </c>
      <c r="N372" s="75">
        <f t="shared" si="86"/>
        <v>0</v>
      </c>
      <c r="O372" s="76">
        <f t="shared" si="87"/>
        <v>987769374</v>
      </c>
      <c r="P372" s="75">
        <f t="shared" si="88"/>
        <v>0</v>
      </c>
      <c r="Q372" s="64">
        <f t="shared" si="83"/>
        <v>-40363121</v>
      </c>
      <c r="R372" s="7">
        <f t="shared" si="84"/>
        <v>0</v>
      </c>
    </row>
    <row r="373" spans="1:18" ht="15.75" thickBot="1" x14ac:dyDescent="0.3">
      <c r="A373" s="74">
        <v>21110104</v>
      </c>
      <c r="B373" s="74" t="s">
        <v>663</v>
      </c>
      <c r="C373" s="75">
        <v>2150946947</v>
      </c>
      <c r="D373" s="75">
        <v>0</v>
      </c>
      <c r="E373" s="75">
        <v>0</v>
      </c>
      <c r="F373" s="75">
        <v>0</v>
      </c>
      <c r="G373" s="75">
        <v>0</v>
      </c>
      <c r="H373" s="76">
        <v>0</v>
      </c>
      <c r="I373" s="76">
        <f>+C373+D373-E373-F373-G373+H373</f>
        <v>2150946947</v>
      </c>
      <c r="J373" s="76">
        <v>2150946947</v>
      </c>
      <c r="K373" s="76">
        <f t="shared" si="85"/>
        <v>0</v>
      </c>
      <c r="L373" s="77">
        <v>0</v>
      </c>
      <c r="M373" s="75">
        <v>2150946947</v>
      </c>
      <c r="N373" s="75">
        <f t="shared" si="86"/>
        <v>0</v>
      </c>
      <c r="O373" s="76">
        <f t="shared" si="87"/>
        <v>0</v>
      </c>
      <c r="P373" s="75">
        <f t="shared" si="88"/>
        <v>0</v>
      </c>
      <c r="Q373" s="64">
        <f t="shared" si="83"/>
        <v>0</v>
      </c>
      <c r="R373" s="7">
        <f t="shared" si="84"/>
        <v>0</v>
      </c>
    </row>
    <row r="374" spans="1:18" ht="15.75" thickBot="1" x14ac:dyDescent="0.3">
      <c r="A374" s="74">
        <v>21110105</v>
      </c>
      <c r="B374" s="74" t="s">
        <v>664</v>
      </c>
      <c r="C374" s="75">
        <v>259646800</v>
      </c>
      <c r="D374" s="75">
        <v>0</v>
      </c>
      <c r="E374" s="75">
        <v>0</v>
      </c>
      <c r="F374" s="75">
        <v>0</v>
      </c>
      <c r="G374" s="75">
        <v>0</v>
      </c>
      <c r="H374" s="76">
        <v>0</v>
      </c>
      <c r="I374" s="76">
        <f>+C374+D374-E374-F374-G374+H374</f>
        <v>259646800</v>
      </c>
      <c r="J374" s="76">
        <v>0</v>
      </c>
      <c r="K374" s="76">
        <f t="shared" si="85"/>
        <v>259646800</v>
      </c>
      <c r="L374" s="77">
        <v>0</v>
      </c>
      <c r="M374" s="75">
        <v>0</v>
      </c>
      <c r="N374" s="75">
        <f t="shared" si="86"/>
        <v>0</v>
      </c>
      <c r="O374" s="76">
        <f t="shared" si="87"/>
        <v>259646800</v>
      </c>
      <c r="P374" s="75">
        <f t="shared" si="88"/>
        <v>0</v>
      </c>
      <c r="Q374" s="64">
        <f t="shared" si="83"/>
        <v>0</v>
      </c>
      <c r="R374" s="7">
        <f t="shared" si="84"/>
        <v>0</v>
      </c>
    </row>
    <row r="375" spans="1:18" x14ac:dyDescent="0.25">
      <c r="J375" s="7"/>
      <c r="Q375" s="64"/>
      <c r="R375" s="7"/>
    </row>
    <row r="378" spans="1:18" x14ac:dyDescent="0.25">
      <c r="A378" s="54"/>
      <c r="B378" s="54"/>
      <c r="C378" s="78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</row>
  </sheetData>
  <mergeCells count="3">
    <mergeCell ref="C1:P1"/>
    <mergeCell ref="C2:P2"/>
    <mergeCell ref="C3:P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7</vt:i4>
      </vt:variant>
    </vt:vector>
  </HeadingPairs>
  <TitlesOfParts>
    <vt:vector size="13" baseType="lpstr">
      <vt:lpstr>ENERO 2019</vt:lpstr>
      <vt:lpstr>Ejecucion ingresos febrero 2019</vt:lpstr>
      <vt:lpstr>Ejecucion gastos Febrero 2019</vt:lpstr>
      <vt:lpstr>PAC GASTOS 2019</vt:lpstr>
      <vt:lpstr>PAC INGRESOS 2019</vt:lpstr>
      <vt:lpstr>Ejec gastos enero 2019</vt:lpstr>
      <vt:lpstr>'Ejecucion gastos Febrero 2019'!Área_de_impresión</vt:lpstr>
      <vt:lpstr>'ENERO 2019'!Área_de_impresión</vt:lpstr>
      <vt:lpstr>'Ejecucion gastos Febrero 2019'!Títulos_a_imprimir</vt:lpstr>
      <vt:lpstr>'Ejecucion ingresos febrero 2019'!Títulos_a_imprimir</vt:lpstr>
      <vt:lpstr>'ENERO 2019'!Títulos_a_imprimir</vt:lpstr>
      <vt:lpstr>'PAC GASTOS 2019'!Títulos_a_imprimir</vt:lpstr>
      <vt:lpstr>'PAC INGRESOS 2019'!Títulos_a_imprimir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UT</cp:lastModifiedBy>
  <cp:lastPrinted>2019-03-21T22:01:53Z</cp:lastPrinted>
  <dcterms:created xsi:type="dcterms:W3CDTF">2018-08-11T14:12:29Z</dcterms:created>
  <dcterms:modified xsi:type="dcterms:W3CDTF">2019-03-27T19:27:51Z</dcterms:modified>
</cp:coreProperties>
</file>