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OS\Desktop\NORA PPTO  2024\EJECUCIONES  GASTOS 2024\EJECUCIONES 2024 OK PARA PRESENTAR\"/>
    </mc:Choice>
  </mc:AlternateContent>
  <xr:revisionPtr revIDLastSave="0" documentId="13_ncr:1_{8F2A5298-6C72-4FA1-BC0F-8C4131CD3371}" xr6:coauthVersionLast="47" xr6:coauthVersionMax="47" xr10:uidLastSave="{00000000-0000-0000-0000-000000000000}"/>
  <bookViews>
    <workbookView xWindow="-120" yWindow="-120" windowWidth="29040" windowHeight="15720" activeTab="1" xr2:uid="{5FED4CA7-A73B-49CB-A668-02117EDAFFE9}"/>
  </bookViews>
  <sheets>
    <sheet name="Ejecucion Ingresos Abril 2024" sheetId="2" r:id="rId1"/>
    <sheet name="Ejecucion Gastos Abril 2024" sheetId="1" r:id="rId2"/>
  </sheets>
  <definedNames>
    <definedName name="_xlnm._FilterDatabase" localSheetId="1" hidden="1">'Ejecucion Gastos Abril 2024'!$A$686:$BH$748</definedName>
    <definedName name="_xlnm._FilterDatabase" localSheetId="0" hidden="1">'Ejecucion Ingresos Abril 2024'!$A$9:$AC$212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39" i="1" l="1"/>
  <c r="R729" i="1"/>
  <c r="R711" i="1"/>
  <c r="R708" i="1"/>
  <c r="S708" i="1" s="1"/>
  <c r="R709" i="1"/>
  <c r="S709" i="1" s="1"/>
  <c r="R692" i="1"/>
  <c r="R689" i="1"/>
  <c r="R748" i="1"/>
  <c r="R747" i="1"/>
  <c r="R746" i="1"/>
  <c r="R745" i="1"/>
  <c r="R734" i="1"/>
  <c r="R733" i="1"/>
  <c r="R716" i="1"/>
  <c r="R685" i="1"/>
  <c r="G62" i="2"/>
  <c r="R710" i="1" l="1"/>
  <c r="J49" i="2" l="1"/>
  <c r="J50" i="2"/>
  <c r="J51" i="2"/>
  <c r="J48" i="2"/>
  <c r="I202" i="2"/>
  <c r="I207" i="2"/>
  <c r="G207" i="2"/>
  <c r="G202" i="2"/>
  <c r="M756" i="1"/>
  <c r="S679" i="1"/>
  <c r="R679" i="1"/>
  <c r="S677" i="1"/>
  <c r="R677" i="1"/>
  <c r="S675" i="1"/>
  <c r="S670" i="1" s="1"/>
  <c r="R675" i="1"/>
  <c r="R670" i="1"/>
  <c r="S667" i="1"/>
  <c r="R667" i="1"/>
  <c r="S664" i="1"/>
  <c r="R664" i="1"/>
  <c r="S662" i="1"/>
  <c r="R662" i="1"/>
  <c r="S654" i="1"/>
  <c r="R654" i="1"/>
  <c r="S651" i="1"/>
  <c r="R651" i="1"/>
  <c r="S645" i="1"/>
  <c r="R645" i="1"/>
  <c r="S641" i="1"/>
  <c r="R641" i="1"/>
  <c r="S634" i="1"/>
  <c r="R634" i="1"/>
  <c r="S632" i="1"/>
  <c r="R632" i="1"/>
  <c r="S626" i="1"/>
  <c r="R626" i="1"/>
  <c r="S623" i="1"/>
  <c r="R623" i="1"/>
  <c r="R620" i="1" s="1"/>
  <c r="S620" i="1"/>
  <c r="S616" i="1"/>
  <c r="R616" i="1"/>
  <c r="S613" i="1"/>
  <c r="R613" i="1"/>
  <c r="S610" i="1"/>
  <c r="S607" i="1" s="1"/>
  <c r="R610" i="1"/>
  <c r="R607" i="1" s="1"/>
  <c r="S603" i="1"/>
  <c r="R603" i="1"/>
  <c r="S601" i="1"/>
  <c r="R601" i="1"/>
  <c r="R599" i="1"/>
  <c r="S596" i="1"/>
  <c r="S592" i="1" s="1"/>
  <c r="R596" i="1"/>
  <c r="R592" i="1" s="1"/>
  <c r="S590" i="1"/>
  <c r="R590" i="1"/>
  <c r="S587" i="1"/>
  <c r="S583" i="1" s="1"/>
  <c r="R587" i="1"/>
  <c r="R583" i="1" s="1"/>
  <c r="S579" i="1"/>
  <c r="S575" i="1" s="1"/>
  <c r="R579" i="1"/>
  <c r="R575" i="1" s="1"/>
  <c r="S573" i="1"/>
  <c r="R573" i="1"/>
  <c r="S570" i="1"/>
  <c r="R570" i="1"/>
  <c r="S563" i="1"/>
  <c r="R563" i="1"/>
  <c r="S558" i="1"/>
  <c r="R558" i="1"/>
  <c r="S552" i="1"/>
  <c r="S549" i="1" s="1"/>
  <c r="R552" i="1"/>
  <c r="R549" i="1" s="1"/>
  <c r="S547" i="1"/>
  <c r="R547" i="1"/>
  <c r="S545" i="1"/>
  <c r="S541" i="1" s="1"/>
  <c r="R545" i="1"/>
  <c r="S539" i="1"/>
  <c r="S536" i="1" s="1"/>
  <c r="R539" i="1"/>
  <c r="R536" i="1"/>
  <c r="S534" i="1"/>
  <c r="S530" i="1" s="1"/>
  <c r="R534" i="1"/>
  <c r="R530" i="1"/>
  <c r="S528" i="1"/>
  <c r="S526" i="1" s="1"/>
  <c r="R528" i="1"/>
  <c r="R526" i="1" s="1"/>
  <c r="S524" i="1"/>
  <c r="S522" i="1" s="1"/>
  <c r="R524" i="1"/>
  <c r="R522" i="1" s="1"/>
  <c r="S519" i="1"/>
  <c r="R519" i="1"/>
  <c r="S516" i="1"/>
  <c r="S512" i="1" s="1"/>
  <c r="R516" i="1"/>
  <c r="S510" i="1"/>
  <c r="S507" i="1" s="1"/>
  <c r="R510" i="1"/>
  <c r="R507" i="1" s="1"/>
  <c r="S505" i="1"/>
  <c r="S502" i="1" s="1"/>
  <c r="R505" i="1"/>
  <c r="R502" i="1"/>
  <c r="S500" i="1"/>
  <c r="R500" i="1"/>
  <c r="S498" i="1"/>
  <c r="R498" i="1"/>
  <c r="S492" i="1"/>
  <c r="R492" i="1"/>
  <c r="S490" i="1"/>
  <c r="R490" i="1"/>
  <c r="S481" i="1"/>
  <c r="R481" i="1"/>
  <c r="S479" i="1"/>
  <c r="R479" i="1"/>
  <c r="S476" i="1"/>
  <c r="R476" i="1"/>
  <c r="S473" i="1"/>
  <c r="R473" i="1"/>
  <c r="S469" i="1"/>
  <c r="R469" i="1"/>
  <c r="S461" i="1"/>
  <c r="S458" i="1" s="1"/>
  <c r="R461" i="1"/>
  <c r="R458" i="1"/>
  <c r="S456" i="1"/>
  <c r="S453" i="1" s="1"/>
  <c r="R456" i="1"/>
  <c r="R453" i="1" s="1"/>
  <c r="S449" i="1"/>
  <c r="R449" i="1"/>
  <c r="S447" i="1"/>
  <c r="R447" i="1"/>
  <c r="S442" i="1"/>
  <c r="S439" i="1" s="1"/>
  <c r="R442" i="1"/>
  <c r="R439" i="1"/>
  <c r="S426" i="1"/>
  <c r="S422" i="1" s="1"/>
  <c r="R426" i="1"/>
  <c r="R422" i="1" s="1"/>
  <c r="S418" i="1"/>
  <c r="R418" i="1"/>
  <c r="S414" i="1"/>
  <c r="S411" i="1" s="1"/>
  <c r="R414" i="1"/>
  <c r="R411" i="1"/>
  <c r="S408" i="1"/>
  <c r="R408" i="1"/>
  <c r="S406" i="1"/>
  <c r="R406" i="1"/>
  <c r="S400" i="1"/>
  <c r="R400" i="1"/>
  <c r="S396" i="1"/>
  <c r="S392" i="1" s="1"/>
  <c r="R396" i="1"/>
  <c r="R392" i="1"/>
  <c r="S389" i="1"/>
  <c r="R389" i="1"/>
  <c r="S387" i="1"/>
  <c r="S384" i="1" s="1"/>
  <c r="R387" i="1"/>
  <c r="R384" i="1" s="1"/>
  <c r="S381" i="1"/>
  <c r="R381" i="1"/>
  <c r="S377" i="1"/>
  <c r="S373" i="1" s="1"/>
  <c r="R377" i="1"/>
  <c r="S370" i="1"/>
  <c r="R370" i="1"/>
  <c r="S368" i="1"/>
  <c r="R368" i="1"/>
  <c r="S365" i="1"/>
  <c r="R365" i="1"/>
  <c r="S359" i="1"/>
  <c r="R359" i="1"/>
  <c r="S357" i="1"/>
  <c r="R357" i="1"/>
  <c r="S348" i="1"/>
  <c r="R348" i="1"/>
  <c r="R347" i="1" s="1"/>
  <c r="S347" i="1"/>
  <c r="S345" i="1"/>
  <c r="S344" i="1" s="1"/>
  <c r="R345" i="1"/>
  <c r="R344" i="1" s="1"/>
  <c r="S341" i="1"/>
  <c r="R341" i="1"/>
  <c r="R340" i="1" s="1"/>
  <c r="R339" i="1" s="1"/>
  <c r="S340" i="1"/>
  <c r="S339" i="1" s="1"/>
  <c r="S337" i="1"/>
  <c r="S336" i="1" s="1"/>
  <c r="S335" i="1" s="1"/>
  <c r="R337" i="1"/>
  <c r="R336" i="1" s="1"/>
  <c r="R335" i="1" s="1"/>
  <c r="S332" i="1"/>
  <c r="S331" i="1" s="1"/>
  <c r="S330" i="1" s="1"/>
  <c r="R332" i="1"/>
  <c r="R331" i="1" s="1"/>
  <c r="R330" i="1" s="1"/>
  <c r="S328" i="1"/>
  <c r="R328" i="1"/>
  <c r="S327" i="1"/>
  <c r="S326" i="1" s="1"/>
  <c r="R327" i="1"/>
  <c r="R326" i="1"/>
  <c r="S324" i="1"/>
  <c r="S323" i="1" s="1"/>
  <c r="S322" i="1" s="1"/>
  <c r="R324" i="1"/>
  <c r="R323" i="1"/>
  <c r="R322" i="1" s="1"/>
  <c r="S319" i="1"/>
  <c r="R319" i="1"/>
  <c r="S317" i="1"/>
  <c r="R317" i="1"/>
  <c r="S315" i="1"/>
  <c r="R315" i="1"/>
  <c r="S312" i="1"/>
  <c r="R312" i="1"/>
  <c r="S309" i="1"/>
  <c r="R309" i="1"/>
  <c r="S307" i="1"/>
  <c r="R307" i="1"/>
  <c r="S304" i="1"/>
  <c r="R304" i="1"/>
  <c r="S298" i="1"/>
  <c r="R298" i="1"/>
  <c r="S295" i="1"/>
  <c r="R295" i="1"/>
  <c r="S293" i="1"/>
  <c r="R293" i="1"/>
  <c r="S290" i="1"/>
  <c r="R290" i="1"/>
  <c r="S287" i="1"/>
  <c r="R287" i="1"/>
  <c r="S281" i="1"/>
  <c r="R281" i="1"/>
  <c r="S278" i="1"/>
  <c r="R278" i="1"/>
  <c r="S275" i="1"/>
  <c r="R275" i="1"/>
  <c r="R272" i="1" s="1"/>
  <c r="S272" i="1"/>
  <c r="S269" i="1"/>
  <c r="R269" i="1"/>
  <c r="S264" i="1"/>
  <c r="S263" i="1" s="1"/>
  <c r="R264" i="1"/>
  <c r="R263" i="1" s="1"/>
  <c r="S261" i="1"/>
  <c r="R261" i="1"/>
  <c r="S258" i="1"/>
  <c r="R258" i="1"/>
  <c r="S256" i="1"/>
  <c r="R256" i="1"/>
  <c r="S254" i="1"/>
  <c r="R254" i="1"/>
  <c r="S243" i="1"/>
  <c r="S241" i="1" s="1"/>
  <c r="R243" i="1"/>
  <c r="R241" i="1"/>
  <c r="S239" i="1"/>
  <c r="R239" i="1"/>
  <c r="S234" i="1"/>
  <c r="R234" i="1"/>
  <c r="S231" i="1"/>
  <c r="R231" i="1"/>
  <c r="S228" i="1"/>
  <c r="R228" i="1"/>
  <c r="S223" i="1"/>
  <c r="R223" i="1"/>
  <c r="S219" i="1"/>
  <c r="R219" i="1"/>
  <c r="S216" i="1"/>
  <c r="R216" i="1"/>
  <c r="S213" i="1"/>
  <c r="R213" i="1"/>
  <c r="S211" i="1"/>
  <c r="R211" i="1"/>
  <c r="S205" i="1"/>
  <c r="S204" i="1" s="1"/>
  <c r="R205" i="1"/>
  <c r="R204" i="1" s="1"/>
  <c r="S201" i="1"/>
  <c r="R201" i="1"/>
  <c r="S198" i="1"/>
  <c r="R198" i="1"/>
  <c r="S193" i="1"/>
  <c r="R193" i="1"/>
  <c r="S188" i="1"/>
  <c r="R188" i="1"/>
  <c r="S185" i="1"/>
  <c r="R185" i="1"/>
  <c r="S178" i="1"/>
  <c r="R178" i="1"/>
  <c r="S173" i="1"/>
  <c r="R173" i="1"/>
  <c r="S168" i="1"/>
  <c r="R168" i="1"/>
  <c r="S164" i="1"/>
  <c r="R164" i="1"/>
  <c r="S160" i="1"/>
  <c r="S157" i="1" s="1"/>
  <c r="R160" i="1"/>
  <c r="R157" i="1"/>
  <c r="S148" i="1"/>
  <c r="R148" i="1"/>
  <c r="R147" i="1" s="1"/>
  <c r="S147" i="1"/>
  <c r="S144" i="1"/>
  <c r="R144" i="1"/>
  <c r="S138" i="1"/>
  <c r="S137" i="1" s="1"/>
  <c r="S135" i="1" s="1"/>
  <c r="S134" i="1" s="1"/>
  <c r="R138" i="1"/>
  <c r="R137" i="1" s="1"/>
  <c r="R135" i="1" s="1"/>
  <c r="R134" i="1" s="1"/>
  <c r="S132" i="1"/>
  <c r="R132" i="1"/>
  <c r="S129" i="1"/>
  <c r="R129" i="1"/>
  <c r="S123" i="1"/>
  <c r="R123" i="1"/>
  <c r="S121" i="1"/>
  <c r="R121" i="1"/>
  <c r="S116" i="1"/>
  <c r="R116" i="1"/>
  <c r="S113" i="1"/>
  <c r="R113" i="1"/>
  <c r="S107" i="1"/>
  <c r="R107" i="1"/>
  <c r="R106" i="1" s="1"/>
  <c r="R105" i="1" s="1"/>
  <c r="S106" i="1"/>
  <c r="S105" i="1" s="1"/>
  <c r="S100" i="1"/>
  <c r="S99" i="1" s="1"/>
  <c r="R100" i="1"/>
  <c r="R99" i="1" s="1"/>
  <c r="S96" i="1"/>
  <c r="S95" i="1" s="1"/>
  <c r="R96" i="1"/>
  <c r="R95" i="1" s="1"/>
  <c r="S91" i="1"/>
  <c r="S90" i="1" s="1"/>
  <c r="R91" i="1"/>
  <c r="R90" i="1" s="1"/>
  <c r="S87" i="1"/>
  <c r="R87" i="1"/>
  <c r="R86" i="1" s="1"/>
  <c r="S86" i="1"/>
  <c r="S83" i="1"/>
  <c r="S82" i="1" s="1"/>
  <c r="R83" i="1"/>
  <c r="R82" i="1" s="1"/>
  <c r="S79" i="1"/>
  <c r="S78" i="1" s="1"/>
  <c r="R79" i="1"/>
  <c r="R78" i="1" s="1"/>
  <c r="S75" i="1"/>
  <c r="S74" i="1" s="1"/>
  <c r="R75" i="1"/>
  <c r="R74" i="1" s="1"/>
  <c r="S69" i="1"/>
  <c r="R69" i="1"/>
  <c r="S66" i="1"/>
  <c r="R66" i="1"/>
  <c r="S64" i="1"/>
  <c r="R64" i="1"/>
  <c r="S62" i="1"/>
  <c r="R62" i="1"/>
  <c r="S59" i="1"/>
  <c r="R59" i="1"/>
  <c r="S56" i="1"/>
  <c r="R56" i="1"/>
  <c r="S54" i="1"/>
  <c r="R54" i="1"/>
  <c r="S50" i="1"/>
  <c r="R50" i="1"/>
  <c r="S40" i="1"/>
  <c r="S39" i="1" s="1"/>
  <c r="R40" i="1"/>
  <c r="R39" i="1" s="1"/>
  <c r="S37" i="1"/>
  <c r="R37" i="1"/>
  <c r="S35" i="1"/>
  <c r="R35" i="1"/>
  <c r="S33" i="1"/>
  <c r="R33" i="1"/>
  <c r="S31" i="1"/>
  <c r="R31" i="1"/>
  <c r="S29" i="1"/>
  <c r="R29" i="1"/>
  <c r="S27" i="1"/>
  <c r="R27" i="1"/>
  <c r="S24" i="1"/>
  <c r="R24" i="1"/>
  <c r="S13" i="1"/>
  <c r="S12" i="1" s="1"/>
  <c r="R13" i="1"/>
  <c r="R12" i="1" s="1"/>
  <c r="S599" i="1" l="1"/>
  <c r="S238" i="1"/>
  <c r="R253" i="1"/>
  <c r="S582" i="1"/>
  <c r="R541" i="1"/>
  <c r="S163" i="1"/>
  <c r="R280" i="1"/>
  <c r="R567" i="1"/>
  <c r="R444" i="1"/>
  <c r="S343" i="1"/>
  <c r="S334" i="1" s="1"/>
  <c r="R486" i="1"/>
  <c r="R512" i="1"/>
  <c r="S26" i="1"/>
  <c r="S11" i="1" s="1"/>
  <c r="R606" i="1"/>
  <c r="R605" i="1" s="1"/>
  <c r="S567" i="1"/>
  <c r="R361" i="1"/>
  <c r="R353" i="1"/>
  <c r="R373" i="1"/>
  <c r="R554" i="1"/>
  <c r="S606" i="1"/>
  <c r="S605" i="1" s="1"/>
  <c r="R112" i="1"/>
  <c r="R104" i="1" s="1"/>
  <c r="R103" i="1" s="1"/>
  <c r="R402" i="1"/>
  <c r="R657" i="1"/>
  <c r="R238" i="1"/>
  <c r="R237" i="1" s="1"/>
  <c r="S402" i="1"/>
  <c r="S494" i="1"/>
  <c r="R321" i="1"/>
  <c r="S636" i="1"/>
  <c r="S361" i="1"/>
  <c r="S486" i="1"/>
  <c r="S485" i="1" s="1"/>
  <c r="S253" i="1"/>
  <c r="S237" i="1" s="1"/>
  <c r="S629" i="1"/>
  <c r="S143" i="1"/>
  <c r="S465" i="1"/>
  <c r="R26" i="1"/>
  <c r="R11" i="1" s="1"/>
  <c r="S222" i="1"/>
  <c r="R452" i="1"/>
  <c r="R451" i="1" s="1"/>
  <c r="S554" i="1"/>
  <c r="S112" i="1"/>
  <c r="S104" i="1" s="1"/>
  <c r="S103" i="1" s="1"/>
  <c r="S321" i="1"/>
  <c r="R163" i="1"/>
  <c r="R303" i="1"/>
  <c r="R210" i="1"/>
  <c r="S353" i="1"/>
  <c r="R49" i="1"/>
  <c r="R48" i="1" s="1"/>
  <c r="R222" i="1"/>
  <c r="R636" i="1"/>
  <c r="R343" i="1"/>
  <c r="R334" i="1" s="1"/>
  <c r="R417" i="1"/>
  <c r="R416" i="1" s="1"/>
  <c r="S303" i="1"/>
  <c r="S210" i="1"/>
  <c r="S177" i="1"/>
  <c r="S280" i="1"/>
  <c r="S260" i="1" s="1"/>
  <c r="R629" i="1"/>
  <c r="R143" i="1"/>
  <c r="R494" i="1"/>
  <c r="R465" i="1"/>
  <c r="S73" i="1"/>
  <c r="S657" i="1"/>
  <c r="R177" i="1"/>
  <c r="S49" i="1"/>
  <c r="S48" i="1" s="1"/>
  <c r="S444" i="1"/>
  <c r="S417" i="1" s="1"/>
  <c r="S416" i="1" s="1"/>
  <c r="R73" i="1"/>
  <c r="R582" i="1"/>
  <c r="S452" i="1"/>
  <c r="S451" i="1" s="1"/>
  <c r="R260" i="1"/>
  <c r="R352" i="1" l="1"/>
  <c r="R351" i="1" s="1"/>
  <c r="S47" i="1"/>
  <c r="R485" i="1"/>
  <c r="S464" i="1"/>
  <c r="S463" i="1" s="1"/>
  <c r="S142" i="1"/>
  <c r="R221" i="1"/>
  <c r="S352" i="1"/>
  <c r="S351" i="1" s="1"/>
  <c r="S10" i="1"/>
  <c r="S619" i="1"/>
  <c r="S618" i="1" s="1"/>
  <c r="R142" i="1"/>
  <c r="R464" i="1"/>
  <c r="R463" i="1" s="1"/>
  <c r="S221" i="1"/>
  <c r="R47" i="1"/>
  <c r="R10" i="1" s="1"/>
  <c r="R619" i="1"/>
  <c r="R618" i="1" s="1"/>
  <c r="R141" i="1"/>
  <c r="R102" i="1" s="1"/>
  <c r="S141" i="1"/>
  <c r="S102" i="1" s="1"/>
  <c r="S350" i="1"/>
  <c r="S9" i="1" s="1"/>
  <c r="R350" i="1"/>
  <c r="R9" i="1" l="1"/>
  <c r="E46" i="2"/>
  <c r="C46" i="2"/>
  <c r="D47" i="2"/>
  <c r="D46" i="2" s="1"/>
  <c r="E47" i="2"/>
  <c r="H47" i="2"/>
  <c r="I47" i="2"/>
  <c r="J47" i="2"/>
  <c r="C47" i="2"/>
  <c r="J206" i="2"/>
  <c r="J205" i="2" s="1"/>
  <c r="J204" i="2" s="1"/>
  <c r="J203" i="2" s="1"/>
  <c r="I206" i="2"/>
  <c r="I205" i="2" s="1"/>
  <c r="I204" i="2" s="1"/>
  <c r="I203" i="2" s="1"/>
  <c r="H206" i="2"/>
  <c r="H205" i="2" s="1"/>
  <c r="G206" i="2"/>
  <c r="G205" i="2" s="1"/>
  <c r="F206" i="2"/>
  <c r="F205" i="2" s="1"/>
  <c r="E206" i="2"/>
  <c r="E205" i="2" s="1"/>
  <c r="D206" i="2"/>
  <c r="D205" i="2" s="1"/>
  <c r="D204" i="2" s="1"/>
  <c r="H204" i="2"/>
  <c r="G204" i="2"/>
  <c r="F204" i="2"/>
  <c r="E204" i="2"/>
  <c r="H203" i="2"/>
  <c r="G203" i="2"/>
  <c r="F203" i="2"/>
  <c r="E203" i="2"/>
  <c r="D203" i="2"/>
  <c r="I201" i="2"/>
  <c r="I200" i="2" s="1"/>
  <c r="I199" i="2" s="1"/>
  <c r="I198" i="2" s="1"/>
  <c r="H201" i="2"/>
  <c r="E201" i="2"/>
  <c r="E200" i="2" s="1"/>
  <c r="D201" i="2"/>
  <c r="D200" i="2" s="1"/>
  <c r="H200" i="2"/>
  <c r="H199" i="2"/>
  <c r="H198" i="2" s="1"/>
  <c r="E199" i="2"/>
  <c r="D199" i="2"/>
  <c r="D198" i="2" s="1"/>
  <c r="E198" i="2"/>
  <c r="I196" i="2"/>
  <c r="H196" i="2"/>
  <c r="H195" i="2" s="1"/>
  <c r="H194" i="2" s="1"/>
  <c r="H193" i="2" s="1"/>
  <c r="E196" i="2"/>
  <c r="D196" i="2"/>
  <c r="D195" i="2" s="1"/>
  <c r="I195" i="2"/>
  <c r="I194" i="2" s="1"/>
  <c r="E195" i="2"/>
  <c r="E194" i="2"/>
  <c r="E193" i="2" s="1"/>
  <c r="D194" i="2"/>
  <c r="D193" i="2" s="1"/>
  <c r="I193" i="2"/>
  <c r="I191" i="2"/>
  <c r="I190" i="2" s="1"/>
  <c r="I189" i="2" s="1"/>
  <c r="I188" i="2" s="1"/>
  <c r="H191" i="2"/>
  <c r="H190" i="2" s="1"/>
  <c r="H189" i="2" s="1"/>
  <c r="H188" i="2" s="1"/>
  <c r="G191" i="2"/>
  <c r="G190" i="2" s="1"/>
  <c r="G189" i="2" s="1"/>
  <c r="G188" i="2" s="1"/>
  <c r="E191" i="2"/>
  <c r="D191" i="2"/>
  <c r="D190" i="2" s="1"/>
  <c r="D189" i="2" s="1"/>
  <c r="D188" i="2" s="1"/>
  <c r="E190" i="2"/>
  <c r="E189" i="2" s="1"/>
  <c r="E188" i="2" s="1"/>
  <c r="I186" i="2"/>
  <c r="I185" i="2" s="1"/>
  <c r="I184" i="2" s="1"/>
  <c r="I183" i="2" s="1"/>
  <c r="H186" i="2"/>
  <c r="H185" i="2" s="1"/>
  <c r="H184" i="2" s="1"/>
  <c r="H183" i="2" s="1"/>
  <c r="G186" i="2"/>
  <c r="G185" i="2" s="1"/>
  <c r="G184" i="2" s="1"/>
  <c r="G183" i="2" s="1"/>
  <c r="E186" i="2"/>
  <c r="E185" i="2" s="1"/>
  <c r="E184" i="2" s="1"/>
  <c r="E183" i="2" s="1"/>
  <c r="D186" i="2"/>
  <c r="D185" i="2" s="1"/>
  <c r="D184" i="2" s="1"/>
  <c r="D183" i="2" s="1"/>
  <c r="I181" i="2"/>
  <c r="H181" i="2"/>
  <c r="H180" i="2" s="1"/>
  <c r="H179" i="2" s="1"/>
  <c r="H178" i="2" s="1"/>
  <c r="G181" i="2"/>
  <c r="G180" i="2" s="1"/>
  <c r="G179" i="2" s="1"/>
  <c r="G178" i="2" s="1"/>
  <c r="E181" i="2"/>
  <c r="E180" i="2" s="1"/>
  <c r="E179" i="2" s="1"/>
  <c r="E178" i="2" s="1"/>
  <c r="D181" i="2"/>
  <c r="I180" i="2"/>
  <c r="I179" i="2" s="1"/>
  <c r="I178" i="2" s="1"/>
  <c r="D180" i="2"/>
  <c r="D179" i="2" s="1"/>
  <c r="D178" i="2" s="1"/>
  <c r="H165" i="2"/>
  <c r="E165" i="2"/>
  <c r="E164" i="2" s="1"/>
  <c r="E163" i="2" s="1"/>
  <c r="E162" i="2" s="1"/>
  <c r="E161" i="2" s="1"/>
  <c r="E160" i="2" s="1"/>
  <c r="D165" i="2"/>
  <c r="D164" i="2" s="1"/>
  <c r="D163" i="2" s="1"/>
  <c r="D162" i="2" s="1"/>
  <c r="D161" i="2" s="1"/>
  <c r="D160" i="2" s="1"/>
  <c r="H164" i="2"/>
  <c r="H163" i="2"/>
  <c r="H162" i="2" s="1"/>
  <c r="H161" i="2" s="1"/>
  <c r="H160" i="2" s="1"/>
  <c r="H159" i="2" s="1"/>
  <c r="H152" i="2"/>
  <c r="E152" i="2"/>
  <c r="E151" i="2" s="1"/>
  <c r="D152" i="2"/>
  <c r="D151" i="2" s="1"/>
  <c r="H151" i="2"/>
  <c r="H150" i="2"/>
  <c r="E150" i="2"/>
  <c r="D150" i="2"/>
  <c r="H148" i="2"/>
  <c r="E148" i="2"/>
  <c r="E147" i="2" s="1"/>
  <c r="D148" i="2"/>
  <c r="D147" i="2" s="1"/>
  <c r="H147" i="2"/>
  <c r="H146" i="2" s="1"/>
  <c r="E146" i="2"/>
  <c r="D146" i="2"/>
  <c r="I144" i="2"/>
  <c r="H144" i="2"/>
  <c r="G144" i="2"/>
  <c r="G143" i="2" s="1"/>
  <c r="G142" i="2" s="1"/>
  <c r="E144" i="2"/>
  <c r="E143" i="2" s="1"/>
  <c r="E142" i="2" s="1"/>
  <c r="D144" i="2"/>
  <c r="D143" i="2" s="1"/>
  <c r="D142" i="2" s="1"/>
  <c r="I143" i="2"/>
  <c r="I142" i="2" s="1"/>
  <c r="H143" i="2"/>
  <c r="H142" i="2" s="1"/>
  <c r="I140" i="2"/>
  <c r="H140" i="2"/>
  <c r="H139" i="2" s="1"/>
  <c r="E140" i="2"/>
  <c r="E139" i="2" s="1"/>
  <c r="D140" i="2"/>
  <c r="I139" i="2"/>
  <c r="D139" i="2"/>
  <c r="I136" i="2"/>
  <c r="H136" i="2"/>
  <c r="G136" i="2"/>
  <c r="E136" i="2"/>
  <c r="D136" i="2"/>
  <c r="I132" i="2"/>
  <c r="H132" i="2"/>
  <c r="E132" i="2"/>
  <c r="D132" i="2"/>
  <c r="H125" i="2"/>
  <c r="E125" i="2"/>
  <c r="D125" i="2"/>
  <c r="H124" i="2"/>
  <c r="I119" i="2"/>
  <c r="H119" i="2"/>
  <c r="G119" i="2"/>
  <c r="E119" i="2"/>
  <c r="D119" i="2"/>
  <c r="I112" i="2"/>
  <c r="H112" i="2"/>
  <c r="E112" i="2"/>
  <c r="D112" i="2"/>
  <c r="H102" i="2"/>
  <c r="E102" i="2"/>
  <c r="D102" i="2"/>
  <c r="D101" i="2"/>
  <c r="H99" i="2"/>
  <c r="E99" i="2"/>
  <c r="E98" i="2" s="1"/>
  <c r="D99" i="2"/>
  <c r="D98" i="2" s="1"/>
  <c r="H98" i="2"/>
  <c r="H96" i="2"/>
  <c r="E96" i="2"/>
  <c r="E90" i="2" s="1"/>
  <c r="D96" i="2"/>
  <c r="D90" i="2" s="1"/>
  <c r="H94" i="2"/>
  <c r="H90" i="2" s="1"/>
  <c r="E94" i="2"/>
  <c r="D94" i="2"/>
  <c r="H91" i="2"/>
  <c r="E91" i="2"/>
  <c r="D91" i="2"/>
  <c r="I88" i="2"/>
  <c r="I85" i="2" s="1"/>
  <c r="H88" i="2"/>
  <c r="H85" i="2" s="1"/>
  <c r="E88" i="2"/>
  <c r="E85" i="2" s="1"/>
  <c r="D88" i="2"/>
  <c r="I86" i="2"/>
  <c r="H86" i="2"/>
  <c r="E86" i="2"/>
  <c r="D86" i="2"/>
  <c r="D85" i="2"/>
  <c r="H81" i="2"/>
  <c r="H75" i="2" s="1"/>
  <c r="E81" i="2"/>
  <c r="E75" i="2" s="1"/>
  <c r="D81" i="2"/>
  <c r="H76" i="2"/>
  <c r="E76" i="2"/>
  <c r="D76" i="2"/>
  <c r="I72" i="2"/>
  <c r="H72" i="2"/>
  <c r="G72" i="2"/>
  <c r="E72" i="2"/>
  <c r="D72" i="2"/>
  <c r="I70" i="2"/>
  <c r="H70" i="2"/>
  <c r="G70" i="2"/>
  <c r="E70" i="2"/>
  <c r="D70" i="2"/>
  <c r="I67" i="2"/>
  <c r="H67" i="2"/>
  <c r="G67" i="2"/>
  <c r="E67" i="2"/>
  <c r="D67" i="2"/>
  <c r="D66" i="2" s="1"/>
  <c r="H64" i="2"/>
  <c r="E64" i="2"/>
  <c r="D64" i="2"/>
  <c r="I59" i="2"/>
  <c r="H59" i="2"/>
  <c r="E59" i="2"/>
  <c r="D59" i="2"/>
  <c r="I57" i="2"/>
  <c r="H57" i="2"/>
  <c r="G57" i="2"/>
  <c r="E57" i="2"/>
  <c r="D57" i="2"/>
  <c r="H52" i="2"/>
  <c r="H46" i="2" s="1"/>
  <c r="E52" i="2"/>
  <c r="D52" i="2"/>
  <c r="I42" i="2"/>
  <c r="H42" i="2"/>
  <c r="H41" i="2" s="1"/>
  <c r="H40" i="2" s="1"/>
  <c r="H39" i="2" s="1"/>
  <c r="E42" i="2"/>
  <c r="D42" i="2"/>
  <c r="I41" i="2"/>
  <c r="I40" i="2" s="1"/>
  <c r="I39" i="2" s="1"/>
  <c r="E41" i="2"/>
  <c r="E40" i="2" s="1"/>
  <c r="E39" i="2" s="1"/>
  <c r="D41" i="2"/>
  <c r="D40" i="2" s="1"/>
  <c r="D39" i="2" s="1"/>
  <c r="H34" i="2"/>
  <c r="E34" i="2"/>
  <c r="D34" i="2"/>
  <c r="H29" i="2"/>
  <c r="E29" i="2"/>
  <c r="D29" i="2"/>
  <c r="I25" i="2"/>
  <c r="I24" i="2" s="1"/>
  <c r="I23" i="2" s="1"/>
  <c r="H25" i="2"/>
  <c r="H24" i="2" s="1"/>
  <c r="H23" i="2" s="1"/>
  <c r="E25" i="2"/>
  <c r="E24" i="2" s="1"/>
  <c r="E23" i="2" s="1"/>
  <c r="D25" i="2"/>
  <c r="D24" i="2" s="1"/>
  <c r="D23" i="2" s="1"/>
  <c r="G201" i="2"/>
  <c r="G200" i="2" s="1"/>
  <c r="G199" i="2" s="1"/>
  <c r="G198" i="2" s="1"/>
  <c r="G197" i="2"/>
  <c r="G196" i="2" s="1"/>
  <c r="G195" i="2" s="1"/>
  <c r="G194" i="2" s="1"/>
  <c r="G193" i="2" s="1"/>
  <c r="G192" i="2"/>
  <c r="G187" i="2"/>
  <c r="G182" i="2"/>
  <c r="G158" i="2"/>
  <c r="G157" i="2"/>
  <c r="G156" i="2"/>
  <c r="G155" i="2"/>
  <c r="G145" i="2"/>
  <c r="G141" i="2"/>
  <c r="G140" i="2" s="1"/>
  <c r="G139" i="2" s="1"/>
  <c r="G137" i="2"/>
  <c r="G133" i="2"/>
  <c r="G132" i="2" s="1"/>
  <c r="G130" i="2"/>
  <c r="G129" i="2"/>
  <c r="G128" i="2"/>
  <c r="G127" i="2"/>
  <c r="G126" i="2"/>
  <c r="G123" i="2"/>
  <c r="G122" i="2"/>
  <c r="G121" i="2"/>
  <c r="G120" i="2"/>
  <c r="G118" i="2"/>
  <c r="G117" i="2"/>
  <c r="G116" i="2"/>
  <c r="G115" i="2"/>
  <c r="G114" i="2"/>
  <c r="G113" i="2"/>
  <c r="G112" i="2" s="1"/>
  <c r="G110" i="2"/>
  <c r="G109" i="2"/>
  <c r="G106" i="2"/>
  <c r="G105" i="2"/>
  <c r="G104" i="2"/>
  <c r="G103" i="2"/>
  <c r="G93" i="2"/>
  <c r="G89" i="2"/>
  <c r="G88" i="2" s="1"/>
  <c r="G87" i="2"/>
  <c r="G86" i="2" s="1"/>
  <c r="G85" i="2" s="1"/>
  <c r="G80" i="2"/>
  <c r="G73" i="2"/>
  <c r="G71" i="2"/>
  <c r="G69" i="2"/>
  <c r="G68" i="2"/>
  <c r="G63" i="2"/>
  <c r="G60" i="2"/>
  <c r="G59" i="2" s="1"/>
  <c r="G58" i="2"/>
  <c r="G56" i="2"/>
  <c r="G54" i="2"/>
  <c r="G53" i="2"/>
  <c r="G51" i="2"/>
  <c r="G50" i="2"/>
  <c r="G49" i="2"/>
  <c r="G48" i="2"/>
  <c r="G43" i="2"/>
  <c r="G42" i="2" s="1"/>
  <c r="G41" i="2" s="1"/>
  <c r="G40" i="2" s="1"/>
  <c r="G39" i="2" s="1"/>
  <c r="G33" i="2"/>
  <c r="G26" i="2"/>
  <c r="G25" i="2" s="1"/>
  <c r="G24" i="2" s="1"/>
  <c r="G23" i="2" s="1"/>
  <c r="G20" i="2"/>
  <c r="G47" i="2" l="1"/>
  <c r="D28" i="2"/>
  <c r="D27" i="2" s="1"/>
  <c r="D22" i="2" s="1"/>
  <c r="D124" i="2"/>
  <c r="E66" i="2"/>
  <c r="E45" i="2" s="1"/>
  <c r="E44" i="2" s="1"/>
  <c r="E124" i="2"/>
  <c r="D45" i="2"/>
  <c r="E101" i="2"/>
  <c r="D159" i="2"/>
  <c r="D138" i="2"/>
  <c r="E74" i="2"/>
  <c r="E159" i="2"/>
  <c r="E138" i="2"/>
  <c r="H138" i="2"/>
  <c r="D75" i="2"/>
  <c r="D74" i="2" s="1"/>
  <c r="H101" i="2"/>
  <c r="H74" i="2" s="1"/>
  <c r="E28" i="2"/>
  <c r="E27" i="2" s="1"/>
  <c r="E22" i="2" s="1"/>
  <c r="H28" i="2"/>
  <c r="H27" i="2" s="1"/>
  <c r="H22" i="2" s="1"/>
  <c r="G66" i="2"/>
  <c r="H66" i="2"/>
  <c r="H45" i="2" s="1"/>
  <c r="I66" i="2"/>
  <c r="I212" i="2"/>
  <c r="I211" i="2"/>
  <c r="G211" i="2" s="1"/>
  <c r="I210" i="2"/>
  <c r="I209" i="2"/>
  <c r="I208" i="2"/>
  <c r="G208" i="2" s="1"/>
  <c r="C206" i="2"/>
  <c r="C205" i="2" s="1"/>
  <c r="C204" i="2" s="1"/>
  <c r="C203" i="2" s="1"/>
  <c r="D202" i="2"/>
  <c r="F202" i="2" s="1"/>
  <c r="F201" i="2" s="1"/>
  <c r="F200" i="2" s="1"/>
  <c r="F199" i="2" s="1"/>
  <c r="F198" i="2" s="1"/>
  <c r="C201" i="2"/>
  <c r="C200" i="2" s="1"/>
  <c r="C199" i="2" s="1"/>
  <c r="C198" i="2" s="1"/>
  <c r="F197" i="2"/>
  <c r="C196" i="2"/>
  <c r="C195" i="2" s="1"/>
  <c r="C194" i="2" s="1"/>
  <c r="C193" i="2" s="1"/>
  <c r="F192" i="2"/>
  <c r="F191" i="2" s="1"/>
  <c r="F190" i="2" s="1"/>
  <c r="F189" i="2" s="1"/>
  <c r="F188" i="2" s="1"/>
  <c r="C191" i="2"/>
  <c r="C190" i="2" s="1"/>
  <c r="C189" i="2" s="1"/>
  <c r="C188" i="2" s="1"/>
  <c r="F187" i="2"/>
  <c r="F186" i="2" s="1"/>
  <c r="F185" i="2" s="1"/>
  <c r="F184" i="2" s="1"/>
  <c r="F183" i="2" s="1"/>
  <c r="C186" i="2"/>
  <c r="C185" i="2" s="1"/>
  <c r="C184" i="2" s="1"/>
  <c r="C183" i="2" s="1"/>
  <c r="F182" i="2"/>
  <c r="F181" i="2" s="1"/>
  <c r="F180" i="2" s="1"/>
  <c r="F179" i="2" s="1"/>
  <c r="F178" i="2" s="1"/>
  <c r="C181" i="2"/>
  <c r="C180" i="2" s="1"/>
  <c r="C179" i="2" s="1"/>
  <c r="C178" i="2" s="1"/>
  <c r="I177" i="2"/>
  <c r="G177" i="2" s="1"/>
  <c r="F177" i="2"/>
  <c r="I176" i="2"/>
  <c r="G176" i="2" s="1"/>
  <c r="F176" i="2"/>
  <c r="I175" i="2"/>
  <c r="G175" i="2" s="1"/>
  <c r="F175" i="2"/>
  <c r="I174" i="2"/>
  <c r="G174" i="2" s="1"/>
  <c r="F174" i="2"/>
  <c r="J174" i="2" s="1"/>
  <c r="K174" i="2" s="1"/>
  <c r="I173" i="2"/>
  <c r="G173" i="2" s="1"/>
  <c r="F173" i="2"/>
  <c r="I172" i="2"/>
  <c r="G172" i="2" s="1"/>
  <c r="F172" i="2"/>
  <c r="I171" i="2"/>
  <c r="G171" i="2" s="1"/>
  <c r="F171" i="2"/>
  <c r="I170" i="2"/>
  <c r="G170" i="2" s="1"/>
  <c r="F170" i="2"/>
  <c r="I169" i="2"/>
  <c r="G169" i="2" s="1"/>
  <c r="F169" i="2"/>
  <c r="I168" i="2"/>
  <c r="G168" i="2" s="1"/>
  <c r="F168" i="2"/>
  <c r="I167" i="2"/>
  <c r="G167" i="2" s="1"/>
  <c r="F167" i="2"/>
  <c r="I166" i="2"/>
  <c r="F166" i="2"/>
  <c r="C165" i="2"/>
  <c r="C164" i="2" s="1"/>
  <c r="C163" i="2" s="1"/>
  <c r="C162" i="2" s="1"/>
  <c r="C161" i="2" s="1"/>
  <c r="C160" i="2" s="1"/>
  <c r="F158" i="2"/>
  <c r="J158" i="2" s="1"/>
  <c r="K158" i="2" s="1"/>
  <c r="F157" i="2"/>
  <c r="J157" i="2" s="1"/>
  <c r="K157" i="2" s="1"/>
  <c r="F156" i="2"/>
  <c r="J156" i="2" s="1"/>
  <c r="K156" i="2" s="1"/>
  <c r="F155" i="2"/>
  <c r="J155" i="2" s="1"/>
  <c r="K155" i="2" s="1"/>
  <c r="I154" i="2"/>
  <c r="F154" i="2"/>
  <c r="I153" i="2"/>
  <c r="F153" i="2"/>
  <c r="C152" i="2"/>
  <c r="C151" i="2"/>
  <c r="C150" i="2" s="1"/>
  <c r="I149" i="2"/>
  <c r="I148" i="2" s="1"/>
  <c r="I147" i="2" s="1"/>
  <c r="I146" i="2" s="1"/>
  <c r="F149" i="2"/>
  <c r="F148" i="2" s="1"/>
  <c r="F147" i="2" s="1"/>
  <c r="F146" i="2" s="1"/>
  <c r="C148" i="2"/>
  <c r="C147" i="2" s="1"/>
  <c r="C146" i="2" s="1"/>
  <c r="F145" i="2"/>
  <c r="F144" i="2" s="1"/>
  <c r="F143" i="2" s="1"/>
  <c r="F142" i="2" s="1"/>
  <c r="C144" i="2"/>
  <c r="C143" i="2" s="1"/>
  <c r="C142" i="2" s="1"/>
  <c r="F141" i="2"/>
  <c r="C140" i="2"/>
  <c r="C139" i="2" s="1"/>
  <c r="F137" i="2"/>
  <c r="C136" i="2"/>
  <c r="I135" i="2"/>
  <c r="G135" i="2" s="1"/>
  <c r="F133" i="2"/>
  <c r="F132" i="2" s="1"/>
  <c r="C132" i="2"/>
  <c r="I131" i="2"/>
  <c r="I125" i="2" s="1"/>
  <c r="I124" i="2" s="1"/>
  <c r="F131" i="2"/>
  <c r="F130" i="2"/>
  <c r="F129" i="2"/>
  <c r="J129" i="2" s="1"/>
  <c r="K129" i="2" s="1"/>
  <c r="F128" i="2"/>
  <c r="J128" i="2" s="1"/>
  <c r="K128" i="2" s="1"/>
  <c r="F127" i="2"/>
  <c r="J127" i="2" s="1"/>
  <c r="K127" i="2" s="1"/>
  <c r="F126" i="2"/>
  <c r="C125" i="2"/>
  <c r="F123" i="2"/>
  <c r="J123" i="2" s="1"/>
  <c r="K123" i="2" s="1"/>
  <c r="F122" i="2"/>
  <c r="J122" i="2" s="1"/>
  <c r="K122" i="2" s="1"/>
  <c r="F121" i="2"/>
  <c r="J121" i="2" s="1"/>
  <c r="K121" i="2" s="1"/>
  <c r="F120" i="2"/>
  <c r="C119" i="2"/>
  <c r="F118" i="2"/>
  <c r="J118" i="2" s="1"/>
  <c r="K118" i="2" s="1"/>
  <c r="F117" i="2"/>
  <c r="J117" i="2" s="1"/>
  <c r="K117" i="2" s="1"/>
  <c r="F116" i="2"/>
  <c r="J116" i="2" s="1"/>
  <c r="K116" i="2" s="1"/>
  <c r="F115" i="2"/>
  <c r="J115" i="2" s="1"/>
  <c r="K115" i="2" s="1"/>
  <c r="F114" i="2"/>
  <c r="J114" i="2" s="1"/>
  <c r="K114" i="2" s="1"/>
  <c r="F113" i="2"/>
  <c r="C112" i="2"/>
  <c r="I111" i="2"/>
  <c r="G111" i="2" s="1"/>
  <c r="F111" i="2"/>
  <c r="F110" i="2"/>
  <c r="J110" i="2" s="1"/>
  <c r="K110" i="2" s="1"/>
  <c r="F109" i="2"/>
  <c r="J109" i="2" s="1"/>
  <c r="K109" i="2" s="1"/>
  <c r="I108" i="2"/>
  <c r="G108" i="2" s="1"/>
  <c r="F108" i="2"/>
  <c r="J108" i="2" s="1"/>
  <c r="K108" i="2" s="1"/>
  <c r="F107" i="2"/>
  <c r="F106" i="2"/>
  <c r="J106" i="2" s="1"/>
  <c r="K106" i="2" s="1"/>
  <c r="F105" i="2"/>
  <c r="J105" i="2" s="1"/>
  <c r="K105" i="2" s="1"/>
  <c r="F104" i="2"/>
  <c r="J104" i="2" s="1"/>
  <c r="K104" i="2" s="1"/>
  <c r="F103" i="2"/>
  <c r="C102" i="2"/>
  <c r="I100" i="2"/>
  <c r="I99" i="2" s="1"/>
  <c r="I98" i="2" s="1"/>
  <c r="F100" i="2"/>
  <c r="F99" i="2" s="1"/>
  <c r="F98" i="2" s="1"/>
  <c r="C99" i="2"/>
  <c r="C98" i="2"/>
  <c r="I97" i="2"/>
  <c r="I96" i="2" s="1"/>
  <c r="F97" i="2"/>
  <c r="F96" i="2" s="1"/>
  <c r="C96" i="2"/>
  <c r="I95" i="2"/>
  <c r="I94" i="2" s="1"/>
  <c r="I90" i="2" s="1"/>
  <c r="F95" i="2"/>
  <c r="C94" i="2"/>
  <c r="F93" i="2"/>
  <c r="I92" i="2"/>
  <c r="I91" i="2" s="1"/>
  <c r="F92" i="2"/>
  <c r="F91" i="2" s="1"/>
  <c r="C91" i="2"/>
  <c r="F89" i="2"/>
  <c r="F88" i="2" s="1"/>
  <c r="C88" i="2"/>
  <c r="F87" i="2"/>
  <c r="F86" i="2" s="1"/>
  <c r="F85" i="2" s="1"/>
  <c r="C86" i="2"/>
  <c r="I84" i="2"/>
  <c r="G84" i="2" s="1"/>
  <c r="F84" i="2"/>
  <c r="I83" i="2"/>
  <c r="F83" i="2"/>
  <c r="I82" i="2"/>
  <c r="F82" i="2"/>
  <c r="F81" i="2" s="1"/>
  <c r="C81" i="2"/>
  <c r="I80" i="2"/>
  <c r="F80" i="2"/>
  <c r="J80" i="2" s="1"/>
  <c r="K80" i="2" s="1"/>
  <c r="I79" i="2"/>
  <c r="G79" i="2" s="1"/>
  <c r="F79" i="2"/>
  <c r="I78" i="2"/>
  <c r="G78" i="2" s="1"/>
  <c r="F78" i="2"/>
  <c r="I77" i="2"/>
  <c r="F77" i="2"/>
  <c r="F76" i="2" s="1"/>
  <c r="C76" i="2"/>
  <c r="F73" i="2"/>
  <c r="F72" i="2" s="1"/>
  <c r="C72" i="2"/>
  <c r="F71" i="2"/>
  <c r="F70" i="2" s="1"/>
  <c r="C70" i="2"/>
  <c r="F69" i="2"/>
  <c r="J69" i="2" s="1"/>
  <c r="F68" i="2"/>
  <c r="C67" i="2"/>
  <c r="I65" i="2"/>
  <c r="F65" i="2"/>
  <c r="F64" i="2" s="1"/>
  <c r="C64" i="2"/>
  <c r="F63" i="2"/>
  <c r="J63" i="2" s="1"/>
  <c r="K63" i="2" s="1"/>
  <c r="F62" i="2"/>
  <c r="J62" i="2" s="1"/>
  <c r="F61" i="2"/>
  <c r="J61" i="2" s="1"/>
  <c r="F60" i="2"/>
  <c r="F59" i="2" s="1"/>
  <c r="C59" i="2"/>
  <c r="F58" i="2"/>
  <c r="F57" i="2" s="1"/>
  <c r="C57" i="2"/>
  <c r="F56" i="2"/>
  <c r="J56" i="2" s="1"/>
  <c r="K56" i="2" s="1"/>
  <c r="I55" i="2"/>
  <c r="I52" i="2" s="1"/>
  <c r="F55" i="2"/>
  <c r="J55" i="2" s="1"/>
  <c r="K55" i="2" s="1"/>
  <c r="F54" i="2"/>
  <c r="F53" i="2"/>
  <c r="C52" i="2"/>
  <c r="F51" i="2"/>
  <c r="F50" i="2"/>
  <c r="F47" i="2" s="1"/>
  <c r="F46" i="2" s="1"/>
  <c r="F49" i="2"/>
  <c r="F48" i="2"/>
  <c r="F43" i="2"/>
  <c r="C42" i="2"/>
  <c r="C41" i="2"/>
  <c r="C40" i="2" s="1"/>
  <c r="C39" i="2" s="1"/>
  <c r="I38" i="2"/>
  <c r="G38" i="2" s="1"/>
  <c r="F38" i="2"/>
  <c r="I37" i="2"/>
  <c r="G37" i="2" s="1"/>
  <c r="F37" i="2"/>
  <c r="I36" i="2"/>
  <c r="G36" i="2" s="1"/>
  <c r="F36" i="2"/>
  <c r="I35" i="2"/>
  <c r="F35" i="2"/>
  <c r="C34" i="2"/>
  <c r="F33" i="2"/>
  <c r="J33" i="2" s="1"/>
  <c r="K33" i="2" s="1"/>
  <c r="I32" i="2"/>
  <c r="G32" i="2" s="1"/>
  <c r="F32" i="2"/>
  <c r="I31" i="2"/>
  <c r="F31" i="2"/>
  <c r="I30" i="2"/>
  <c r="F30" i="2"/>
  <c r="C29" i="2"/>
  <c r="F26" i="2"/>
  <c r="C25" i="2"/>
  <c r="C24" i="2" s="1"/>
  <c r="C23" i="2" s="1"/>
  <c r="I21" i="2"/>
  <c r="H21" i="2"/>
  <c r="F21" i="2"/>
  <c r="I20" i="2"/>
  <c r="F20" i="2"/>
  <c r="J20" i="2" s="1"/>
  <c r="K20" i="2" s="1"/>
  <c r="H19" i="2"/>
  <c r="H17" i="2" s="1"/>
  <c r="H16" i="2" s="1"/>
  <c r="H15" i="2" s="1"/>
  <c r="H14" i="2" s="1"/>
  <c r="H13" i="2" s="1"/>
  <c r="E19" i="2"/>
  <c r="E17" i="2" s="1"/>
  <c r="E16" i="2" s="1"/>
  <c r="E15" i="2" s="1"/>
  <c r="E14" i="2" s="1"/>
  <c r="E13" i="2" s="1"/>
  <c r="E12" i="2" s="1"/>
  <c r="E11" i="2" s="1"/>
  <c r="E10" i="2" s="1"/>
  <c r="D19" i="2"/>
  <c r="D17" i="2" s="1"/>
  <c r="D16" i="2" s="1"/>
  <c r="D15" i="2" s="1"/>
  <c r="D14" i="2" s="1"/>
  <c r="D13" i="2" s="1"/>
  <c r="C19" i="2"/>
  <c r="I18" i="2"/>
  <c r="F18" i="2"/>
  <c r="D328" i="1"/>
  <c r="E328" i="1"/>
  <c r="F328" i="1"/>
  <c r="H328" i="1"/>
  <c r="I328" i="1"/>
  <c r="K328" i="1"/>
  <c r="L328" i="1"/>
  <c r="M328" i="1"/>
  <c r="N328" i="1"/>
  <c r="O328" i="1"/>
  <c r="K62" i="2" l="1"/>
  <c r="K61" i="2"/>
  <c r="J120" i="2"/>
  <c r="J119" i="2" s="1"/>
  <c r="F119" i="2"/>
  <c r="J26" i="2"/>
  <c r="J25" i="2" s="1"/>
  <c r="J24" i="2" s="1"/>
  <c r="J23" i="2" s="1"/>
  <c r="F25" i="2"/>
  <c r="F24" i="2" s="1"/>
  <c r="F23" i="2" s="1"/>
  <c r="J43" i="2"/>
  <c r="J42" i="2" s="1"/>
  <c r="J41" i="2" s="1"/>
  <c r="J40" i="2" s="1"/>
  <c r="J39" i="2" s="1"/>
  <c r="F42" i="2"/>
  <c r="F41" i="2" s="1"/>
  <c r="F40" i="2" s="1"/>
  <c r="F39" i="2" s="1"/>
  <c r="G65" i="2"/>
  <c r="G64" i="2" s="1"/>
  <c r="I64" i="2"/>
  <c r="I46" i="2" s="1"/>
  <c r="J137" i="2"/>
  <c r="F136" i="2"/>
  <c r="I165" i="2"/>
  <c r="I164" i="2" s="1"/>
  <c r="I163" i="2" s="1"/>
  <c r="I162" i="2" s="1"/>
  <c r="I161" i="2" s="1"/>
  <c r="I160" i="2" s="1"/>
  <c r="I159" i="2" s="1"/>
  <c r="H44" i="2"/>
  <c r="H12" i="2" s="1"/>
  <c r="H11" i="2" s="1"/>
  <c r="H10" i="2" s="1"/>
  <c r="J177" i="2"/>
  <c r="K177" i="2" s="1"/>
  <c r="J103" i="2"/>
  <c r="F102" i="2"/>
  <c r="J53" i="2"/>
  <c r="J52" i="2" s="1"/>
  <c r="F52" i="2"/>
  <c r="G30" i="2"/>
  <c r="G29" i="2" s="1"/>
  <c r="G28" i="2" s="1"/>
  <c r="G27" i="2" s="1"/>
  <c r="G22" i="2" s="1"/>
  <c r="I29" i="2"/>
  <c r="J170" i="2"/>
  <c r="K170" i="2" s="1"/>
  <c r="J141" i="2"/>
  <c r="J140" i="2" s="1"/>
  <c r="J139" i="2" s="1"/>
  <c r="F140" i="2"/>
  <c r="F139" i="2" s="1"/>
  <c r="G102" i="2"/>
  <c r="G101" i="2" s="1"/>
  <c r="I102" i="2"/>
  <c r="I101" i="2" s="1"/>
  <c r="F75" i="2"/>
  <c r="J126" i="2"/>
  <c r="J125" i="2" s="1"/>
  <c r="F125" i="2"/>
  <c r="F124" i="2" s="1"/>
  <c r="J35" i="2"/>
  <c r="F34" i="2"/>
  <c r="G77" i="2"/>
  <c r="G76" i="2" s="1"/>
  <c r="I76" i="2"/>
  <c r="J153" i="2"/>
  <c r="F152" i="2"/>
  <c r="F151" i="2" s="1"/>
  <c r="F150" i="2" s="1"/>
  <c r="J197" i="2"/>
  <c r="J196" i="2" s="1"/>
  <c r="J195" i="2" s="1"/>
  <c r="J194" i="2" s="1"/>
  <c r="J193" i="2" s="1"/>
  <c r="F196" i="2"/>
  <c r="F195" i="2" s="1"/>
  <c r="F194" i="2" s="1"/>
  <c r="F193" i="2" s="1"/>
  <c r="G35" i="2"/>
  <c r="G34" i="2" s="1"/>
  <c r="I34" i="2"/>
  <c r="J78" i="2"/>
  <c r="K78" i="2" s="1"/>
  <c r="G153" i="2"/>
  <c r="I152" i="2"/>
  <c r="I151" i="2" s="1"/>
  <c r="I150" i="2" s="1"/>
  <c r="I138" i="2" s="1"/>
  <c r="J30" i="2"/>
  <c r="F29" i="2"/>
  <c r="J95" i="2"/>
  <c r="F94" i="2"/>
  <c r="F90" i="2" s="1"/>
  <c r="J173" i="2"/>
  <c r="K173" i="2" s="1"/>
  <c r="F112" i="2"/>
  <c r="C124" i="2"/>
  <c r="C75" i="2"/>
  <c r="J68" i="2"/>
  <c r="F67" i="2"/>
  <c r="F66" i="2" s="1"/>
  <c r="G82" i="2"/>
  <c r="G81" i="2" s="1"/>
  <c r="I81" i="2"/>
  <c r="F165" i="2"/>
  <c r="F164" i="2" s="1"/>
  <c r="F163" i="2" s="1"/>
  <c r="F162" i="2" s="1"/>
  <c r="F161" i="2" s="1"/>
  <c r="F160" i="2" s="1"/>
  <c r="F159" i="2" s="1"/>
  <c r="D44" i="2"/>
  <c r="D12" i="2" s="1"/>
  <c r="D11" i="2" s="1"/>
  <c r="D10" i="2" s="1"/>
  <c r="J36" i="2"/>
  <c r="K36" i="2" s="1"/>
  <c r="G18" i="2"/>
  <c r="J18" i="2"/>
  <c r="J154" i="2"/>
  <c r="K154" i="2" s="1"/>
  <c r="J32" i="2"/>
  <c r="K32" i="2" s="1"/>
  <c r="G154" i="2"/>
  <c r="J38" i="2"/>
  <c r="K38" i="2" s="1"/>
  <c r="G31" i="2"/>
  <c r="G131" i="2"/>
  <c r="G125" i="2" s="1"/>
  <c r="G124" i="2" s="1"/>
  <c r="G92" i="2"/>
  <c r="G91" i="2" s="1"/>
  <c r="G90" i="2" s="1"/>
  <c r="J21" i="2"/>
  <c r="G21" i="2"/>
  <c r="G149" i="2"/>
  <c r="G148" i="2" s="1"/>
  <c r="G147" i="2" s="1"/>
  <c r="G146" i="2" s="1"/>
  <c r="G83" i="2"/>
  <c r="G55" i="2"/>
  <c r="G52" i="2" s="1"/>
  <c r="G46" i="2" s="1"/>
  <c r="G45" i="2" s="1"/>
  <c r="C101" i="2"/>
  <c r="J79" i="2"/>
  <c r="K79" i="2" s="1"/>
  <c r="G100" i="2"/>
  <c r="G99" i="2" s="1"/>
  <c r="G98" i="2" s="1"/>
  <c r="G95" i="2"/>
  <c r="G94" i="2" s="1"/>
  <c r="J209" i="2"/>
  <c r="K209" i="2" s="1"/>
  <c r="G209" i="2"/>
  <c r="J166" i="2"/>
  <c r="G166" i="2"/>
  <c r="G165" i="2" s="1"/>
  <c r="G164" i="2" s="1"/>
  <c r="G163" i="2" s="1"/>
  <c r="G162" i="2" s="1"/>
  <c r="G161" i="2" s="1"/>
  <c r="G160" i="2" s="1"/>
  <c r="G159" i="2" s="1"/>
  <c r="J210" i="2"/>
  <c r="K210" i="2" s="1"/>
  <c r="G210" i="2"/>
  <c r="J211" i="2"/>
  <c r="K211" i="2" s="1"/>
  <c r="G97" i="2"/>
  <c r="G96" i="2" s="1"/>
  <c r="C28" i="2"/>
  <c r="C27" i="2" s="1"/>
  <c r="C22" i="2" s="1"/>
  <c r="J168" i="2"/>
  <c r="K168" i="2" s="1"/>
  <c r="J212" i="2"/>
  <c r="K212" i="2" s="1"/>
  <c r="G212" i="2"/>
  <c r="C159" i="2"/>
  <c r="K141" i="2"/>
  <c r="C85" i="2"/>
  <c r="K69" i="2"/>
  <c r="J84" i="2"/>
  <c r="K84" i="2" s="1"/>
  <c r="J37" i="2"/>
  <c r="K37" i="2" s="1"/>
  <c r="J176" i="2"/>
  <c r="K176" i="2" s="1"/>
  <c r="J192" i="2"/>
  <c r="J191" i="2" s="1"/>
  <c r="J190" i="2" s="1"/>
  <c r="J189" i="2" s="1"/>
  <c r="J188" i="2" s="1"/>
  <c r="J175" i="2"/>
  <c r="K175" i="2" s="1"/>
  <c r="J58" i="2"/>
  <c r="J107" i="2"/>
  <c r="J169" i="2"/>
  <c r="K169" i="2" s="1"/>
  <c r="J208" i="2"/>
  <c r="J100" i="2"/>
  <c r="J82" i="2"/>
  <c r="C90" i="2"/>
  <c r="J171" i="2"/>
  <c r="K171" i="2" s="1"/>
  <c r="J60" i="2"/>
  <c r="J111" i="2"/>
  <c r="K111" i="2" s="1"/>
  <c r="J172" i="2"/>
  <c r="K172" i="2" s="1"/>
  <c r="F19" i="2"/>
  <c r="F17" i="2" s="1"/>
  <c r="F16" i="2" s="1"/>
  <c r="F15" i="2" s="1"/>
  <c r="F14" i="2" s="1"/>
  <c r="F13" i="2" s="1"/>
  <c r="C17" i="2"/>
  <c r="C16" i="2" s="1"/>
  <c r="C15" i="2" s="1"/>
  <c r="C14" i="2" s="1"/>
  <c r="C13" i="2" s="1"/>
  <c r="J187" i="2"/>
  <c r="J186" i="2" s="1"/>
  <c r="J185" i="2" s="1"/>
  <c r="J184" i="2" s="1"/>
  <c r="J183" i="2" s="1"/>
  <c r="I19" i="2"/>
  <c r="I17" i="2" s="1"/>
  <c r="I16" i="2" s="1"/>
  <c r="I15" i="2" s="1"/>
  <c r="I14" i="2" s="1"/>
  <c r="I13" i="2" s="1"/>
  <c r="J89" i="2"/>
  <c r="J88" i="2" s="1"/>
  <c r="J130" i="2"/>
  <c r="K130" i="2" s="1"/>
  <c r="J83" i="2"/>
  <c r="J65" i="2"/>
  <c r="J64" i="2" s="1"/>
  <c r="K120" i="2"/>
  <c r="K119" i="2"/>
  <c r="J31" i="2"/>
  <c r="K31" i="2" s="1"/>
  <c r="J182" i="2"/>
  <c r="J181" i="2" s="1"/>
  <c r="J180" i="2" s="1"/>
  <c r="J179" i="2" s="1"/>
  <c r="J178" i="2" s="1"/>
  <c r="J92" i="2"/>
  <c r="C138" i="2"/>
  <c r="J54" i="2"/>
  <c r="K54" i="2" s="1"/>
  <c r="J93" i="2"/>
  <c r="K93" i="2" s="1"/>
  <c r="J97" i="2"/>
  <c r="J96" i="2" s="1"/>
  <c r="J145" i="2"/>
  <c r="J144" i="2" s="1"/>
  <c r="J143" i="2" s="1"/>
  <c r="J142" i="2" s="1"/>
  <c r="J73" i="2"/>
  <c r="J72" i="2" s="1"/>
  <c r="J202" i="2"/>
  <c r="J201" i="2" s="1"/>
  <c r="J200" i="2" s="1"/>
  <c r="J199" i="2" s="1"/>
  <c r="J198" i="2" s="1"/>
  <c r="K126" i="2"/>
  <c r="K26" i="2"/>
  <c r="J87" i="2"/>
  <c r="J86" i="2" s="1"/>
  <c r="J77" i="2"/>
  <c r="J131" i="2"/>
  <c r="K131" i="2" s="1"/>
  <c r="J149" i="2"/>
  <c r="J148" i="2" s="1"/>
  <c r="J147" i="2" s="1"/>
  <c r="J146" i="2" s="1"/>
  <c r="J113" i="2"/>
  <c r="J112" i="2" s="1"/>
  <c r="J133" i="2"/>
  <c r="J132" i="2" s="1"/>
  <c r="J167" i="2"/>
  <c r="K167" i="2" s="1"/>
  <c r="C66" i="2"/>
  <c r="J71" i="2"/>
  <c r="J70" i="2" s="1"/>
  <c r="J135" i="2"/>
  <c r="K107" i="2" l="1"/>
  <c r="I45" i="2"/>
  <c r="K68" i="2"/>
  <c r="J67" i="2"/>
  <c r="K35" i="2"/>
  <c r="J34" i="2"/>
  <c r="J28" i="2" s="1"/>
  <c r="J27" i="2" s="1"/>
  <c r="J22" i="2" s="1"/>
  <c r="G138" i="2"/>
  <c r="K103" i="2"/>
  <c r="J102" i="2"/>
  <c r="K95" i="2"/>
  <c r="J94" i="2"/>
  <c r="K94" i="2" s="1"/>
  <c r="F74" i="2"/>
  <c r="F45" i="2"/>
  <c r="K60" i="2"/>
  <c r="J59" i="2"/>
  <c r="J91" i="2"/>
  <c r="J90" i="2" s="1"/>
  <c r="K53" i="2"/>
  <c r="K98" i="2"/>
  <c r="J99" i="2"/>
  <c r="J98" i="2" s="1"/>
  <c r="J85" i="2"/>
  <c r="J29" i="2"/>
  <c r="K43" i="2"/>
  <c r="F101" i="2"/>
  <c r="I28" i="2"/>
  <c r="I27" i="2" s="1"/>
  <c r="I22" i="2" s="1"/>
  <c r="K153" i="2"/>
  <c r="J152" i="2"/>
  <c r="J151" i="2" s="1"/>
  <c r="J150" i="2" s="1"/>
  <c r="J138" i="2" s="1"/>
  <c r="I75" i="2"/>
  <c r="I74" i="2" s="1"/>
  <c r="G75" i="2"/>
  <c r="G74" i="2" s="1"/>
  <c r="G44" i="2" s="1"/>
  <c r="G12" i="2" s="1"/>
  <c r="G11" i="2" s="1"/>
  <c r="G10" i="2" s="1"/>
  <c r="K82" i="2"/>
  <c r="J81" i="2"/>
  <c r="K81" i="2" s="1"/>
  <c r="K137" i="2"/>
  <c r="J136" i="2"/>
  <c r="J124" i="2" s="1"/>
  <c r="J76" i="2"/>
  <c r="J75" i="2" s="1"/>
  <c r="K166" i="2"/>
  <c r="J165" i="2"/>
  <c r="J164" i="2" s="1"/>
  <c r="J163" i="2" s="1"/>
  <c r="J162" i="2" s="1"/>
  <c r="J161" i="2" s="1"/>
  <c r="J160" i="2" s="1"/>
  <c r="J159" i="2" s="1"/>
  <c r="J57" i="2"/>
  <c r="K57" i="2" s="1"/>
  <c r="F28" i="2"/>
  <c r="F27" i="2" s="1"/>
  <c r="F22" i="2" s="1"/>
  <c r="F138" i="2"/>
  <c r="K25" i="2"/>
  <c r="G152" i="2"/>
  <c r="G151" i="2" s="1"/>
  <c r="G150" i="2" s="1"/>
  <c r="K197" i="2"/>
  <c r="K30" i="2"/>
  <c r="K18" i="2"/>
  <c r="C74" i="2"/>
  <c r="K29" i="2"/>
  <c r="G19" i="2"/>
  <c r="G17" i="2" s="1"/>
  <c r="G16" i="2" s="1"/>
  <c r="G15" i="2" s="1"/>
  <c r="G14" i="2" s="1"/>
  <c r="G13" i="2" s="1"/>
  <c r="K100" i="2"/>
  <c r="K208" i="2"/>
  <c r="K99" i="2"/>
  <c r="C45" i="2"/>
  <c r="K34" i="2"/>
  <c r="K139" i="2"/>
  <c r="K140" i="2"/>
  <c r="K125" i="2"/>
  <c r="K192" i="2"/>
  <c r="K87" i="2"/>
  <c r="K187" i="2"/>
  <c r="K202" i="2"/>
  <c r="K24" i="2"/>
  <c r="K23" i="2"/>
  <c r="K132" i="2"/>
  <c r="K133" i="2"/>
  <c r="K65" i="2"/>
  <c r="K64" i="2"/>
  <c r="K196" i="2"/>
  <c r="K42" i="2"/>
  <c r="K149" i="2"/>
  <c r="K92" i="2"/>
  <c r="J19" i="2"/>
  <c r="J17" i="2" s="1"/>
  <c r="J16" i="2" s="1"/>
  <c r="J15" i="2" s="1"/>
  <c r="J14" i="2" s="1"/>
  <c r="J13" i="2" s="1"/>
  <c r="K73" i="2"/>
  <c r="K72" i="2"/>
  <c r="K89" i="2"/>
  <c r="K71" i="2"/>
  <c r="K77" i="2"/>
  <c r="K83" i="2"/>
  <c r="K113" i="2"/>
  <c r="K112" i="2"/>
  <c r="K145" i="2"/>
  <c r="K96" i="2"/>
  <c r="K97" i="2"/>
  <c r="K182" i="2"/>
  <c r="J101" i="2" l="1"/>
  <c r="K102" i="2"/>
  <c r="I44" i="2"/>
  <c r="K59" i="2"/>
  <c r="J46" i="2"/>
  <c r="I12" i="2"/>
  <c r="K136" i="2"/>
  <c r="J66" i="2"/>
  <c r="J45" i="2" s="1"/>
  <c r="K67" i="2"/>
  <c r="F44" i="2"/>
  <c r="F12" i="2" s="1"/>
  <c r="F11" i="2" s="1"/>
  <c r="F10" i="2" s="1"/>
  <c r="K152" i="2"/>
  <c r="C44" i="2"/>
  <c r="C12" i="2" s="1"/>
  <c r="C11" i="2" s="1"/>
  <c r="C10" i="2" s="1"/>
  <c r="K207" i="2"/>
  <c r="K191" i="2"/>
  <c r="K28" i="2"/>
  <c r="K91" i="2"/>
  <c r="K90" i="2"/>
  <c r="K144" i="2"/>
  <c r="K201" i="2"/>
  <c r="K150" i="2"/>
  <c r="K151" i="2"/>
  <c r="K41" i="2"/>
  <c r="K181" i="2"/>
  <c r="K195" i="2"/>
  <c r="K70" i="2"/>
  <c r="K66" i="2"/>
  <c r="K19" i="2"/>
  <c r="K52" i="2"/>
  <c r="K124" i="2"/>
  <c r="K148" i="2"/>
  <c r="K186" i="2"/>
  <c r="K76" i="2"/>
  <c r="K85" i="2"/>
  <c r="K86" i="2"/>
  <c r="K165" i="2"/>
  <c r="K101" i="2" l="1"/>
  <c r="J74" i="2"/>
  <c r="J44" i="2"/>
  <c r="I11" i="2"/>
  <c r="K190" i="2"/>
  <c r="K206" i="2"/>
  <c r="K194" i="2"/>
  <c r="K193" i="2"/>
  <c r="K164" i="2"/>
  <c r="K40" i="2"/>
  <c r="K39" i="2"/>
  <c r="K200" i="2"/>
  <c r="K185" i="2"/>
  <c r="K146" i="2"/>
  <c r="K147" i="2"/>
  <c r="K180" i="2"/>
  <c r="K75" i="2"/>
  <c r="K74" i="2"/>
  <c r="K143" i="2"/>
  <c r="K46" i="2"/>
  <c r="K17" i="2"/>
  <c r="K27" i="2"/>
  <c r="I10" i="2" l="1"/>
  <c r="J12" i="2"/>
  <c r="K22" i="2"/>
  <c r="K205" i="2"/>
  <c r="K188" i="2"/>
  <c r="K189" i="2"/>
  <c r="K179" i="2"/>
  <c r="K178" i="2"/>
  <c r="K44" i="2"/>
  <c r="K45" i="2"/>
  <c r="K142" i="2"/>
  <c r="K138" i="2"/>
  <c r="K163" i="2"/>
  <c r="K183" i="2"/>
  <c r="K184" i="2"/>
  <c r="K199" i="2"/>
  <c r="K198" i="2"/>
  <c r="K16" i="2"/>
  <c r="J11" i="2" l="1"/>
  <c r="K204" i="2"/>
  <c r="K203" i="2"/>
  <c r="K15" i="2"/>
  <c r="K162" i="2"/>
  <c r="J10" i="2" l="1"/>
  <c r="K161" i="2"/>
  <c r="K14" i="2"/>
  <c r="K13" i="2" l="1"/>
  <c r="K160" i="2"/>
  <c r="K159" i="2" l="1"/>
  <c r="K12" i="2"/>
  <c r="K10" i="2" l="1"/>
  <c r="K11" i="2"/>
  <c r="G301" i="1" l="1"/>
  <c r="J301" i="1" s="1"/>
  <c r="E298" i="1"/>
  <c r="F298" i="1"/>
  <c r="H298" i="1"/>
  <c r="I298" i="1"/>
  <c r="K298" i="1"/>
  <c r="L298" i="1"/>
  <c r="M298" i="1"/>
  <c r="N298" i="1"/>
  <c r="O298" i="1"/>
  <c r="D298" i="1"/>
  <c r="Q7" i="1"/>
  <c r="P7" i="1"/>
  <c r="O7" i="1"/>
  <c r="N7" i="1"/>
  <c r="M7" i="1"/>
  <c r="L7" i="1"/>
  <c r="K7" i="1"/>
  <c r="I7" i="1"/>
  <c r="I6" i="1" s="1"/>
  <c r="H7" i="1"/>
  <c r="D7" i="1"/>
  <c r="E7" i="1"/>
  <c r="F7" i="1"/>
  <c r="G7" i="1"/>
  <c r="C7" i="1"/>
  <c r="O679" i="1"/>
  <c r="E852" i="1" s="1"/>
  <c r="N679" i="1"/>
  <c r="M679" i="1"/>
  <c r="L679" i="1"/>
  <c r="K679" i="1"/>
  <c r="I679" i="1"/>
  <c r="D852" i="1" s="1"/>
  <c r="H679" i="1"/>
  <c r="F679" i="1"/>
  <c r="E679" i="1"/>
  <c r="D679" i="1"/>
  <c r="O677" i="1"/>
  <c r="E851" i="1" s="1"/>
  <c r="F851" i="1" s="1"/>
  <c r="N677" i="1"/>
  <c r="M677" i="1"/>
  <c r="L677" i="1"/>
  <c r="K677" i="1"/>
  <c r="I677" i="1"/>
  <c r="D851" i="1" s="1"/>
  <c r="H677" i="1"/>
  <c r="F677" i="1"/>
  <c r="E677" i="1"/>
  <c r="D677" i="1"/>
  <c r="O675" i="1"/>
  <c r="N675" i="1"/>
  <c r="N670" i="1" s="1"/>
  <c r="M675" i="1"/>
  <c r="M670" i="1" s="1"/>
  <c r="L675" i="1"/>
  <c r="L670" i="1" s="1"/>
  <c r="K675" i="1"/>
  <c r="K670" i="1" s="1"/>
  <c r="I675" i="1"/>
  <c r="I670" i="1" s="1"/>
  <c r="D850" i="1" s="1"/>
  <c r="H675" i="1"/>
  <c r="H670" i="1" s="1"/>
  <c r="F675" i="1"/>
  <c r="F670" i="1" s="1"/>
  <c r="E675" i="1"/>
  <c r="E670" i="1" s="1"/>
  <c r="D675" i="1"/>
  <c r="D670" i="1" s="1"/>
  <c r="O667" i="1"/>
  <c r="N667" i="1"/>
  <c r="M667" i="1"/>
  <c r="L667" i="1"/>
  <c r="K667" i="1"/>
  <c r="I667" i="1"/>
  <c r="H667" i="1"/>
  <c r="F667" i="1"/>
  <c r="E667" i="1"/>
  <c r="D667" i="1"/>
  <c r="O664" i="1"/>
  <c r="N664" i="1"/>
  <c r="M664" i="1"/>
  <c r="L664" i="1"/>
  <c r="K664" i="1"/>
  <c r="I664" i="1"/>
  <c r="H664" i="1"/>
  <c r="F664" i="1"/>
  <c r="E664" i="1"/>
  <c r="D664" i="1"/>
  <c r="O662" i="1"/>
  <c r="N662" i="1"/>
  <c r="M662" i="1"/>
  <c r="L662" i="1"/>
  <c r="K662" i="1"/>
  <c r="I662" i="1"/>
  <c r="H662" i="1"/>
  <c r="F662" i="1"/>
  <c r="E662" i="1"/>
  <c r="D662" i="1"/>
  <c r="O654" i="1"/>
  <c r="N654" i="1"/>
  <c r="M654" i="1"/>
  <c r="L654" i="1"/>
  <c r="K654" i="1"/>
  <c r="I654" i="1"/>
  <c r="H654" i="1"/>
  <c r="F654" i="1"/>
  <c r="E654" i="1"/>
  <c r="D654" i="1"/>
  <c r="O651" i="1"/>
  <c r="N651" i="1"/>
  <c r="M651" i="1"/>
  <c r="L651" i="1"/>
  <c r="K651" i="1"/>
  <c r="I651" i="1"/>
  <c r="H651" i="1"/>
  <c r="F651" i="1"/>
  <c r="E651" i="1"/>
  <c r="D651" i="1"/>
  <c r="O645" i="1"/>
  <c r="N645" i="1"/>
  <c r="M645" i="1"/>
  <c r="L645" i="1"/>
  <c r="K645" i="1"/>
  <c r="I645" i="1"/>
  <c r="H645" i="1"/>
  <c r="F645" i="1"/>
  <c r="E645" i="1"/>
  <c r="D645" i="1"/>
  <c r="O641" i="1"/>
  <c r="N641" i="1"/>
  <c r="M641" i="1"/>
  <c r="L641" i="1"/>
  <c r="K641" i="1"/>
  <c r="I641" i="1"/>
  <c r="H641" i="1"/>
  <c r="F641" i="1"/>
  <c r="E641" i="1"/>
  <c r="D641" i="1"/>
  <c r="O634" i="1"/>
  <c r="N634" i="1"/>
  <c r="M634" i="1"/>
  <c r="L634" i="1"/>
  <c r="K634" i="1"/>
  <c r="I634" i="1"/>
  <c r="H634" i="1"/>
  <c r="F634" i="1"/>
  <c r="E634" i="1"/>
  <c r="D634" i="1"/>
  <c r="O632" i="1"/>
  <c r="N632" i="1"/>
  <c r="M632" i="1"/>
  <c r="L632" i="1"/>
  <c r="K632" i="1"/>
  <c r="I632" i="1"/>
  <c r="H632" i="1"/>
  <c r="F632" i="1"/>
  <c r="E632" i="1"/>
  <c r="D632" i="1"/>
  <c r="O626" i="1"/>
  <c r="N626" i="1"/>
  <c r="M626" i="1"/>
  <c r="L626" i="1"/>
  <c r="K626" i="1"/>
  <c r="I626" i="1"/>
  <c r="H626" i="1"/>
  <c r="F626" i="1"/>
  <c r="E626" i="1"/>
  <c r="D626" i="1"/>
  <c r="O623" i="1"/>
  <c r="N623" i="1"/>
  <c r="M623" i="1"/>
  <c r="L623" i="1"/>
  <c r="K623" i="1"/>
  <c r="I623" i="1"/>
  <c r="H623" i="1"/>
  <c r="F623" i="1"/>
  <c r="E623" i="1"/>
  <c r="D623" i="1"/>
  <c r="O616" i="1"/>
  <c r="N616" i="1"/>
  <c r="M616" i="1"/>
  <c r="L616" i="1"/>
  <c r="K616" i="1"/>
  <c r="I616" i="1"/>
  <c r="D843" i="1" s="1"/>
  <c r="H616" i="1"/>
  <c r="E843" i="1" s="1"/>
  <c r="F616" i="1"/>
  <c r="E616" i="1"/>
  <c r="D616" i="1"/>
  <c r="O613" i="1"/>
  <c r="E842" i="1" s="1"/>
  <c r="F842" i="1" s="1"/>
  <c r="N613" i="1"/>
  <c r="M613" i="1"/>
  <c r="L613" i="1"/>
  <c r="K613" i="1"/>
  <c r="I613" i="1"/>
  <c r="D842" i="1" s="1"/>
  <c r="H613" i="1"/>
  <c r="F613" i="1"/>
  <c r="E613" i="1"/>
  <c r="D613" i="1"/>
  <c r="O610" i="1"/>
  <c r="N610" i="1"/>
  <c r="M610" i="1"/>
  <c r="M607" i="1" s="1"/>
  <c r="L610" i="1"/>
  <c r="L607" i="1" s="1"/>
  <c r="K610" i="1"/>
  <c r="K607" i="1" s="1"/>
  <c r="I610" i="1"/>
  <c r="I607" i="1" s="1"/>
  <c r="D841" i="1" s="1"/>
  <c r="H610" i="1"/>
  <c r="H607" i="1" s="1"/>
  <c r="F610" i="1"/>
  <c r="F607" i="1" s="1"/>
  <c r="E610" i="1"/>
  <c r="E607" i="1" s="1"/>
  <c r="D610" i="1"/>
  <c r="D607" i="1" s="1"/>
  <c r="O603" i="1"/>
  <c r="N603" i="1"/>
  <c r="M603" i="1"/>
  <c r="L603" i="1"/>
  <c r="K603" i="1"/>
  <c r="I603" i="1"/>
  <c r="H603" i="1"/>
  <c r="F603" i="1"/>
  <c r="E603" i="1"/>
  <c r="D603" i="1"/>
  <c r="O601" i="1"/>
  <c r="N601" i="1"/>
  <c r="M601" i="1"/>
  <c r="L601" i="1"/>
  <c r="K601" i="1"/>
  <c r="I601" i="1"/>
  <c r="H601" i="1"/>
  <c r="F601" i="1"/>
  <c r="E601" i="1"/>
  <c r="D601" i="1"/>
  <c r="O596" i="1"/>
  <c r="N596" i="1"/>
  <c r="N592" i="1" s="1"/>
  <c r="M596" i="1"/>
  <c r="M592" i="1" s="1"/>
  <c r="L596" i="1"/>
  <c r="L592" i="1" s="1"/>
  <c r="K596" i="1"/>
  <c r="K592" i="1" s="1"/>
  <c r="I596" i="1"/>
  <c r="I592" i="1" s="1"/>
  <c r="D837" i="1" s="1"/>
  <c r="H596" i="1"/>
  <c r="H592" i="1" s="1"/>
  <c r="F596" i="1"/>
  <c r="F592" i="1" s="1"/>
  <c r="E596" i="1"/>
  <c r="E592" i="1" s="1"/>
  <c r="D596" i="1"/>
  <c r="D592" i="1" s="1"/>
  <c r="O590" i="1"/>
  <c r="N590" i="1"/>
  <c r="M590" i="1"/>
  <c r="L590" i="1"/>
  <c r="K590" i="1"/>
  <c r="I590" i="1"/>
  <c r="H590" i="1"/>
  <c r="F590" i="1"/>
  <c r="E590" i="1"/>
  <c r="D590" i="1"/>
  <c r="O587" i="1"/>
  <c r="N587" i="1"/>
  <c r="M587" i="1"/>
  <c r="L587" i="1"/>
  <c r="K587" i="1"/>
  <c r="I587" i="1"/>
  <c r="H587" i="1"/>
  <c r="F587" i="1"/>
  <c r="E587" i="1"/>
  <c r="D587" i="1"/>
  <c r="O579" i="1"/>
  <c r="N579" i="1"/>
  <c r="N575" i="1" s="1"/>
  <c r="M579" i="1"/>
  <c r="M575" i="1" s="1"/>
  <c r="L579" i="1"/>
  <c r="L575" i="1" s="1"/>
  <c r="K579" i="1"/>
  <c r="K575" i="1" s="1"/>
  <c r="I579" i="1"/>
  <c r="I575" i="1" s="1"/>
  <c r="D834" i="1" s="1"/>
  <c r="H579" i="1"/>
  <c r="H575" i="1" s="1"/>
  <c r="F579" i="1"/>
  <c r="F575" i="1" s="1"/>
  <c r="E579" i="1"/>
  <c r="E575" i="1" s="1"/>
  <c r="D579" i="1"/>
  <c r="D575" i="1" s="1"/>
  <c r="O573" i="1"/>
  <c r="N573" i="1"/>
  <c r="M573" i="1"/>
  <c r="L573" i="1"/>
  <c r="K573" i="1"/>
  <c r="I573" i="1"/>
  <c r="H573" i="1"/>
  <c r="F573" i="1"/>
  <c r="E573" i="1"/>
  <c r="D573" i="1"/>
  <c r="O570" i="1"/>
  <c r="N570" i="1"/>
  <c r="M570" i="1"/>
  <c r="L570" i="1"/>
  <c r="K570" i="1"/>
  <c r="I570" i="1"/>
  <c r="H570" i="1"/>
  <c r="F570" i="1"/>
  <c r="E570" i="1"/>
  <c r="D570" i="1"/>
  <c r="O563" i="1"/>
  <c r="N563" i="1"/>
  <c r="M563" i="1"/>
  <c r="L563" i="1"/>
  <c r="K563" i="1"/>
  <c r="I563" i="1"/>
  <c r="H563" i="1"/>
  <c r="F563" i="1"/>
  <c r="E563" i="1"/>
  <c r="D563" i="1"/>
  <c r="O558" i="1"/>
  <c r="N558" i="1"/>
  <c r="M558" i="1"/>
  <c r="L558" i="1"/>
  <c r="K558" i="1"/>
  <c r="I558" i="1"/>
  <c r="H558" i="1"/>
  <c r="F558" i="1"/>
  <c r="E558" i="1"/>
  <c r="D558" i="1"/>
  <c r="O552" i="1"/>
  <c r="N552" i="1"/>
  <c r="N549" i="1" s="1"/>
  <c r="M552" i="1"/>
  <c r="M549" i="1" s="1"/>
  <c r="L552" i="1"/>
  <c r="L549" i="1" s="1"/>
  <c r="K552" i="1"/>
  <c r="K549" i="1" s="1"/>
  <c r="I552" i="1"/>
  <c r="I549" i="1" s="1"/>
  <c r="D831" i="1" s="1"/>
  <c r="H552" i="1"/>
  <c r="H549" i="1" s="1"/>
  <c r="F552" i="1"/>
  <c r="F549" i="1" s="1"/>
  <c r="E552" i="1"/>
  <c r="E549" i="1" s="1"/>
  <c r="D552" i="1"/>
  <c r="D549" i="1" s="1"/>
  <c r="O547" i="1"/>
  <c r="N547" i="1"/>
  <c r="M547" i="1"/>
  <c r="L547" i="1"/>
  <c r="K547" i="1"/>
  <c r="I547" i="1"/>
  <c r="H547" i="1"/>
  <c r="F547" i="1"/>
  <c r="E547" i="1"/>
  <c r="D547" i="1"/>
  <c r="O545" i="1"/>
  <c r="N545" i="1"/>
  <c r="M545" i="1"/>
  <c r="L545" i="1"/>
  <c r="K545" i="1"/>
  <c r="I545" i="1"/>
  <c r="H545" i="1"/>
  <c r="F545" i="1"/>
  <c r="E545" i="1"/>
  <c r="D545" i="1"/>
  <c r="O539" i="1"/>
  <c r="N539" i="1"/>
  <c r="N536" i="1" s="1"/>
  <c r="M539" i="1"/>
  <c r="M536" i="1" s="1"/>
  <c r="L539" i="1"/>
  <c r="L536" i="1" s="1"/>
  <c r="K539" i="1"/>
  <c r="K536" i="1" s="1"/>
  <c r="I539" i="1"/>
  <c r="I536" i="1" s="1"/>
  <c r="D829" i="1" s="1"/>
  <c r="H539" i="1"/>
  <c r="H536" i="1" s="1"/>
  <c r="F539" i="1"/>
  <c r="F536" i="1" s="1"/>
  <c r="E539" i="1"/>
  <c r="E536" i="1" s="1"/>
  <c r="D539" i="1"/>
  <c r="D536" i="1" s="1"/>
  <c r="O534" i="1"/>
  <c r="N534" i="1"/>
  <c r="N530" i="1" s="1"/>
  <c r="M534" i="1"/>
  <c r="M530" i="1" s="1"/>
  <c r="L534" i="1"/>
  <c r="L530" i="1" s="1"/>
  <c r="K534" i="1"/>
  <c r="K530" i="1" s="1"/>
  <c r="I534" i="1"/>
  <c r="I530" i="1" s="1"/>
  <c r="D828" i="1" s="1"/>
  <c r="H534" i="1"/>
  <c r="H530" i="1" s="1"/>
  <c r="F534" i="1"/>
  <c r="F530" i="1" s="1"/>
  <c r="E534" i="1"/>
  <c r="E530" i="1" s="1"/>
  <c r="D534" i="1"/>
  <c r="O528" i="1"/>
  <c r="N528" i="1"/>
  <c r="N526" i="1" s="1"/>
  <c r="M528" i="1"/>
  <c r="M526" i="1" s="1"/>
  <c r="L528" i="1"/>
  <c r="L526" i="1" s="1"/>
  <c r="K528" i="1"/>
  <c r="K526" i="1" s="1"/>
  <c r="I528" i="1"/>
  <c r="I526" i="1" s="1"/>
  <c r="D827" i="1" s="1"/>
  <c r="H528" i="1"/>
  <c r="H526" i="1" s="1"/>
  <c r="F528" i="1"/>
  <c r="F526" i="1" s="1"/>
  <c r="E528" i="1"/>
  <c r="E526" i="1" s="1"/>
  <c r="D528" i="1"/>
  <c r="D526" i="1"/>
  <c r="O524" i="1"/>
  <c r="N524" i="1"/>
  <c r="M524" i="1"/>
  <c r="M522" i="1" s="1"/>
  <c r="L524" i="1"/>
  <c r="L522" i="1" s="1"/>
  <c r="K524" i="1"/>
  <c r="K522" i="1" s="1"/>
  <c r="I524" i="1"/>
  <c r="I522" i="1" s="1"/>
  <c r="D826" i="1" s="1"/>
  <c r="H524" i="1"/>
  <c r="H522" i="1" s="1"/>
  <c r="F524" i="1"/>
  <c r="F522" i="1" s="1"/>
  <c r="E524" i="1"/>
  <c r="E522" i="1" s="1"/>
  <c r="D524" i="1"/>
  <c r="D522" i="1" s="1"/>
  <c r="O519" i="1"/>
  <c r="N519" i="1"/>
  <c r="M519" i="1"/>
  <c r="L519" i="1"/>
  <c r="K519" i="1"/>
  <c r="I519" i="1"/>
  <c r="H519" i="1"/>
  <c r="F519" i="1"/>
  <c r="E519" i="1"/>
  <c r="D519" i="1"/>
  <c r="O516" i="1"/>
  <c r="N516" i="1"/>
  <c r="M516" i="1"/>
  <c r="L516" i="1"/>
  <c r="K516" i="1"/>
  <c r="I516" i="1"/>
  <c r="H516" i="1"/>
  <c r="F516" i="1"/>
  <c r="E516" i="1"/>
  <c r="D516" i="1"/>
  <c r="O510" i="1"/>
  <c r="N510" i="1"/>
  <c r="M510" i="1"/>
  <c r="M507" i="1" s="1"/>
  <c r="L510" i="1"/>
  <c r="L507" i="1" s="1"/>
  <c r="K510" i="1"/>
  <c r="K507" i="1" s="1"/>
  <c r="I510" i="1"/>
  <c r="I507" i="1" s="1"/>
  <c r="D824" i="1" s="1"/>
  <c r="H510" i="1"/>
  <c r="H507" i="1" s="1"/>
  <c r="F510" i="1"/>
  <c r="F507" i="1" s="1"/>
  <c r="E510" i="1"/>
  <c r="E507" i="1" s="1"/>
  <c r="D510" i="1"/>
  <c r="D507" i="1" s="1"/>
  <c r="O505" i="1"/>
  <c r="N505" i="1"/>
  <c r="N502" i="1" s="1"/>
  <c r="M505" i="1"/>
  <c r="M502" i="1" s="1"/>
  <c r="L505" i="1"/>
  <c r="L502" i="1" s="1"/>
  <c r="K505" i="1"/>
  <c r="K502" i="1" s="1"/>
  <c r="I505" i="1"/>
  <c r="I502" i="1" s="1"/>
  <c r="D823" i="1" s="1"/>
  <c r="H505" i="1"/>
  <c r="H502" i="1" s="1"/>
  <c r="F505" i="1"/>
  <c r="F502" i="1" s="1"/>
  <c r="E505" i="1"/>
  <c r="E502" i="1" s="1"/>
  <c r="D505" i="1"/>
  <c r="D502" i="1" s="1"/>
  <c r="O500" i="1"/>
  <c r="N500" i="1"/>
  <c r="M500" i="1"/>
  <c r="L500" i="1"/>
  <c r="K500" i="1"/>
  <c r="I500" i="1"/>
  <c r="H500" i="1"/>
  <c r="F500" i="1"/>
  <c r="E500" i="1"/>
  <c r="D500" i="1"/>
  <c r="O498" i="1"/>
  <c r="N498" i="1"/>
  <c r="M498" i="1"/>
  <c r="L498" i="1"/>
  <c r="K498" i="1"/>
  <c r="I498" i="1"/>
  <c r="H498" i="1"/>
  <c r="F498" i="1"/>
  <c r="E498" i="1"/>
  <c r="D498" i="1"/>
  <c r="O492" i="1"/>
  <c r="N492" i="1"/>
  <c r="M492" i="1"/>
  <c r="L492" i="1"/>
  <c r="K492" i="1"/>
  <c r="I492" i="1"/>
  <c r="H492" i="1"/>
  <c r="F492" i="1"/>
  <c r="E492" i="1"/>
  <c r="D492" i="1"/>
  <c r="O490" i="1"/>
  <c r="N490" i="1"/>
  <c r="M490" i="1"/>
  <c r="L490" i="1"/>
  <c r="K490" i="1"/>
  <c r="I490" i="1"/>
  <c r="H490" i="1"/>
  <c r="F490" i="1"/>
  <c r="E490" i="1"/>
  <c r="D490" i="1"/>
  <c r="O481" i="1"/>
  <c r="E819" i="1" s="1"/>
  <c r="N481" i="1"/>
  <c r="M481" i="1"/>
  <c r="L481" i="1"/>
  <c r="K481" i="1"/>
  <c r="I481" i="1"/>
  <c r="D819" i="1" s="1"/>
  <c r="H481" i="1"/>
  <c r="F481" i="1"/>
  <c r="E481" i="1"/>
  <c r="D481" i="1"/>
  <c r="O479" i="1"/>
  <c r="E818" i="1" s="1"/>
  <c r="F818" i="1" s="1"/>
  <c r="N479" i="1"/>
  <c r="M479" i="1"/>
  <c r="L479" i="1"/>
  <c r="K479" i="1"/>
  <c r="I479" i="1"/>
  <c r="D818" i="1" s="1"/>
  <c r="H479" i="1"/>
  <c r="F479" i="1"/>
  <c r="E479" i="1"/>
  <c r="D479" i="1"/>
  <c r="O476" i="1"/>
  <c r="E817" i="1" s="1"/>
  <c r="N476" i="1"/>
  <c r="M476" i="1"/>
  <c r="L476" i="1"/>
  <c r="K476" i="1"/>
  <c r="I476" i="1"/>
  <c r="D817" i="1" s="1"/>
  <c r="H476" i="1"/>
  <c r="F476" i="1"/>
  <c r="E476" i="1"/>
  <c r="D476" i="1"/>
  <c r="O473" i="1"/>
  <c r="N473" i="1"/>
  <c r="M473" i="1"/>
  <c r="L473" i="1"/>
  <c r="K473" i="1"/>
  <c r="I473" i="1"/>
  <c r="H473" i="1"/>
  <c r="F473" i="1"/>
  <c r="E473" i="1"/>
  <c r="D473" i="1"/>
  <c r="O469" i="1"/>
  <c r="N469" i="1"/>
  <c r="M469" i="1"/>
  <c r="L469" i="1"/>
  <c r="K469" i="1"/>
  <c r="I469" i="1"/>
  <c r="H469" i="1"/>
  <c r="F469" i="1"/>
  <c r="E469" i="1"/>
  <c r="D469" i="1"/>
  <c r="O461" i="1"/>
  <c r="N461" i="1"/>
  <c r="N458" i="1" s="1"/>
  <c r="M461" i="1"/>
  <c r="M458" i="1" s="1"/>
  <c r="L461" i="1"/>
  <c r="L458" i="1" s="1"/>
  <c r="K461" i="1"/>
  <c r="K458" i="1" s="1"/>
  <c r="I461" i="1"/>
  <c r="I458" i="1" s="1"/>
  <c r="D813" i="1" s="1"/>
  <c r="H461" i="1"/>
  <c r="H458" i="1" s="1"/>
  <c r="F461" i="1"/>
  <c r="F458" i="1" s="1"/>
  <c r="E461" i="1"/>
  <c r="E458" i="1" s="1"/>
  <c r="D461" i="1"/>
  <c r="D458" i="1" s="1"/>
  <c r="O456" i="1"/>
  <c r="N456" i="1"/>
  <c r="N453" i="1" s="1"/>
  <c r="M456" i="1"/>
  <c r="M453" i="1" s="1"/>
  <c r="L456" i="1"/>
  <c r="L453" i="1" s="1"/>
  <c r="K456" i="1"/>
  <c r="K453" i="1" s="1"/>
  <c r="I456" i="1"/>
  <c r="I453" i="1" s="1"/>
  <c r="D812" i="1" s="1"/>
  <c r="D811" i="1" s="1"/>
  <c r="H456" i="1"/>
  <c r="H453" i="1" s="1"/>
  <c r="F456" i="1"/>
  <c r="F453" i="1" s="1"/>
  <c r="E456" i="1"/>
  <c r="E453" i="1" s="1"/>
  <c r="D456" i="1"/>
  <c r="D453" i="1" s="1"/>
  <c r="O449" i="1"/>
  <c r="N449" i="1"/>
  <c r="M449" i="1"/>
  <c r="L449" i="1"/>
  <c r="K449" i="1"/>
  <c r="I449" i="1"/>
  <c r="H449" i="1"/>
  <c r="F449" i="1"/>
  <c r="E449" i="1"/>
  <c r="D449" i="1"/>
  <c r="O447" i="1"/>
  <c r="N447" i="1"/>
  <c r="M447" i="1"/>
  <c r="L447" i="1"/>
  <c r="K447" i="1"/>
  <c r="I447" i="1"/>
  <c r="H447" i="1"/>
  <c r="F447" i="1"/>
  <c r="E447" i="1"/>
  <c r="D447" i="1"/>
  <c r="O442" i="1"/>
  <c r="N442" i="1"/>
  <c r="N439" i="1" s="1"/>
  <c r="M442" i="1"/>
  <c r="M439" i="1" s="1"/>
  <c r="L442" i="1"/>
  <c r="L439" i="1" s="1"/>
  <c r="K442" i="1"/>
  <c r="K439" i="1" s="1"/>
  <c r="I442" i="1"/>
  <c r="I439" i="1" s="1"/>
  <c r="D808" i="1" s="1"/>
  <c r="H442" i="1"/>
  <c r="H439" i="1" s="1"/>
  <c r="F442" i="1"/>
  <c r="F439" i="1" s="1"/>
  <c r="E442" i="1"/>
  <c r="E439" i="1" s="1"/>
  <c r="D442" i="1"/>
  <c r="D439" i="1" s="1"/>
  <c r="O426" i="1"/>
  <c r="N426" i="1"/>
  <c r="N422" i="1" s="1"/>
  <c r="M426" i="1"/>
  <c r="M422" i="1" s="1"/>
  <c r="L426" i="1"/>
  <c r="L422" i="1" s="1"/>
  <c r="K426" i="1"/>
  <c r="K422" i="1" s="1"/>
  <c r="I426" i="1"/>
  <c r="I422" i="1" s="1"/>
  <c r="D807" i="1" s="1"/>
  <c r="H426" i="1"/>
  <c r="H422" i="1" s="1"/>
  <c r="F426" i="1"/>
  <c r="F422" i="1" s="1"/>
  <c r="E426" i="1"/>
  <c r="E422" i="1" s="1"/>
  <c r="D426" i="1"/>
  <c r="D422" i="1" s="1"/>
  <c r="O418" i="1"/>
  <c r="E806" i="1" s="1"/>
  <c r="N418" i="1"/>
  <c r="M418" i="1"/>
  <c r="L418" i="1"/>
  <c r="K418" i="1"/>
  <c r="I418" i="1"/>
  <c r="D806" i="1" s="1"/>
  <c r="H418" i="1"/>
  <c r="F418" i="1"/>
  <c r="E418" i="1"/>
  <c r="D418" i="1"/>
  <c r="O414" i="1"/>
  <c r="N414" i="1"/>
  <c r="N411" i="1" s="1"/>
  <c r="M414" i="1"/>
  <c r="M411" i="1" s="1"/>
  <c r="L414" i="1"/>
  <c r="L411" i="1" s="1"/>
  <c r="K414" i="1"/>
  <c r="K411" i="1" s="1"/>
  <c r="I414" i="1"/>
  <c r="I411" i="1" s="1"/>
  <c r="D803" i="1" s="1"/>
  <c r="H414" i="1"/>
  <c r="H411" i="1" s="1"/>
  <c r="F414" i="1"/>
  <c r="F411" i="1" s="1"/>
  <c r="E414" i="1"/>
  <c r="E411" i="1" s="1"/>
  <c r="D414" i="1"/>
  <c r="D411" i="1" s="1"/>
  <c r="O408" i="1"/>
  <c r="N408" i="1"/>
  <c r="M408" i="1"/>
  <c r="L408" i="1"/>
  <c r="K408" i="1"/>
  <c r="I408" i="1"/>
  <c r="H408" i="1"/>
  <c r="F408" i="1"/>
  <c r="E408" i="1"/>
  <c r="D408" i="1"/>
  <c r="O406" i="1"/>
  <c r="N406" i="1"/>
  <c r="M406" i="1"/>
  <c r="L406" i="1"/>
  <c r="K406" i="1"/>
  <c r="I406" i="1"/>
  <c r="H406" i="1"/>
  <c r="F406" i="1"/>
  <c r="E406" i="1"/>
  <c r="D406" i="1"/>
  <c r="O400" i="1"/>
  <c r="E801" i="1" s="1"/>
  <c r="N400" i="1"/>
  <c r="M400" i="1"/>
  <c r="L400" i="1"/>
  <c r="K400" i="1"/>
  <c r="I400" i="1"/>
  <c r="D801" i="1" s="1"/>
  <c r="H400" i="1"/>
  <c r="F400" i="1"/>
  <c r="E400" i="1"/>
  <c r="D400" i="1"/>
  <c r="O396" i="1"/>
  <c r="N396" i="1"/>
  <c r="N392" i="1" s="1"/>
  <c r="M396" i="1"/>
  <c r="M392" i="1" s="1"/>
  <c r="L396" i="1"/>
  <c r="L392" i="1" s="1"/>
  <c r="K396" i="1"/>
  <c r="K392" i="1" s="1"/>
  <c r="I396" i="1"/>
  <c r="I392" i="1" s="1"/>
  <c r="D800" i="1" s="1"/>
  <c r="H396" i="1"/>
  <c r="H392" i="1" s="1"/>
  <c r="F396" i="1"/>
  <c r="F392" i="1" s="1"/>
  <c r="E396" i="1"/>
  <c r="E392" i="1" s="1"/>
  <c r="D396" i="1"/>
  <c r="D392" i="1" s="1"/>
  <c r="O389" i="1"/>
  <c r="E799" i="1" s="1"/>
  <c r="F799" i="1" s="1"/>
  <c r="N389" i="1"/>
  <c r="M389" i="1"/>
  <c r="L389" i="1"/>
  <c r="K389" i="1"/>
  <c r="I389" i="1"/>
  <c r="D799" i="1" s="1"/>
  <c r="H389" i="1"/>
  <c r="F389" i="1"/>
  <c r="E389" i="1"/>
  <c r="D389" i="1"/>
  <c r="O387" i="1"/>
  <c r="N387" i="1"/>
  <c r="N384" i="1" s="1"/>
  <c r="M387" i="1"/>
  <c r="M384" i="1" s="1"/>
  <c r="L387" i="1"/>
  <c r="L384" i="1" s="1"/>
  <c r="K387" i="1"/>
  <c r="K384" i="1" s="1"/>
  <c r="I387" i="1"/>
  <c r="I384" i="1" s="1"/>
  <c r="D798" i="1" s="1"/>
  <c r="H387" i="1"/>
  <c r="H384" i="1" s="1"/>
  <c r="F387" i="1"/>
  <c r="F384" i="1" s="1"/>
  <c r="E387" i="1"/>
  <c r="E384" i="1" s="1"/>
  <c r="D387" i="1"/>
  <c r="D384" i="1" s="1"/>
  <c r="O381" i="1"/>
  <c r="N381" i="1"/>
  <c r="M381" i="1"/>
  <c r="L381" i="1"/>
  <c r="K381" i="1"/>
  <c r="I381" i="1"/>
  <c r="H381" i="1"/>
  <c r="F381" i="1"/>
  <c r="E381" i="1"/>
  <c r="D381" i="1"/>
  <c r="O377" i="1"/>
  <c r="N377" i="1"/>
  <c r="M377" i="1"/>
  <c r="L377" i="1"/>
  <c r="K377" i="1"/>
  <c r="I377" i="1"/>
  <c r="H377" i="1"/>
  <c r="F377" i="1"/>
  <c r="E377" i="1"/>
  <c r="D377" i="1"/>
  <c r="O370" i="1"/>
  <c r="E796" i="1" s="1"/>
  <c r="N370" i="1"/>
  <c r="M370" i="1"/>
  <c r="L370" i="1"/>
  <c r="K370" i="1"/>
  <c r="I370" i="1"/>
  <c r="D796" i="1" s="1"/>
  <c r="H370" i="1"/>
  <c r="F370" i="1"/>
  <c r="E370" i="1"/>
  <c r="D370" i="1"/>
  <c r="O368" i="1"/>
  <c r="N368" i="1"/>
  <c r="M368" i="1"/>
  <c r="L368" i="1"/>
  <c r="K368" i="1"/>
  <c r="I368" i="1"/>
  <c r="H368" i="1"/>
  <c r="F368" i="1"/>
  <c r="E368" i="1"/>
  <c r="D368" i="1"/>
  <c r="O365" i="1"/>
  <c r="N365" i="1"/>
  <c r="M365" i="1"/>
  <c r="L365" i="1"/>
  <c r="K365" i="1"/>
  <c r="I365" i="1"/>
  <c r="H365" i="1"/>
  <c r="F365" i="1"/>
  <c r="E365" i="1"/>
  <c r="D365" i="1"/>
  <c r="O359" i="1"/>
  <c r="N359" i="1"/>
  <c r="M359" i="1"/>
  <c r="L359" i="1"/>
  <c r="K359" i="1"/>
  <c r="I359" i="1"/>
  <c r="H359" i="1"/>
  <c r="F359" i="1"/>
  <c r="E359" i="1"/>
  <c r="D359" i="1"/>
  <c r="O357" i="1"/>
  <c r="N357" i="1"/>
  <c r="M357" i="1"/>
  <c r="L357" i="1"/>
  <c r="K357" i="1"/>
  <c r="I357" i="1"/>
  <c r="H357" i="1"/>
  <c r="F357" i="1"/>
  <c r="E357" i="1"/>
  <c r="D357" i="1"/>
  <c r="O348" i="1"/>
  <c r="N348" i="1"/>
  <c r="N347" i="1" s="1"/>
  <c r="M348" i="1"/>
  <c r="M347" i="1" s="1"/>
  <c r="L348" i="1"/>
  <c r="L347" i="1" s="1"/>
  <c r="K348" i="1"/>
  <c r="K347" i="1" s="1"/>
  <c r="I348" i="1"/>
  <c r="I347" i="1" s="1"/>
  <c r="H348" i="1"/>
  <c r="H347" i="1" s="1"/>
  <c r="F348" i="1"/>
  <c r="F347" i="1" s="1"/>
  <c r="E348" i="1"/>
  <c r="E347" i="1" s="1"/>
  <c r="D348" i="1"/>
  <c r="D347" i="1" s="1"/>
  <c r="O345" i="1"/>
  <c r="O344" i="1" s="1"/>
  <c r="N345" i="1"/>
  <c r="N344" i="1" s="1"/>
  <c r="N343" i="1" s="1"/>
  <c r="M345" i="1"/>
  <c r="M344" i="1" s="1"/>
  <c r="M343" i="1" s="1"/>
  <c r="L345" i="1"/>
  <c r="L344" i="1" s="1"/>
  <c r="L343" i="1" s="1"/>
  <c r="K345" i="1"/>
  <c r="K344" i="1" s="1"/>
  <c r="I345" i="1"/>
  <c r="I344" i="1" s="1"/>
  <c r="H345" i="1"/>
  <c r="H344" i="1" s="1"/>
  <c r="F345" i="1"/>
  <c r="F344" i="1" s="1"/>
  <c r="E345" i="1"/>
  <c r="E344" i="1" s="1"/>
  <c r="D345" i="1"/>
  <c r="D344" i="1" s="1"/>
  <c r="O341" i="1"/>
  <c r="N341" i="1"/>
  <c r="M341" i="1"/>
  <c r="M340" i="1" s="1"/>
  <c r="M339" i="1" s="1"/>
  <c r="L341" i="1"/>
  <c r="L340" i="1" s="1"/>
  <c r="L339" i="1" s="1"/>
  <c r="K341" i="1"/>
  <c r="K340" i="1" s="1"/>
  <c r="K339" i="1" s="1"/>
  <c r="I341" i="1"/>
  <c r="I340" i="1" s="1"/>
  <c r="I339" i="1" s="1"/>
  <c r="H341" i="1"/>
  <c r="H340" i="1" s="1"/>
  <c r="H339" i="1" s="1"/>
  <c r="F341" i="1"/>
  <c r="F340" i="1" s="1"/>
  <c r="F339" i="1" s="1"/>
  <c r="E341" i="1"/>
  <c r="E340" i="1" s="1"/>
  <c r="E339" i="1" s="1"/>
  <c r="D341" i="1"/>
  <c r="D340" i="1" s="1"/>
  <c r="D339" i="1" s="1"/>
  <c r="O337" i="1"/>
  <c r="N337" i="1"/>
  <c r="N336" i="1" s="1"/>
  <c r="N335" i="1" s="1"/>
  <c r="M337" i="1"/>
  <c r="M336" i="1" s="1"/>
  <c r="M335" i="1" s="1"/>
  <c r="L337" i="1"/>
  <c r="L336" i="1" s="1"/>
  <c r="L335" i="1" s="1"/>
  <c r="K337" i="1"/>
  <c r="K336" i="1" s="1"/>
  <c r="K335" i="1" s="1"/>
  <c r="I337" i="1"/>
  <c r="I336" i="1" s="1"/>
  <c r="I335" i="1" s="1"/>
  <c r="H337" i="1"/>
  <c r="H336" i="1" s="1"/>
  <c r="H335" i="1" s="1"/>
  <c r="F337" i="1"/>
  <c r="F336" i="1" s="1"/>
  <c r="F335" i="1" s="1"/>
  <c r="E337" i="1"/>
  <c r="E336" i="1" s="1"/>
  <c r="E335" i="1" s="1"/>
  <c r="D337" i="1"/>
  <c r="D336" i="1" s="1"/>
  <c r="D335" i="1" s="1"/>
  <c r="O332" i="1"/>
  <c r="N332" i="1"/>
  <c r="N331" i="1" s="1"/>
  <c r="N330" i="1" s="1"/>
  <c r="M332" i="1"/>
  <c r="M331" i="1" s="1"/>
  <c r="M330" i="1" s="1"/>
  <c r="L332" i="1"/>
  <c r="L331" i="1" s="1"/>
  <c r="L330" i="1" s="1"/>
  <c r="K332" i="1"/>
  <c r="K331" i="1" s="1"/>
  <c r="K330" i="1" s="1"/>
  <c r="I332" i="1"/>
  <c r="I331" i="1" s="1"/>
  <c r="I330" i="1" s="1"/>
  <c r="H332" i="1"/>
  <c r="H331" i="1" s="1"/>
  <c r="H330" i="1" s="1"/>
  <c r="F332" i="1"/>
  <c r="F331" i="1" s="1"/>
  <c r="F330" i="1" s="1"/>
  <c r="E332" i="1"/>
  <c r="E331" i="1" s="1"/>
  <c r="E330" i="1" s="1"/>
  <c r="D332" i="1"/>
  <c r="O327" i="1"/>
  <c r="N327" i="1"/>
  <c r="N326" i="1" s="1"/>
  <c r="M327" i="1"/>
  <c r="M326" i="1" s="1"/>
  <c r="L327" i="1"/>
  <c r="L326" i="1" s="1"/>
  <c r="K327" i="1"/>
  <c r="K326" i="1" s="1"/>
  <c r="I327" i="1"/>
  <c r="I326" i="1" s="1"/>
  <c r="H327" i="1"/>
  <c r="H326" i="1" s="1"/>
  <c r="F327" i="1"/>
  <c r="F326" i="1" s="1"/>
  <c r="E327" i="1"/>
  <c r="E326" i="1" s="1"/>
  <c r="D327" i="1"/>
  <c r="D326" i="1" s="1"/>
  <c r="O324" i="1"/>
  <c r="N324" i="1"/>
  <c r="M324" i="1"/>
  <c r="M323" i="1" s="1"/>
  <c r="M322" i="1" s="1"/>
  <c r="L324" i="1"/>
  <c r="L323" i="1" s="1"/>
  <c r="L322" i="1" s="1"/>
  <c r="K324" i="1"/>
  <c r="K323" i="1" s="1"/>
  <c r="K322" i="1" s="1"/>
  <c r="I324" i="1"/>
  <c r="I323" i="1" s="1"/>
  <c r="I322" i="1" s="1"/>
  <c r="H324" i="1"/>
  <c r="H323" i="1" s="1"/>
  <c r="H322" i="1" s="1"/>
  <c r="F324" i="1"/>
  <c r="F323" i="1" s="1"/>
  <c r="F322" i="1" s="1"/>
  <c r="E324" i="1"/>
  <c r="E323" i="1" s="1"/>
  <c r="E322" i="1" s="1"/>
  <c r="D324" i="1"/>
  <c r="O319" i="1"/>
  <c r="N319" i="1"/>
  <c r="M319" i="1"/>
  <c r="L319" i="1"/>
  <c r="K319" i="1"/>
  <c r="I319" i="1"/>
  <c r="H319" i="1"/>
  <c r="F319" i="1"/>
  <c r="E319" i="1"/>
  <c r="D319" i="1"/>
  <c r="O317" i="1"/>
  <c r="N317" i="1"/>
  <c r="M317" i="1"/>
  <c r="L317" i="1"/>
  <c r="K317" i="1"/>
  <c r="I317" i="1"/>
  <c r="H317" i="1"/>
  <c r="F317" i="1"/>
  <c r="E317" i="1"/>
  <c r="D317" i="1"/>
  <c r="O315" i="1"/>
  <c r="N315" i="1"/>
  <c r="M315" i="1"/>
  <c r="L315" i="1"/>
  <c r="K315" i="1"/>
  <c r="I315" i="1"/>
  <c r="H315" i="1"/>
  <c r="F315" i="1"/>
  <c r="E315" i="1"/>
  <c r="D315" i="1"/>
  <c r="O312" i="1"/>
  <c r="N312" i="1"/>
  <c r="M312" i="1"/>
  <c r="L312" i="1"/>
  <c r="K312" i="1"/>
  <c r="I312" i="1"/>
  <c r="H312" i="1"/>
  <c r="F312" i="1"/>
  <c r="E312" i="1"/>
  <c r="D312" i="1"/>
  <c r="O309" i="1"/>
  <c r="N309" i="1"/>
  <c r="M309" i="1"/>
  <c r="L309" i="1"/>
  <c r="K309" i="1"/>
  <c r="I309" i="1"/>
  <c r="H309" i="1"/>
  <c r="F309" i="1"/>
  <c r="E309" i="1"/>
  <c r="D309" i="1"/>
  <c r="O307" i="1"/>
  <c r="N307" i="1"/>
  <c r="M307" i="1"/>
  <c r="L307" i="1"/>
  <c r="K307" i="1"/>
  <c r="I307" i="1"/>
  <c r="H307" i="1"/>
  <c r="F307" i="1"/>
  <c r="E307" i="1"/>
  <c r="D307" i="1"/>
  <c r="O304" i="1"/>
  <c r="N304" i="1"/>
  <c r="M304" i="1"/>
  <c r="L304" i="1"/>
  <c r="K304" i="1"/>
  <c r="I304" i="1"/>
  <c r="H304" i="1"/>
  <c r="F304" i="1"/>
  <c r="E304" i="1"/>
  <c r="D304" i="1"/>
  <c r="O295" i="1"/>
  <c r="N295" i="1"/>
  <c r="M295" i="1"/>
  <c r="L295" i="1"/>
  <c r="K295" i="1"/>
  <c r="I295" i="1"/>
  <c r="H295" i="1"/>
  <c r="F295" i="1"/>
  <c r="E295" i="1"/>
  <c r="D295" i="1"/>
  <c r="O293" i="1"/>
  <c r="N293" i="1"/>
  <c r="M293" i="1"/>
  <c r="L293" i="1"/>
  <c r="K293" i="1"/>
  <c r="I293" i="1"/>
  <c r="H293" i="1"/>
  <c r="F293" i="1"/>
  <c r="E293" i="1"/>
  <c r="D293" i="1"/>
  <c r="O290" i="1"/>
  <c r="N290" i="1"/>
  <c r="M290" i="1"/>
  <c r="L290" i="1"/>
  <c r="K290" i="1"/>
  <c r="I290" i="1"/>
  <c r="H290" i="1"/>
  <c r="F290" i="1"/>
  <c r="E290" i="1"/>
  <c r="D290" i="1"/>
  <c r="O287" i="1"/>
  <c r="N287" i="1"/>
  <c r="M287" i="1"/>
  <c r="L287" i="1"/>
  <c r="K287" i="1"/>
  <c r="I287" i="1"/>
  <c r="H287" i="1"/>
  <c r="F287" i="1"/>
  <c r="E287" i="1"/>
  <c r="D287" i="1"/>
  <c r="O281" i="1"/>
  <c r="N281" i="1"/>
  <c r="M281" i="1"/>
  <c r="L281" i="1"/>
  <c r="K281" i="1"/>
  <c r="I281" i="1"/>
  <c r="H281" i="1"/>
  <c r="F281" i="1"/>
  <c r="E281" i="1"/>
  <c r="D281" i="1"/>
  <c r="O278" i="1"/>
  <c r="N278" i="1"/>
  <c r="M278" i="1"/>
  <c r="L278" i="1"/>
  <c r="K278" i="1"/>
  <c r="I278" i="1"/>
  <c r="H278" i="1"/>
  <c r="F278" i="1"/>
  <c r="E278" i="1"/>
  <c r="D278" i="1"/>
  <c r="O275" i="1"/>
  <c r="N275" i="1"/>
  <c r="N272" i="1" s="1"/>
  <c r="M275" i="1"/>
  <c r="M272" i="1" s="1"/>
  <c r="L275" i="1"/>
  <c r="L272" i="1" s="1"/>
  <c r="K275" i="1"/>
  <c r="K272" i="1" s="1"/>
  <c r="I275" i="1"/>
  <c r="I272" i="1" s="1"/>
  <c r="H275" i="1"/>
  <c r="H272" i="1" s="1"/>
  <c r="F275" i="1"/>
  <c r="F272" i="1" s="1"/>
  <c r="E275" i="1"/>
  <c r="E272" i="1" s="1"/>
  <c r="D275" i="1"/>
  <c r="D272" i="1" s="1"/>
  <c r="O269" i="1"/>
  <c r="N269" i="1"/>
  <c r="M269" i="1"/>
  <c r="L269" i="1"/>
  <c r="K269" i="1"/>
  <c r="I269" i="1"/>
  <c r="H269" i="1"/>
  <c r="F269" i="1"/>
  <c r="E269" i="1"/>
  <c r="D269" i="1"/>
  <c r="O264" i="1"/>
  <c r="N264" i="1"/>
  <c r="N263" i="1" s="1"/>
  <c r="M264" i="1"/>
  <c r="M263" i="1" s="1"/>
  <c r="L264" i="1"/>
  <c r="L263" i="1" s="1"/>
  <c r="K264" i="1"/>
  <c r="K263" i="1" s="1"/>
  <c r="I264" i="1"/>
  <c r="I263" i="1" s="1"/>
  <c r="H264" i="1"/>
  <c r="H263" i="1" s="1"/>
  <c r="F264" i="1"/>
  <c r="F263" i="1" s="1"/>
  <c r="E264" i="1"/>
  <c r="E263" i="1" s="1"/>
  <c r="D264" i="1"/>
  <c r="D263" i="1" s="1"/>
  <c r="O261" i="1"/>
  <c r="N261" i="1"/>
  <c r="M261" i="1"/>
  <c r="L261" i="1"/>
  <c r="K261" i="1"/>
  <c r="I261" i="1"/>
  <c r="H261" i="1"/>
  <c r="F261" i="1"/>
  <c r="E261" i="1"/>
  <c r="D261" i="1"/>
  <c r="O258" i="1"/>
  <c r="N258" i="1"/>
  <c r="M258" i="1"/>
  <c r="L258" i="1"/>
  <c r="K258" i="1"/>
  <c r="I258" i="1"/>
  <c r="H258" i="1"/>
  <c r="F258" i="1"/>
  <c r="E258" i="1"/>
  <c r="D258" i="1"/>
  <c r="O256" i="1"/>
  <c r="N256" i="1"/>
  <c r="M256" i="1"/>
  <c r="L256" i="1"/>
  <c r="K256" i="1"/>
  <c r="I256" i="1"/>
  <c r="H256" i="1"/>
  <c r="F256" i="1"/>
  <c r="E256" i="1"/>
  <c r="D256" i="1"/>
  <c r="O254" i="1"/>
  <c r="N254" i="1"/>
  <c r="M254" i="1"/>
  <c r="L254" i="1"/>
  <c r="K254" i="1"/>
  <c r="I254" i="1"/>
  <c r="H254" i="1"/>
  <c r="F254" i="1"/>
  <c r="E254" i="1"/>
  <c r="D254" i="1"/>
  <c r="O243" i="1"/>
  <c r="N243" i="1"/>
  <c r="N241" i="1" s="1"/>
  <c r="M243" i="1"/>
  <c r="M241" i="1" s="1"/>
  <c r="L243" i="1"/>
  <c r="L241" i="1" s="1"/>
  <c r="K243" i="1"/>
  <c r="K241" i="1" s="1"/>
  <c r="I243" i="1"/>
  <c r="I241" i="1" s="1"/>
  <c r="H243" i="1"/>
  <c r="H241" i="1" s="1"/>
  <c r="F243" i="1"/>
  <c r="F241" i="1" s="1"/>
  <c r="E243" i="1"/>
  <c r="E241" i="1" s="1"/>
  <c r="D243" i="1"/>
  <c r="D241" i="1" s="1"/>
  <c r="O239" i="1"/>
  <c r="N239" i="1"/>
  <c r="M239" i="1"/>
  <c r="L239" i="1"/>
  <c r="K239" i="1"/>
  <c r="I239" i="1"/>
  <c r="H239" i="1"/>
  <c r="F239" i="1"/>
  <c r="E239" i="1"/>
  <c r="D239" i="1"/>
  <c r="O234" i="1"/>
  <c r="N234" i="1"/>
  <c r="M234" i="1"/>
  <c r="L234" i="1"/>
  <c r="K234" i="1"/>
  <c r="I234" i="1"/>
  <c r="H234" i="1"/>
  <c r="F234" i="1"/>
  <c r="E234" i="1"/>
  <c r="D234" i="1"/>
  <c r="O231" i="1"/>
  <c r="N231" i="1"/>
  <c r="M231" i="1"/>
  <c r="L231" i="1"/>
  <c r="K231" i="1"/>
  <c r="I231" i="1"/>
  <c r="H231" i="1"/>
  <c r="F231" i="1"/>
  <c r="E231" i="1"/>
  <c r="D231" i="1"/>
  <c r="O228" i="1"/>
  <c r="N228" i="1"/>
  <c r="M228" i="1"/>
  <c r="L228" i="1"/>
  <c r="K228" i="1"/>
  <c r="I228" i="1"/>
  <c r="H228" i="1"/>
  <c r="F228" i="1"/>
  <c r="E228" i="1"/>
  <c r="D228" i="1"/>
  <c r="O223" i="1"/>
  <c r="N223" i="1"/>
  <c r="M223" i="1"/>
  <c r="L223" i="1"/>
  <c r="K223" i="1"/>
  <c r="I223" i="1"/>
  <c r="H223" i="1"/>
  <c r="F223" i="1"/>
  <c r="E223" i="1"/>
  <c r="D223" i="1"/>
  <c r="O219" i="1"/>
  <c r="N219" i="1"/>
  <c r="M219" i="1"/>
  <c r="L219" i="1"/>
  <c r="K219" i="1"/>
  <c r="I219" i="1"/>
  <c r="H219" i="1"/>
  <c r="F219" i="1"/>
  <c r="E219" i="1"/>
  <c r="D219" i="1"/>
  <c r="O216" i="1"/>
  <c r="N216" i="1"/>
  <c r="M216" i="1"/>
  <c r="L216" i="1"/>
  <c r="K216" i="1"/>
  <c r="I216" i="1"/>
  <c r="H216" i="1"/>
  <c r="F216" i="1"/>
  <c r="E216" i="1"/>
  <c r="D216" i="1"/>
  <c r="O213" i="1"/>
  <c r="N213" i="1"/>
  <c r="M213" i="1"/>
  <c r="L213" i="1"/>
  <c r="K213" i="1"/>
  <c r="I213" i="1"/>
  <c r="H213" i="1"/>
  <c r="F213" i="1"/>
  <c r="E213" i="1"/>
  <c r="D213" i="1"/>
  <c r="O211" i="1"/>
  <c r="N211" i="1"/>
  <c r="M211" i="1"/>
  <c r="L211" i="1"/>
  <c r="K211" i="1"/>
  <c r="I211" i="1"/>
  <c r="H211" i="1"/>
  <c r="F211" i="1"/>
  <c r="E211" i="1"/>
  <c r="D211" i="1"/>
  <c r="O205" i="1"/>
  <c r="N205" i="1"/>
  <c r="N204" i="1" s="1"/>
  <c r="M205" i="1"/>
  <c r="M204" i="1" s="1"/>
  <c r="L205" i="1"/>
  <c r="L204" i="1" s="1"/>
  <c r="K205" i="1"/>
  <c r="K204" i="1" s="1"/>
  <c r="I205" i="1"/>
  <c r="I204" i="1" s="1"/>
  <c r="H205" i="1"/>
  <c r="H204" i="1" s="1"/>
  <c r="F205" i="1"/>
  <c r="F204" i="1" s="1"/>
  <c r="E205" i="1"/>
  <c r="E204" i="1" s="1"/>
  <c r="D205" i="1"/>
  <c r="D204" i="1" s="1"/>
  <c r="O201" i="1"/>
  <c r="N201" i="1"/>
  <c r="M201" i="1"/>
  <c r="L201" i="1"/>
  <c r="K201" i="1"/>
  <c r="I201" i="1"/>
  <c r="H201" i="1"/>
  <c r="F201" i="1"/>
  <c r="E201" i="1"/>
  <c r="D201" i="1"/>
  <c r="O198" i="1"/>
  <c r="N198" i="1"/>
  <c r="M198" i="1"/>
  <c r="L198" i="1"/>
  <c r="K198" i="1"/>
  <c r="I198" i="1"/>
  <c r="H198" i="1"/>
  <c r="F198" i="1"/>
  <c r="E198" i="1"/>
  <c r="D198" i="1"/>
  <c r="O193" i="1"/>
  <c r="N193" i="1"/>
  <c r="M193" i="1"/>
  <c r="L193" i="1"/>
  <c r="K193" i="1"/>
  <c r="I193" i="1"/>
  <c r="H193" i="1"/>
  <c r="F193" i="1"/>
  <c r="E193" i="1"/>
  <c r="D193" i="1"/>
  <c r="O188" i="1"/>
  <c r="N188" i="1"/>
  <c r="M188" i="1"/>
  <c r="L188" i="1"/>
  <c r="K188" i="1"/>
  <c r="I188" i="1"/>
  <c r="H188" i="1"/>
  <c r="F188" i="1"/>
  <c r="E188" i="1"/>
  <c r="D188" i="1"/>
  <c r="O185" i="1"/>
  <c r="N185" i="1"/>
  <c r="M185" i="1"/>
  <c r="L185" i="1"/>
  <c r="K185" i="1"/>
  <c r="I185" i="1"/>
  <c r="H185" i="1"/>
  <c r="F185" i="1"/>
  <c r="E185" i="1"/>
  <c r="D185" i="1"/>
  <c r="O178" i="1"/>
  <c r="N178" i="1"/>
  <c r="M178" i="1"/>
  <c r="L178" i="1"/>
  <c r="K178" i="1"/>
  <c r="I178" i="1"/>
  <c r="H178" i="1"/>
  <c r="F178" i="1"/>
  <c r="E178" i="1"/>
  <c r="D178" i="1"/>
  <c r="O173" i="1"/>
  <c r="N173" i="1"/>
  <c r="M173" i="1"/>
  <c r="L173" i="1"/>
  <c r="K173" i="1"/>
  <c r="I173" i="1"/>
  <c r="H173" i="1"/>
  <c r="F173" i="1"/>
  <c r="E173" i="1"/>
  <c r="D173" i="1"/>
  <c r="O168" i="1"/>
  <c r="N168" i="1"/>
  <c r="M168" i="1"/>
  <c r="L168" i="1"/>
  <c r="K168" i="1"/>
  <c r="I168" i="1"/>
  <c r="H168" i="1"/>
  <c r="F168" i="1"/>
  <c r="E168" i="1"/>
  <c r="D168" i="1"/>
  <c r="O164" i="1"/>
  <c r="N164" i="1"/>
  <c r="M164" i="1"/>
  <c r="L164" i="1"/>
  <c r="K164" i="1"/>
  <c r="I164" i="1"/>
  <c r="H164" i="1"/>
  <c r="F164" i="1"/>
  <c r="E164" i="1"/>
  <c r="D164" i="1"/>
  <c r="O160" i="1"/>
  <c r="N160" i="1"/>
  <c r="N157" i="1" s="1"/>
  <c r="M160" i="1"/>
  <c r="M157" i="1" s="1"/>
  <c r="L160" i="1"/>
  <c r="L157" i="1" s="1"/>
  <c r="K160" i="1"/>
  <c r="K157" i="1" s="1"/>
  <c r="I160" i="1"/>
  <c r="I157" i="1" s="1"/>
  <c r="H160" i="1"/>
  <c r="H157" i="1" s="1"/>
  <c r="F160" i="1"/>
  <c r="F157" i="1" s="1"/>
  <c r="E160" i="1"/>
  <c r="E157" i="1" s="1"/>
  <c r="D160" i="1"/>
  <c r="D157" i="1" s="1"/>
  <c r="O148" i="1"/>
  <c r="N148" i="1"/>
  <c r="N147" i="1" s="1"/>
  <c r="M148" i="1"/>
  <c r="M147" i="1" s="1"/>
  <c r="L148" i="1"/>
  <c r="L147" i="1" s="1"/>
  <c r="K148" i="1"/>
  <c r="K147" i="1" s="1"/>
  <c r="I148" i="1"/>
  <c r="I147" i="1" s="1"/>
  <c r="H148" i="1"/>
  <c r="H147" i="1" s="1"/>
  <c r="F148" i="1"/>
  <c r="F147" i="1" s="1"/>
  <c r="E148" i="1"/>
  <c r="E147" i="1" s="1"/>
  <c r="D148" i="1"/>
  <c r="D147" i="1" s="1"/>
  <c r="O144" i="1"/>
  <c r="N144" i="1"/>
  <c r="M144" i="1"/>
  <c r="L144" i="1"/>
  <c r="K144" i="1"/>
  <c r="I144" i="1"/>
  <c r="H144" i="1"/>
  <c r="F144" i="1"/>
  <c r="E144" i="1"/>
  <c r="D144" i="1"/>
  <c r="O138" i="1"/>
  <c r="N138" i="1"/>
  <c r="M138" i="1"/>
  <c r="M137" i="1" s="1"/>
  <c r="M135" i="1" s="1"/>
  <c r="M134" i="1" s="1"/>
  <c r="L138" i="1"/>
  <c r="L137" i="1" s="1"/>
  <c r="L135" i="1" s="1"/>
  <c r="L134" i="1" s="1"/>
  <c r="K138" i="1"/>
  <c r="K137" i="1" s="1"/>
  <c r="K135" i="1" s="1"/>
  <c r="K134" i="1" s="1"/>
  <c r="I138" i="1"/>
  <c r="I137" i="1" s="1"/>
  <c r="I135" i="1" s="1"/>
  <c r="I134" i="1" s="1"/>
  <c r="H138" i="1"/>
  <c r="H137" i="1" s="1"/>
  <c r="H135" i="1" s="1"/>
  <c r="H134" i="1" s="1"/>
  <c r="F138" i="1"/>
  <c r="F137" i="1" s="1"/>
  <c r="F135" i="1" s="1"/>
  <c r="F134" i="1" s="1"/>
  <c r="E138" i="1"/>
  <c r="E137" i="1" s="1"/>
  <c r="E135" i="1" s="1"/>
  <c r="E134" i="1" s="1"/>
  <c r="D138" i="1"/>
  <c r="D137" i="1" s="1"/>
  <c r="D135" i="1" s="1"/>
  <c r="D134" i="1" s="1"/>
  <c r="O132" i="1"/>
  <c r="N132" i="1"/>
  <c r="M132" i="1"/>
  <c r="L132" i="1"/>
  <c r="K132" i="1"/>
  <c r="I132" i="1"/>
  <c r="H132" i="1"/>
  <c r="F132" i="1"/>
  <c r="E132" i="1"/>
  <c r="D132" i="1"/>
  <c r="O129" i="1"/>
  <c r="N129" i="1"/>
  <c r="M129" i="1"/>
  <c r="L129" i="1"/>
  <c r="K129" i="1"/>
  <c r="I129" i="1"/>
  <c r="H129" i="1"/>
  <c r="F129" i="1"/>
  <c r="E129" i="1"/>
  <c r="D129" i="1"/>
  <c r="O123" i="1"/>
  <c r="N123" i="1"/>
  <c r="M123" i="1"/>
  <c r="L123" i="1"/>
  <c r="K123" i="1"/>
  <c r="I123" i="1"/>
  <c r="H123" i="1"/>
  <c r="F123" i="1"/>
  <c r="E123" i="1"/>
  <c r="D123" i="1"/>
  <c r="O121" i="1"/>
  <c r="N121" i="1"/>
  <c r="M121" i="1"/>
  <c r="L121" i="1"/>
  <c r="K121" i="1"/>
  <c r="I121" i="1"/>
  <c r="H121" i="1"/>
  <c r="F121" i="1"/>
  <c r="E121" i="1"/>
  <c r="D121" i="1"/>
  <c r="O116" i="1"/>
  <c r="N116" i="1"/>
  <c r="M116" i="1"/>
  <c r="L116" i="1"/>
  <c r="K116" i="1"/>
  <c r="I116" i="1"/>
  <c r="H116" i="1"/>
  <c r="F116" i="1"/>
  <c r="E116" i="1"/>
  <c r="D116" i="1"/>
  <c r="O113" i="1"/>
  <c r="N113" i="1"/>
  <c r="M113" i="1"/>
  <c r="L113" i="1"/>
  <c r="K113" i="1"/>
  <c r="I113" i="1"/>
  <c r="H113" i="1"/>
  <c r="F113" i="1"/>
  <c r="E113" i="1"/>
  <c r="D113" i="1"/>
  <c r="O107" i="1"/>
  <c r="N107" i="1"/>
  <c r="N106" i="1" s="1"/>
  <c r="N105" i="1" s="1"/>
  <c r="M107" i="1"/>
  <c r="M106" i="1" s="1"/>
  <c r="M105" i="1" s="1"/>
  <c r="L107" i="1"/>
  <c r="L106" i="1" s="1"/>
  <c r="L105" i="1" s="1"/>
  <c r="K107" i="1"/>
  <c r="K106" i="1" s="1"/>
  <c r="K105" i="1" s="1"/>
  <c r="I107" i="1"/>
  <c r="I106" i="1" s="1"/>
  <c r="I105" i="1" s="1"/>
  <c r="H107" i="1"/>
  <c r="H106" i="1" s="1"/>
  <c r="H105" i="1" s="1"/>
  <c r="F107" i="1"/>
  <c r="F106" i="1" s="1"/>
  <c r="F105" i="1" s="1"/>
  <c r="E107" i="1"/>
  <c r="E106" i="1" s="1"/>
  <c r="E105" i="1" s="1"/>
  <c r="D107" i="1"/>
  <c r="D106" i="1" s="1"/>
  <c r="O100" i="1"/>
  <c r="N100" i="1"/>
  <c r="N99" i="1" s="1"/>
  <c r="M100" i="1"/>
  <c r="M99" i="1" s="1"/>
  <c r="L100" i="1"/>
  <c r="L99" i="1" s="1"/>
  <c r="K100" i="1"/>
  <c r="K99" i="1" s="1"/>
  <c r="I100" i="1"/>
  <c r="I99" i="1" s="1"/>
  <c r="H100" i="1"/>
  <c r="H99" i="1" s="1"/>
  <c r="F100" i="1"/>
  <c r="F99" i="1" s="1"/>
  <c r="E100" i="1"/>
  <c r="E99" i="1" s="1"/>
  <c r="D100" i="1"/>
  <c r="O96" i="1"/>
  <c r="N96" i="1"/>
  <c r="M96" i="1"/>
  <c r="M95" i="1" s="1"/>
  <c r="L96" i="1"/>
  <c r="L95" i="1" s="1"/>
  <c r="K96" i="1"/>
  <c r="K95" i="1" s="1"/>
  <c r="I96" i="1"/>
  <c r="I95" i="1" s="1"/>
  <c r="H96" i="1"/>
  <c r="H95" i="1" s="1"/>
  <c r="F96" i="1"/>
  <c r="F95" i="1" s="1"/>
  <c r="E96" i="1"/>
  <c r="E95" i="1" s="1"/>
  <c r="D96" i="1"/>
  <c r="D95" i="1" s="1"/>
  <c r="O91" i="1"/>
  <c r="N91" i="1"/>
  <c r="M91" i="1"/>
  <c r="M90" i="1" s="1"/>
  <c r="L91" i="1"/>
  <c r="L90" i="1" s="1"/>
  <c r="K91" i="1"/>
  <c r="K90" i="1" s="1"/>
  <c r="I91" i="1"/>
  <c r="I90" i="1" s="1"/>
  <c r="H91" i="1"/>
  <c r="H90" i="1" s="1"/>
  <c r="F91" i="1"/>
  <c r="F90" i="1" s="1"/>
  <c r="E91" i="1"/>
  <c r="E90" i="1" s="1"/>
  <c r="D91" i="1"/>
  <c r="D90" i="1" s="1"/>
  <c r="O87" i="1"/>
  <c r="N87" i="1"/>
  <c r="M87" i="1"/>
  <c r="M86" i="1" s="1"/>
  <c r="L87" i="1"/>
  <c r="L86" i="1" s="1"/>
  <c r="K87" i="1"/>
  <c r="K86" i="1" s="1"/>
  <c r="I87" i="1"/>
  <c r="I86" i="1" s="1"/>
  <c r="H87" i="1"/>
  <c r="H86" i="1" s="1"/>
  <c r="F87" i="1"/>
  <c r="F86" i="1" s="1"/>
  <c r="E87" i="1"/>
  <c r="E86" i="1" s="1"/>
  <c r="D87" i="1"/>
  <c r="D86" i="1" s="1"/>
  <c r="O83" i="1"/>
  <c r="N83" i="1"/>
  <c r="M83" i="1"/>
  <c r="M82" i="1" s="1"/>
  <c r="L83" i="1"/>
  <c r="L82" i="1" s="1"/>
  <c r="K83" i="1"/>
  <c r="K82" i="1" s="1"/>
  <c r="I83" i="1"/>
  <c r="I82" i="1" s="1"/>
  <c r="H83" i="1"/>
  <c r="H82" i="1" s="1"/>
  <c r="F83" i="1"/>
  <c r="F82" i="1" s="1"/>
  <c r="E83" i="1"/>
  <c r="E82" i="1" s="1"/>
  <c r="D83" i="1"/>
  <c r="D82" i="1" s="1"/>
  <c r="O79" i="1"/>
  <c r="N79" i="1"/>
  <c r="N78" i="1" s="1"/>
  <c r="M79" i="1"/>
  <c r="M78" i="1" s="1"/>
  <c r="L79" i="1"/>
  <c r="L78" i="1" s="1"/>
  <c r="K79" i="1"/>
  <c r="K78" i="1" s="1"/>
  <c r="I79" i="1"/>
  <c r="I78" i="1" s="1"/>
  <c r="H79" i="1"/>
  <c r="H78" i="1" s="1"/>
  <c r="F79" i="1"/>
  <c r="F78" i="1" s="1"/>
  <c r="E79" i="1"/>
  <c r="E78" i="1" s="1"/>
  <c r="D79" i="1"/>
  <c r="D78" i="1" s="1"/>
  <c r="O75" i="1"/>
  <c r="N75" i="1"/>
  <c r="N74" i="1" s="1"/>
  <c r="M75" i="1"/>
  <c r="M74" i="1" s="1"/>
  <c r="L75" i="1"/>
  <c r="L74" i="1" s="1"/>
  <c r="K75" i="1"/>
  <c r="K74" i="1" s="1"/>
  <c r="I75" i="1"/>
  <c r="I74" i="1" s="1"/>
  <c r="H75" i="1"/>
  <c r="H74" i="1" s="1"/>
  <c r="F75" i="1"/>
  <c r="F74" i="1" s="1"/>
  <c r="E75" i="1"/>
  <c r="E74" i="1" s="1"/>
  <c r="D75" i="1"/>
  <c r="D74" i="1" s="1"/>
  <c r="O69" i="1"/>
  <c r="N69" i="1"/>
  <c r="M69" i="1"/>
  <c r="L69" i="1"/>
  <c r="K69" i="1"/>
  <c r="I69" i="1"/>
  <c r="H69" i="1"/>
  <c r="F69" i="1"/>
  <c r="E69" i="1"/>
  <c r="D69" i="1"/>
  <c r="O66" i="1"/>
  <c r="N66" i="1"/>
  <c r="M66" i="1"/>
  <c r="L66" i="1"/>
  <c r="K66" i="1"/>
  <c r="I66" i="1"/>
  <c r="H66" i="1"/>
  <c r="F66" i="1"/>
  <c r="E66" i="1"/>
  <c r="D66" i="1"/>
  <c r="O64" i="1"/>
  <c r="N64" i="1"/>
  <c r="M64" i="1"/>
  <c r="L64" i="1"/>
  <c r="K64" i="1"/>
  <c r="I64" i="1"/>
  <c r="H64" i="1"/>
  <c r="F64" i="1"/>
  <c r="E64" i="1"/>
  <c r="D64" i="1"/>
  <c r="O62" i="1"/>
  <c r="N62" i="1"/>
  <c r="M62" i="1"/>
  <c r="L62" i="1"/>
  <c r="K62" i="1"/>
  <c r="I62" i="1"/>
  <c r="H62" i="1"/>
  <c r="F62" i="1"/>
  <c r="E62" i="1"/>
  <c r="D62" i="1"/>
  <c r="O59" i="1"/>
  <c r="N59" i="1"/>
  <c r="M59" i="1"/>
  <c r="L59" i="1"/>
  <c r="K59" i="1"/>
  <c r="I59" i="1"/>
  <c r="H59" i="1"/>
  <c r="F59" i="1"/>
  <c r="E59" i="1"/>
  <c r="D59" i="1"/>
  <c r="O56" i="1"/>
  <c r="N56" i="1"/>
  <c r="M56" i="1"/>
  <c r="L56" i="1"/>
  <c r="K56" i="1"/>
  <c r="I56" i="1"/>
  <c r="H56" i="1"/>
  <c r="F56" i="1"/>
  <c r="E56" i="1"/>
  <c r="D56" i="1"/>
  <c r="O54" i="1"/>
  <c r="N54" i="1"/>
  <c r="M54" i="1"/>
  <c r="L54" i="1"/>
  <c r="K54" i="1"/>
  <c r="I54" i="1"/>
  <c r="H54" i="1"/>
  <c r="F54" i="1"/>
  <c r="E54" i="1"/>
  <c r="D54" i="1"/>
  <c r="O50" i="1"/>
  <c r="N50" i="1"/>
  <c r="M50" i="1"/>
  <c r="L50" i="1"/>
  <c r="K50" i="1"/>
  <c r="I50" i="1"/>
  <c r="H50" i="1"/>
  <c r="F50" i="1"/>
  <c r="E50" i="1"/>
  <c r="D50" i="1"/>
  <c r="O40" i="1"/>
  <c r="N40" i="1"/>
  <c r="N39" i="1" s="1"/>
  <c r="M40" i="1"/>
  <c r="M39" i="1" s="1"/>
  <c r="L40" i="1"/>
  <c r="L39" i="1" s="1"/>
  <c r="K40" i="1"/>
  <c r="K39" i="1" s="1"/>
  <c r="I40" i="1"/>
  <c r="I39" i="1" s="1"/>
  <c r="H40" i="1"/>
  <c r="H39" i="1" s="1"/>
  <c r="F40" i="1"/>
  <c r="F39" i="1" s="1"/>
  <c r="E40" i="1"/>
  <c r="E39" i="1" s="1"/>
  <c r="D40" i="1"/>
  <c r="D39" i="1" s="1"/>
  <c r="O37" i="1"/>
  <c r="N37" i="1"/>
  <c r="M37" i="1"/>
  <c r="L37" i="1"/>
  <c r="K37" i="1"/>
  <c r="I37" i="1"/>
  <c r="H37" i="1"/>
  <c r="F37" i="1"/>
  <c r="E37" i="1"/>
  <c r="D37" i="1"/>
  <c r="O35" i="1"/>
  <c r="N35" i="1"/>
  <c r="M35" i="1"/>
  <c r="L35" i="1"/>
  <c r="K35" i="1"/>
  <c r="I35" i="1"/>
  <c r="H35" i="1"/>
  <c r="F35" i="1"/>
  <c r="E35" i="1"/>
  <c r="D35" i="1"/>
  <c r="O33" i="1"/>
  <c r="N33" i="1"/>
  <c r="M33" i="1"/>
  <c r="L33" i="1"/>
  <c r="K33" i="1"/>
  <c r="I33" i="1"/>
  <c r="H33" i="1"/>
  <c r="F33" i="1"/>
  <c r="E33" i="1"/>
  <c r="D33" i="1"/>
  <c r="O31" i="1"/>
  <c r="N31" i="1"/>
  <c r="M31" i="1"/>
  <c r="L31" i="1"/>
  <c r="K31" i="1"/>
  <c r="I31" i="1"/>
  <c r="H31" i="1"/>
  <c r="F31" i="1"/>
  <c r="E31" i="1"/>
  <c r="D31" i="1"/>
  <c r="O29" i="1"/>
  <c r="N29" i="1"/>
  <c r="M29" i="1"/>
  <c r="L29" i="1"/>
  <c r="K29" i="1"/>
  <c r="I29" i="1"/>
  <c r="H29" i="1"/>
  <c r="F29" i="1"/>
  <c r="E29" i="1"/>
  <c r="D29" i="1"/>
  <c r="O27" i="1"/>
  <c r="N27" i="1"/>
  <c r="M27" i="1"/>
  <c r="L27" i="1"/>
  <c r="K27" i="1"/>
  <c r="I27" i="1"/>
  <c r="H27" i="1"/>
  <c r="F27" i="1"/>
  <c r="E27" i="1"/>
  <c r="D27" i="1"/>
  <c r="O24" i="1"/>
  <c r="N24" i="1"/>
  <c r="M24" i="1"/>
  <c r="L24" i="1"/>
  <c r="K24" i="1"/>
  <c r="I24" i="1"/>
  <c r="H24" i="1"/>
  <c r="F24" i="1"/>
  <c r="E24" i="1"/>
  <c r="D24" i="1"/>
  <c r="O13" i="1"/>
  <c r="N13" i="1"/>
  <c r="M13" i="1"/>
  <c r="L13" i="1"/>
  <c r="K13" i="1"/>
  <c r="I13" i="1"/>
  <c r="H13" i="1"/>
  <c r="F13" i="1"/>
  <c r="E13" i="1"/>
  <c r="D13" i="1"/>
  <c r="C328" i="1"/>
  <c r="D719" i="1"/>
  <c r="E719" i="1"/>
  <c r="F719" i="1"/>
  <c r="D720" i="1"/>
  <c r="E720" i="1"/>
  <c r="F720" i="1"/>
  <c r="D721" i="1"/>
  <c r="E721" i="1"/>
  <c r="F721" i="1"/>
  <c r="H719" i="1"/>
  <c r="I719" i="1"/>
  <c r="K719" i="1"/>
  <c r="L719" i="1"/>
  <c r="M719" i="1"/>
  <c r="N719" i="1"/>
  <c r="O719" i="1"/>
  <c r="R719" i="1"/>
  <c r="H720" i="1"/>
  <c r="I720" i="1"/>
  <c r="K720" i="1"/>
  <c r="L720" i="1"/>
  <c r="M720" i="1"/>
  <c r="N720" i="1"/>
  <c r="O720" i="1"/>
  <c r="R720" i="1"/>
  <c r="D712" i="1"/>
  <c r="D730" i="1"/>
  <c r="D725" i="1"/>
  <c r="G489" i="1"/>
  <c r="J489" i="1" s="1"/>
  <c r="P448" i="1"/>
  <c r="P447" i="1" s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302" i="1"/>
  <c r="P300" i="1"/>
  <c r="G448" i="1"/>
  <c r="J448" i="1" s="1"/>
  <c r="J447" i="1" s="1"/>
  <c r="G438" i="1"/>
  <c r="Q438" i="1" s="1"/>
  <c r="G437" i="1"/>
  <c r="Q437" i="1" s="1"/>
  <c r="G436" i="1"/>
  <c r="Q436" i="1" s="1"/>
  <c r="G435" i="1"/>
  <c r="Q435" i="1" s="1"/>
  <c r="G434" i="1"/>
  <c r="J434" i="1" s="1"/>
  <c r="G433" i="1"/>
  <c r="J433" i="1" s="1"/>
  <c r="G432" i="1"/>
  <c r="Q432" i="1" s="1"/>
  <c r="G431" i="1"/>
  <c r="G430" i="1"/>
  <c r="G429" i="1"/>
  <c r="Q429" i="1" s="1"/>
  <c r="G428" i="1"/>
  <c r="G427" i="1"/>
  <c r="G302" i="1"/>
  <c r="Q302" i="1" s="1"/>
  <c r="G300" i="1"/>
  <c r="Q300" i="1" s="1"/>
  <c r="C198" i="1"/>
  <c r="C228" i="1"/>
  <c r="C231" i="1"/>
  <c r="C345" i="1"/>
  <c r="C368" i="1"/>
  <c r="C365" i="1" s="1"/>
  <c r="C359" i="1" s="1"/>
  <c r="C357" i="1" s="1"/>
  <c r="C298" i="1" s="1"/>
  <c r="C370" i="1"/>
  <c r="C481" i="1" s="1"/>
  <c r="C387" i="1"/>
  <c r="C389" i="1"/>
  <c r="C400" i="1"/>
  <c r="C406" i="1"/>
  <c r="C396" i="1" s="1"/>
  <c r="C414" i="1"/>
  <c r="C447" i="1"/>
  <c r="C469" i="1"/>
  <c r="C461" i="1" s="1"/>
  <c r="C479" i="1"/>
  <c r="C490" i="1"/>
  <c r="C473" i="1" s="1"/>
  <c r="C492" i="1"/>
  <c r="C498" i="1"/>
  <c r="C500" i="1"/>
  <c r="C505" i="1"/>
  <c r="C510" i="1"/>
  <c r="C524" i="1"/>
  <c r="C545" i="1"/>
  <c r="C552" i="1"/>
  <c r="C547" i="1" s="1"/>
  <c r="C563" i="1"/>
  <c r="C558" i="1" s="1"/>
  <c r="C573" i="1"/>
  <c r="C570" i="1" s="1"/>
  <c r="C567" i="1" s="1"/>
  <c r="C613" i="1"/>
  <c r="C623" i="1"/>
  <c r="C610" i="1" s="1"/>
  <c r="C632" i="1"/>
  <c r="C626" i="1" s="1"/>
  <c r="C634" i="1"/>
  <c r="C645" i="1"/>
  <c r="C641" i="1" s="1"/>
  <c r="C651" i="1"/>
  <c r="C675" i="1"/>
  <c r="C677" i="1"/>
  <c r="C173" i="1"/>
  <c r="F817" i="1" l="1"/>
  <c r="F819" i="1"/>
  <c r="D840" i="1"/>
  <c r="F843" i="1"/>
  <c r="F852" i="1"/>
  <c r="F801" i="1"/>
  <c r="D343" i="1"/>
  <c r="E343" i="1"/>
  <c r="E334" i="1" s="1"/>
  <c r="F796" i="1"/>
  <c r="F806" i="1"/>
  <c r="F343" i="1"/>
  <c r="F334" i="1" s="1"/>
  <c r="C188" i="1"/>
  <c r="C344" i="1"/>
  <c r="H343" i="1"/>
  <c r="H334" i="1" s="1"/>
  <c r="I343" i="1"/>
  <c r="I334" i="1" s="1"/>
  <c r="K343" i="1"/>
  <c r="K334" i="1" s="1"/>
  <c r="O536" i="1"/>
  <c r="E829" i="1" s="1"/>
  <c r="F829" i="1" s="1"/>
  <c r="O90" i="1"/>
  <c r="O137" i="1"/>
  <c r="O272" i="1"/>
  <c r="O326" i="1"/>
  <c r="O347" i="1"/>
  <c r="O343" i="1" s="1"/>
  <c r="O392" i="1"/>
  <c r="E800" i="1" s="1"/>
  <c r="F800" i="1" s="1"/>
  <c r="O453" i="1"/>
  <c r="E812" i="1" s="1"/>
  <c r="O522" i="1"/>
  <c r="E826" i="1" s="1"/>
  <c r="F826" i="1" s="1"/>
  <c r="O241" i="1"/>
  <c r="O263" i="1"/>
  <c r="O336" i="1"/>
  <c r="O439" i="1"/>
  <c r="E808" i="1" s="1"/>
  <c r="F808" i="1" s="1"/>
  <c r="O507" i="1"/>
  <c r="E824" i="1" s="1"/>
  <c r="F824" i="1" s="1"/>
  <c r="O530" i="1"/>
  <c r="E828" i="1" s="1"/>
  <c r="F828" i="1" s="1"/>
  <c r="O607" i="1"/>
  <c r="E841" i="1" s="1"/>
  <c r="O575" i="1"/>
  <c r="E834" i="1" s="1"/>
  <c r="F834" i="1" s="1"/>
  <c r="O82" i="1"/>
  <c r="O106" i="1"/>
  <c r="O157" i="1"/>
  <c r="O340" i="1"/>
  <c r="O39" i="1"/>
  <c r="O670" i="1"/>
  <c r="E850" i="1" s="1"/>
  <c r="F850" i="1" s="1"/>
  <c r="O384" i="1"/>
  <c r="E798" i="1" s="1"/>
  <c r="F798" i="1" s="1"/>
  <c r="O549" i="1"/>
  <c r="E831" i="1" s="1"/>
  <c r="F831" i="1" s="1"/>
  <c r="O204" i="1"/>
  <c r="O177" i="1" s="1"/>
  <c r="O78" i="1"/>
  <c r="O99" i="1"/>
  <c r="O147" i="1"/>
  <c r="O526" i="1"/>
  <c r="E827" i="1" s="1"/>
  <c r="F827" i="1" s="1"/>
  <c r="Q301" i="1"/>
  <c r="O86" i="1"/>
  <c r="O323" i="1"/>
  <c r="O411" i="1"/>
  <c r="E803" i="1" s="1"/>
  <c r="F803" i="1" s="1"/>
  <c r="O592" i="1"/>
  <c r="E837" i="1" s="1"/>
  <c r="F837" i="1" s="1"/>
  <c r="O74" i="1"/>
  <c r="O95" i="1"/>
  <c r="O331" i="1"/>
  <c r="O422" i="1"/>
  <c r="E807" i="1" s="1"/>
  <c r="F807" i="1" s="1"/>
  <c r="O458" i="1"/>
  <c r="E813" i="1" s="1"/>
  <c r="F813" i="1" s="1"/>
  <c r="O502" i="1"/>
  <c r="E823" i="1" s="1"/>
  <c r="F823" i="1" s="1"/>
  <c r="Q448" i="1"/>
  <c r="J427" i="1"/>
  <c r="Q427" i="1"/>
  <c r="J428" i="1"/>
  <c r="Q428" i="1"/>
  <c r="J431" i="1"/>
  <c r="Q431" i="1"/>
  <c r="J430" i="1"/>
  <c r="Q430" i="1"/>
  <c r="Q433" i="1"/>
  <c r="Q434" i="1"/>
  <c r="Q489" i="1"/>
  <c r="O567" i="1"/>
  <c r="E833" i="1" s="1"/>
  <c r="J435" i="1"/>
  <c r="J436" i="1"/>
  <c r="D238" i="1"/>
  <c r="J437" i="1"/>
  <c r="J438" i="1"/>
  <c r="J429" i="1"/>
  <c r="J300" i="1"/>
  <c r="J302" i="1"/>
  <c r="F143" i="1"/>
  <c r="J432" i="1"/>
  <c r="I554" i="1"/>
  <c r="D832" i="1" s="1"/>
  <c r="N512" i="1"/>
  <c r="M620" i="1"/>
  <c r="E512" i="1"/>
  <c r="D512" i="1"/>
  <c r="D620" i="1"/>
  <c r="D444" i="1"/>
  <c r="D530" i="1"/>
  <c r="I599" i="1"/>
  <c r="D105" i="1"/>
  <c r="E444" i="1"/>
  <c r="E417" i="1" s="1"/>
  <c r="E416" i="1" s="1"/>
  <c r="F373" i="1"/>
  <c r="H373" i="1"/>
  <c r="D143" i="1"/>
  <c r="I494" i="1"/>
  <c r="D822" i="1" s="1"/>
  <c r="E494" i="1"/>
  <c r="D554" i="1"/>
  <c r="K554" i="1"/>
  <c r="E554" i="1"/>
  <c r="O620" i="1"/>
  <c r="E846" i="1" s="1"/>
  <c r="K599" i="1"/>
  <c r="H452" i="1"/>
  <c r="H451" i="1" s="1"/>
  <c r="D331" i="1"/>
  <c r="D330" i="1" s="1"/>
  <c r="F554" i="1"/>
  <c r="N583" i="1"/>
  <c r="N582" i="1" s="1"/>
  <c r="I512" i="1"/>
  <c r="D825" i="1" s="1"/>
  <c r="O353" i="1"/>
  <c r="E794" i="1" s="1"/>
  <c r="M361" i="1"/>
  <c r="F541" i="1"/>
  <c r="D402" i="1"/>
  <c r="H512" i="1"/>
  <c r="D99" i="1"/>
  <c r="M222" i="1"/>
  <c r="I253" i="1"/>
  <c r="D323" i="1"/>
  <c r="L567" i="1"/>
  <c r="K567" i="1"/>
  <c r="F402" i="1"/>
  <c r="L465" i="1"/>
  <c r="O541" i="1"/>
  <c r="E830" i="1" s="1"/>
  <c r="H210" i="1"/>
  <c r="K361" i="1"/>
  <c r="L373" i="1"/>
  <c r="K163" i="1"/>
  <c r="M636" i="1"/>
  <c r="L253" i="1"/>
  <c r="M163" i="1"/>
  <c r="M12" i="1"/>
  <c r="F12" i="1"/>
  <c r="F465" i="1"/>
  <c r="O583" i="1"/>
  <c r="E836" i="1" s="1"/>
  <c r="H486" i="1"/>
  <c r="K373" i="1"/>
  <c r="K49" i="1"/>
  <c r="K48" i="1" s="1"/>
  <c r="L12" i="1"/>
  <c r="K321" i="1"/>
  <c r="D373" i="1"/>
  <c r="I12" i="1"/>
  <c r="M238" i="1"/>
  <c r="I465" i="1"/>
  <c r="D816" i="1" s="1"/>
  <c r="K620" i="1"/>
  <c r="L143" i="1"/>
  <c r="D583" i="1"/>
  <c r="L620" i="1"/>
  <c r="N629" i="1"/>
  <c r="O49" i="1"/>
  <c r="D303" i="1"/>
  <c r="D452" i="1"/>
  <c r="E452" i="1"/>
  <c r="E451" i="1" s="1"/>
  <c r="M334" i="1"/>
  <c r="F452" i="1"/>
  <c r="F451" i="1" s="1"/>
  <c r="O26" i="1"/>
  <c r="H49" i="1"/>
  <c r="H48" i="1" s="1"/>
  <c r="N90" i="1"/>
  <c r="N507" i="1"/>
  <c r="G447" i="1"/>
  <c r="D353" i="1"/>
  <c r="N95" i="1"/>
  <c r="H143" i="1"/>
  <c r="M321" i="1"/>
  <c r="N323" i="1"/>
  <c r="E606" i="1"/>
  <c r="E605" i="1" s="1"/>
  <c r="I143" i="1"/>
  <c r="D567" i="1"/>
  <c r="L222" i="1"/>
  <c r="K402" i="1"/>
  <c r="E657" i="1"/>
  <c r="M143" i="1"/>
  <c r="N253" i="1"/>
  <c r="E280" i="1"/>
  <c r="E260" i="1" s="1"/>
  <c r="M402" i="1"/>
  <c r="L353" i="1"/>
  <c r="D361" i="1"/>
  <c r="M444" i="1"/>
  <c r="M417" i="1" s="1"/>
  <c r="M416" i="1" s="1"/>
  <c r="L512" i="1"/>
  <c r="I541" i="1"/>
  <c r="D830" i="1" s="1"/>
  <c r="D210" i="1"/>
  <c r="D222" i="1"/>
  <c r="F253" i="1"/>
  <c r="E361" i="1"/>
  <c r="H444" i="1"/>
  <c r="H417" i="1" s="1"/>
  <c r="H416" i="1" s="1"/>
  <c r="M657" i="1"/>
  <c r="D280" i="1"/>
  <c r="E636" i="1"/>
  <c r="E238" i="1"/>
  <c r="E567" i="1"/>
  <c r="F353" i="1"/>
  <c r="F210" i="1"/>
  <c r="O554" i="1"/>
  <c r="E832" i="1" s="1"/>
  <c r="F620" i="1"/>
  <c r="F26" i="1"/>
  <c r="H620" i="1"/>
  <c r="I222" i="1"/>
  <c r="I444" i="1"/>
  <c r="K754" i="1" s="1"/>
  <c r="D541" i="1"/>
  <c r="H583" i="1"/>
  <c r="H582" i="1" s="1"/>
  <c r="D599" i="1"/>
  <c r="E629" i="1"/>
  <c r="H657" i="1"/>
  <c r="F303" i="1"/>
  <c r="O486" i="1"/>
  <c r="E821" i="1" s="1"/>
  <c r="N554" i="1"/>
  <c r="F567" i="1"/>
  <c r="E620" i="1"/>
  <c r="H222" i="1"/>
  <c r="I238" i="1"/>
  <c r="O402" i="1"/>
  <c r="E802" i="1" s="1"/>
  <c r="O12" i="1"/>
  <c r="E486" i="1"/>
  <c r="K512" i="1"/>
  <c r="H599" i="1"/>
  <c r="H253" i="1"/>
  <c r="N353" i="1"/>
  <c r="F361" i="1"/>
  <c r="H465" i="1"/>
  <c r="K541" i="1"/>
  <c r="N567" i="1"/>
  <c r="F657" i="1"/>
  <c r="N26" i="1"/>
  <c r="O280" i="1"/>
  <c r="I373" i="1"/>
  <c r="D797" i="1" s="1"/>
  <c r="E541" i="1"/>
  <c r="F629" i="1"/>
  <c r="F73" i="1"/>
  <c r="E321" i="1"/>
  <c r="M26" i="1"/>
  <c r="N86" i="1"/>
  <c r="L452" i="1"/>
  <c r="L451" i="1" s="1"/>
  <c r="F238" i="1"/>
  <c r="H541" i="1"/>
  <c r="H494" i="1"/>
  <c r="K606" i="1"/>
  <c r="K605" i="1" s="1"/>
  <c r="H361" i="1"/>
  <c r="E402" i="1"/>
  <c r="I567" i="1"/>
  <c r="D833" i="1" s="1"/>
  <c r="P426" i="1"/>
  <c r="N12" i="1"/>
  <c r="G426" i="1"/>
  <c r="L334" i="1"/>
  <c r="M73" i="1"/>
  <c r="K12" i="1"/>
  <c r="I177" i="1"/>
  <c r="E112" i="1"/>
  <c r="E104" i="1" s="1"/>
  <c r="E103" i="1" s="1"/>
  <c r="F112" i="1"/>
  <c r="F104" i="1" s="1"/>
  <c r="F103" i="1" s="1"/>
  <c r="E177" i="1"/>
  <c r="L361" i="1"/>
  <c r="D486" i="1"/>
  <c r="M567" i="1"/>
  <c r="O361" i="1"/>
  <c r="E795" i="1" s="1"/>
  <c r="L494" i="1"/>
  <c r="N657" i="1"/>
  <c r="N303" i="1"/>
  <c r="E599" i="1"/>
  <c r="I606" i="1"/>
  <c r="I605" i="1" s="1"/>
  <c r="I26" i="1"/>
  <c r="H177" i="1"/>
  <c r="N177" i="1"/>
  <c r="H321" i="1"/>
  <c r="N340" i="1"/>
  <c r="N339" i="1" s="1"/>
  <c r="K465" i="1"/>
  <c r="L606" i="1"/>
  <c r="L605" i="1" s="1"/>
  <c r="D26" i="1"/>
  <c r="D112" i="1"/>
  <c r="O163" i="1"/>
  <c r="M353" i="1"/>
  <c r="I636" i="1"/>
  <c r="D848" i="1" s="1"/>
  <c r="E210" i="1"/>
  <c r="I620" i="1"/>
  <c r="D846" i="1" s="1"/>
  <c r="N163" i="1"/>
  <c r="M606" i="1"/>
  <c r="M605" i="1" s="1"/>
  <c r="F280" i="1"/>
  <c r="F260" i="1" s="1"/>
  <c r="M373" i="1"/>
  <c r="N599" i="1"/>
  <c r="K238" i="1"/>
  <c r="M465" i="1"/>
  <c r="O599" i="1"/>
  <c r="L303" i="1"/>
  <c r="H402" i="1"/>
  <c r="E253" i="1"/>
  <c r="E373" i="1"/>
  <c r="I402" i="1"/>
  <c r="D802" i="1" s="1"/>
  <c r="O465" i="1"/>
  <c r="E816" i="1" s="1"/>
  <c r="K494" i="1"/>
  <c r="E583" i="1"/>
  <c r="E582" i="1" s="1"/>
  <c r="F636" i="1"/>
  <c r="D12" i="1"/>
  <c r="O210" i="1"/>
  <c r="I486" i="1"/>
  <c r="D821" i="1" s="1"/>
  <c r="M541" i="1"/>
  <c r="F583" i="1"/>
  <c r="F582" i="1" s="1"/>
  <c r="E12" i="1"/>
  <c r="D163" i="1"/>
  <c r="O238" i="1"/>
  <c r="N486" i="1"/>
  <c r="M494" i="1"/>
  <c r="M554" i="1"/>
  <c r="D657" i="1"/>
  <c r="E163" i="1"/>
  <c r="I210" i="1"/>
  <c r="M210" i="1"/>
  <c r="L238" i="1"/>
  <c r="F444" i="1"/>
  <c r="F417" i="1" s="1"/>
  <c r="F416" i="1" s="1"/>
  <c r="K486" i="1"/>
  <c r="N494" i="1"/>
  <c r="H636" i="1"/>
  <c r="H73" i="1"/>
  <c r="F222" i="1"/>
  <c r="M253" i="1"/>
  <c r="E303" i="1"/>
  <c r="E353" i="1"/>
  <c r="O444" i="1"/>
  <c r="E809" i="1" s="1"/>
  <c r="I583" i="1"/>
  <c r="F606" i="1"/>
  <c r="F605" i="1" s="1"/>
  <c r="N373" i="1"/>
  <c r="I452" i="1"/>
  <c r="I451" i="1" s="1"/>
  <c r="D465" i="1"/>
  <c r="O512" i="1"/>
  <c r="E825" i="1" s="1"/>
  <c r="K629" i="1"/>
  <c r="O253" i="1"/>
  <c r="O303" i="1"/>
  <c r="K353" i="1"/>
  <c r="I361" i="1"/>
  <c r="D795" i="1" s="1"/>
  <c r="O373" i="1"/>
  <c r="E797" i="1" s="1"/>
  <c r="K583" i="1"/>
  <c r="K582" i="1" s="1"/>
  <c r="L629" i="1"/>
  <c r="L636" i="1"/>
  <c r="K452" i="1"/>
  <c r="K451" i="1" s="1"/>
  <c r="L583" i="1"/>
  <c r="L582" i="1" s="1"/>
  <c r="I629" i="1"/>
  <c r="D847" i="1" s="1"/>
  <c r="M629" i="1"/>
  <c r="K73" i="1"/>
  <c r="F321" i="1"/>
  <c r="N522" i="1"/>
  <c r="O657" i="1"/>
  <c r="E849" i="1" s="1"/>
  <c r="D49" i="1"/>
  <c r="K222" i="1"/>
  <c r="L657" i="1"/>
  <c r="H12" i="1"/>
  <c r="F163" i="1"/>
  <c r="K657" i="1"/>
  <c r="E73" i="1"/>
  <c r="H163" i="1"/>
  <c r="L163" i="1"/>
  <c r="E26" i="1"/>
  <c r="F49" i="1"/>
  <c r="F48" i="1" s="1"/>
  <c r="N137" i="1"/>
  <c r="N135" i="1" s="1"/>
  <c r="N134" i="1" s="1"/>
  <c r="I163" i="1"/>
  <c r="E143" i="1"/>
  <c r="N238" i="1"/>
  <c r="H112" i="1"/>
  <c r="H104" i="1" s="1"/>
  <c r="H103" i="1" s="1"/>
  <c r="N222" i="1"/>
  <c r="H280" i="1"/>
  <c r="H260" i="1" s="1"/>
  <c r="H554" i="1"/>
  <c r="H567" i="1"/>
  <c r="N607" i="1"/>
  <c r="N606" i="1" s="1"/>
  <c r="N605" i="1" s="1"/>
  <c r="D629" i="1"/>
  <c r="N49" i="1"/>
  <c r="N48" i="1" s="1"/>
  <c r="N112" i="1"/>
  <c r="O222" i="1"/>
  <c r="I280" i="1"/>
  <c r="I260" i="1" s="1"/>
  <c r="N452" i="1"/>
  <c r="N451" i="1" s="1"/>
  <c r="E49" i="1"/>
  <c r="E48" i="1" s="1"/>
  <c r="N361" i="1"/>
  <c r="I112" i="1"/>
  <c r="I104" i="1" s="1"/>
  <c r="I103" i="1" s="1"/>
  <c r="K143" i="1"/>
  <c r="N280" i="1"/>
  <c r="K112" i="1"/>
  <c r="K104" i="1" s="1"/>
  <c r="K103" i="1" s="1"/>
  <c r="O112" i="1"/>
  <c r="D177" i="1"/>
  <c r="L177" i="1"/>
  <c r="N210" i="1"/>
  <c r="K280" i="1"/>
  <c r="K260" i="1" s="1"/>
  <c r="L321" i="1"/>
  <c r="D606" i="1"/>
  <c r="O636" i="1"/>
  <c r="E848" i="1" s="1"/>
  <c r="F848" i="1" s="1"/>
  <c r="N82" i="1"/>
  <c r="H629" i="1"/>
  <c r="N636" i="1"/>
  <c r="L73" i="1"/>
  <c r="M112" i="1"/>
  <c r="M104" i="1" s="1"/>
  <c r="M103" i="1" s="1"/>
  <c r="N143" i="1"/>
  <c r="L486" i="1"/>
  <c r="N444" i="1"/>
  <c r="H238" i="1"/>
  <c r="I73" i="1"/>
  <c r="D73" i="1"/>
  <c r="K26" i="1"/>
  <c r="I49" i="1"/>
  <c r="I48" i="1" s="1"/>
  <c r="L210" i="1"/>
  <c r="K177" i="1"/>
  <c r="K444" i="1"/>
  <c r="K417" i="1" s="1"/>
  <c r="K416" i="1" s="1"/>
  <c r="D636" i="1"/>
  <c r="F177" i="1"/>
  <c r="N402" i="1"/>
  <c r="L444" i="1"/>
  <c r="L417" i="1" s="1"/>
  <c r="L416" i="1" s="1"/>
  <c r="O494" i="1"/>
  <c r="E822" i="1" s="1"/>
  <c r="K636" i="1"/>
  <c r="L112" i="1"/>
  <c r="L104" i="1" s="1"/>
  <c r="L103" i="1" s="1"/>
  <c r="D253" i="1"/>
  <c r="I321" i="1"/>
  <c r="H353" i="1"/>
  <c r="N465" i="1"/>
  <c r="L541" i="1"/>
  <c r="H303" i="1"/>
  <c r="I353" i="1"/>
  <c r="D794" i="1" s="1"/>
  <c r="L49" i="1"/>
  <c r="L48" i="1" s="1"/>
  <c r="I303" i="1"/>
  <c r="N541" i="1"/>
  <c r="H606" i="1"/>
  <c r="H605" i="1" s="1"/>
  <c r="H26" i="1"/>
  <c r="L26" i="1"/>
  <c r="M49" i="1"/>
  <c r="M48" i="1" s="1"/>
  <c r="M303" i="1"/>
  <c r="K303" i="1"/>
  <c r="F512" i="1"/>
  <c r="O629" i="1"/>
  <c r="E847" i="1" s="1"/>
  <c r="F847" i="1" s="1"/>
  <c r="M177" i="1"/>
  <c r="L280" i="1"/>
  <c r="L260" i="1" s="1"/>
  <c r="L554" i="1"/>
  <c r="N620" i="1"/>
  <c r="M280" i="1"/>
  <c r="M260" i="1" s="1"/>
  <c r="D494" i="1"/>
  <c r="M583" i="1"/>
  <c r="M582" i="1" s="1"/>
  <c r="K253" i="1"/>
  <c r="E465" i="1"/>
  <c r="F486" i="1"/>
  <c r="F494" i="1"/>
  <c r="E222" i="1"/>
  <c r="L402" i="1"/>
  <c r="M486" i="1"/>
  <c r="F599" i="1"/>
  <c r="M452" i="1"/>
  <c r="M451" i="1" s="1"/>
  <c r="M512" i="1"/>
  <c r="L599" i="1"/>
  <c r="I657" i="1"/>
  <c r="D849" i="1" s="1"/>
  <c r="K210" i="1"/>
  <c r="M599" i="1"/>
  <c r="L722" i="1"/>
  <c r="N722" i="1"/>
  <c r="D723" i="1"/>
  <c r="D790" i="1" s="1"/>
  <c r="D789" i="1" s="1"/>
  <c r="E722" i="1"/>
  <c r="D722" i="1"/>
  <c r="D727" i="1"/>
  <c r="E723" i="1"/>
  <c r="C408" i="1"/>
  <c r="C381" i="1"/>
  <c r="C377" i="1" s="1"/>
  <c r="C456" i="1"/>
  <c r="C519" i="1"/>
  <c r="C516" i="1" s="1"/>
  <c r="C603" i="1"/>
  <c r="C601" i="1" s="1"/>
  <c r="C596" i="1" s="1"/>
  <c r="C667" i="1"/>
  <c r="C664" i="1" s="1"/>
  <c r="C662" i="1" s="1"/>
  <c r="F722" i="1"/>
  <c r="C442" i="1"/>
  <c r="K707" i="1"/>
  <c r="K790" i="1"/>
  <c r="K789" i="1" s="1"/>
  <c r="L790" i="1"/>
  <c r="L789" i="1" s="1"/>
  <c r="C66" i="1"/>
  <c r="C534" i="1"/>
  <c r="C528" i="1" s="1"/>
  <c r="C526" i="1" s="1"/>
  <c r="C539" i="1"/>
  <c r="C79" i="1"/>
  <c r="C78" i="1" s="1"/>
  <c r="C83" i="1"/>
  <c r="C82" i="1" s="1"/>
  <c r="C87" i="1"/>
  <c r="C86" i="1" s="1"/>
  <c r="C670" i="1" s="1"/>
  <c r="C100" i="1"/>
  <c r="C99" i="1" s="1"/>
  <c r="C193" i="1" s="1"/>
  <c r="C361" i="1" s="1"/>
  <c r="C64" i="1"/>
  <c r="C54" i="1"/>
  <c r="C138" i="1" s="1"/>
  <c r="R744" i="1"/>
  <c r="O744" i="1"/>
  <c r="O783" i="1" s="1"/>
  <c r="N744" i="1"/>
  <c r="N783" i="1" s="1"/>
  <c r="M744" i="1"/>
  <c r="M783" i="1" s="1"/>
  <c r="L744" i="1"/>
  <c r="L783" i="1" s="1"/>
  <c r="K744" i="1"/>
  <c r="K783" i="1" s="1"/>
  <c r="I744" i="1"/>
  <c r="I783" i="1" s="1"/>
  <c r="H744" i="1"/>
  <c r="H783" i="1" s="1"/>
  <c r="F744" i="1"/>
  <c r="F783" i="1" s="1"/>
  <c r="E744" i="1"/>
  <c r="E783" i="1" s="1"/>
  <c r="D744" i="1"/>
  <c r="D783" i="1" s="1"/>
  <c r="C744" i="1"/>
  <c r="C783" i="1" s="1"/>
  <c r="R743" i="1"/>
  <c r="O743" i="1"/>
  <c r="N743" i="1"/>
  <c r="M743" i="1"/>
  <c r="L743" i="1"/>
  <c r="K743" i="1"/>
  <c r="I743" i="1"/>
  <c r="H743" i="1"/>
  <c r="F743" i="1"/>
  <c r="E743" i="1"/>
  <c r="D743" i="1"/>
  <c r="C743" i="1"/>
  <c r="R742" i="1"/>
  <c r="O742" i="1"/>
  <c r="N742" i="1"/>
  <c r="M742" i="1"/>
  <c r="L742" i="1"/>
  <c r="K742" i="1"/>
  <c r="I742" i="1"/>
  <c r="H742" i="1"/>
  <c r="F742" i="1"/>
  <c r="E742" i="1"/>
  <c r="D742" i="1"/>
  <c r="C742" i="1"/>
  <c r="R741" i="1"/>
  <c r="O741" i="1"/>
  <c r="N741" i="1"/>
  <c r="M741" i="1"/>
  <c r="L741" i="1"/>
  <c r="K741" i="1"/>
  <c r="I741" i="1"/>
  <c r="H741" i="1"/>
  <c r="F741" i="1"/>
  <c r="E741" i="1"/>
  <c r="D741" i="1"/>
  <c r="C741" i="1"/>
  <c r="R740" i="1"/>
  <c r="O740" i="1"/>
  <c r="N740" i="1"/>
  <c r="M740" i="1"/>
  <c r="L740" i="1"/>
  <c r="K740" i="1"/>
  <c r="I740" i="1"/>
  <c r="H740" i="1"/>
  <c r="F740" i="1"/>
  <c r="E740" i="1"/>
  <c r="D740" i="1"/>
  <c r="C740" i="1"/>
  <c r="R737" i="1"/>
  <c r="O737" i="1"/>
  <c r="N737" i="1"/>
  <c r="M737" i="1"/>
  <c r="L737" i="1"/>
  <c r="K737" i="1"/>
  <c r="I737" i="1"/>
  <c r="H737" i="1"/>
  <c r="F737" i="1"/>
  <c r="E737" i="1"/>
  <c r="D737" i="1"/>
  <c r="C737" i="1"/>
  <c r="R736" i="1"/>
  <c r="O736" i="1"/>
  <c r="N736" i="1"/>
  <c r="M736" i="1"/>
  <c r="L736" i="1"/>
  <c r="K736" i="1"/>
  <c r="I736" i="1"/>
  <c r="H736" i="1"/>
  <c r="F736" i="1"/>
  <c r="E736" i="1"/>
  <c r="D736" i="1"/>
  <c r="C736" i="1"/>
  <c r="R732" i="1"/>
  <c r="O732" i="1"/>
  <c r="N732" i="1"/>
  <c r="M732" i="1"/>
  <c r="L732" i="1"/>
  <c r="K732" i="1"/>
  <c r="I732" i="1"/>
  <c r="H732" i="1"/>
  <c r="F732" i="1"/>
  <c r="E732" i="1"/>
  <c r="D732" i="1"/>
  <c r="C732" i="1"/>
  <c r="R731" i="1"/>
  <c r="O731" i="1"/>
  <c r="N731" i="1"/>
  <c r="M731" i="1"/>
  <c r="L731" i="1"/>
  <c r="K731" i="1"/>
  <c r="I731" i="1"/>
  <c r="H731" i="1"/>
  <c r="F731" i="1"/>
  <c r="E731" i="1"/>
  <c r="D731" i="1"/>
  <c r="C731" i="1"/>
  <c r="R730" i="1"/>
  <c r="O730" i="1"/>
  <c r="N730" i="1"/>
  <c r="M730" i="1"/>
  <c r="L730" i="1"/>
  <c r="K730" i="1"/>
  <c r="I730" i="1"/>
  <c r="H730" i="1"/>
  <c r="F730" i="1"/>
  <c r="E730" i="1"/>
  <c r="C730" i="1"/>
  <c r="R726" i="1"/>
  <c r="O726" i="1"/>
  <c r="N726" i="1"/>
  <c r="M726" i="1"/>
  <c r="L726" i="1"/>
  <c r="K726" i="1"/>
  <c r="I726" i="1"/>
  <c r="H726" i="1"/>
  <c r="F726" i="1"/>
  <c r="E726" i="1"/>
  <c r="D726" i="1"/>
  <c r="C726" i="1"/>
  <c r="R725" i="1"/>
  <c r="O725" i="1"/>
  <c r="N725" i="1"/>
  <c r="M725" i="1"/>
  <c r="L725" i="1"/>
  <c r="K725" i="1"/>
  <c r="I725" i="1"/>
  <c r="H725" i="1"/>
  <c r="F725" i="1"/>
  <c r="E725" i="1"/>
  <c r="C725" i="1"/>
  <c r="R721" i="1"/>
  <c r="O721" i="1"/>
  <c r="N721" i="1"/>
  <c r="M721" i="1"/>
  <c r="L721" i="1"/>
  <c r="K721" i="1"/>
  <c r="I721" i="1"/>
  <c r="H721" i="1"/>
  <c r="C721" i="1"/>
  <c r="C720" i="1"/>
  <c r="C719" i="1"/>
  <c r="R715" i="1"/>
  <c r="O715" i="1"/>
  <c r="N715" i="1"/>
  <c r="M715" i="1"/>
  <c r="L715" i="1"/>
  <c r="K715" i="1"/>
  <c r="I715" i="1"/>
  <c r="H715" i="1"/>
  <c r="F715" i="1"/>
  <c r="E715" i="1"/>
  <c r="D715" i="1"/>
  <c r="C715" i="1"/>
  <c r="R714" i="1"/>
  <c r="O714" i="1"/>
  <c r="N714" i="1"/>
  <c r="M714" i="1"/>
  <c r="L714" i="1"/>
  <c r="K714" i="1"/>
  <c r="I714" i="1"/>
  <c r="H714" i="1"/>
  <c r="F714" i="1"/>
  <c r="E714" i="1"/>
  <c r="D714" i="1"/>
  <c r="C714" i="1"/>
  <c r="R713" i="1"/>
  <c r="O713" i="1"/>
  <c r="N713" i="1"/>
  <c r="M713" i="1"/>
  <c r="L713" i="1"/>
  <c r="K713" i="1"/>
  <c r="I713" i="1"/>
  <c r="H713" i="1"/>
  <c r="F713" i="1"/>
  <c r="E713" i="1"/>
  <c r="D713" i="1"/>
  <c r="C713" i="1"/>
  <c r="R712" i="1"/>
  <c r="O712" i="1"/>
  <c r="N712" i="1"/>
  <c r="M712" i="1"/>
  <c r="L712" i="1"/>
  <c r="K712" i="1"/>
  <c r="I712" i="1"/>
  <c r="H712" i="1"/>
  <c r="F712" i="1"/>
  <c r="E712" i="1"/>
  <c r="C712" i="1"/>
  <c r="O709" i="1"/>
  <c r="N709" i="1"/>
  <c r="M709" i="1"/>
  <c r="L709" i="1"/>
  <c r="K709" i="1"/>
  <c r="I709" i="1"/>
  <c r="H709" i="1"/>
  <c r="F709" i="1"/>
  <c r="E709" i="1"/>
  <c r="D709" i="1"/>
  <c r="C709" i="1"/>
  <c r="R706" i="1"/>
  <c r="O706" i="1"/>
  <c r="N706" i="1"/>
  <c r="M706" i="1"/>
  <c r="L706" i="1"/>
  <c r="K706" i="1"/>
  <c r="I706" i="1"/>
  <c r="H706" i="1"/>
  <c r="F706" i="1"/>
  <c r="E706" i="1"/>
  <c r="D706" i="1"/>
  <c r="C706" i="1"/>
  <c r="R705" i="1"/>
  <c r="O705" i="1"/>
  <c r="N705" i="1"/>
  <c r="M705" i="1"/>
  <c r="L705" i="1"/>
  <c r="K705" i="1"/>
  <c r="I705" i="1"/>
  <c r="H705" i="1"/>
  <c r="F705" i="1"/>
  <c r="E705" i="1"/>
  <c r="D705" i="1"/>
  <c r="C705" i="1"/>
  <c r="R703" i="1"/>
  <c r="O703" i="1"/>
  <c r="N703" i="1"/>
  <c r="M703" i="1"/>
  <c r="L703" i="1"/>
  <c r="K703" i="1"/>
  <c r="I703" i="1"/>
  <c r="H703" i="1"/>
  <c r="F703" i="1"/>
  <c r="E703" i="1"/>
  <c r="D703" i="1"/>
  <c r="C703" i="1"/>
  <c r="R702" i="1"/>
  <c r="O702" i="1"/>
  <c r="N702" i="1"/>
  <c r="M702" i="1"/>
  <c r="L702" i="1"/>
  <c r="K702" i="1"/>
  <c r="I702" i="1"/>
  <c r="H702" i="1"/>
  <c r="F702" i="1"/>
  <c r="E702" i="1"/>
  <c r="D702" i="1"/>
  <c r="C702" i="1"/>
  <c r="R701" i="1"/>
  <c r="O701" i="1"/>
  <c r="N701" i="1"/>
  <c r="M701" i="1"/>
  <c r="L701" i="1"/>
  <c r="K701" i="1"/>
  <c r="I701" i="1"/>
  <c r="H701" i="1"/>
  <c r="F701" i="1"/>
  <c r="E701" i="1"/>
  <c r="D701" i="1"/>
  <c r="C701" i="1"/>
  <c r="R700" i="1"/>
  <c r="O700" i="1"/>
  <c r="N700" i="1"/>
  <c r="M700" i="1"/>
  <c r="L700" i="1"/>
  <c r="K700" i="1"/>
  <c r="I700" i="1"/>
  <c r="H700" i="1"/>
  <c r="F700" i="1"/>
  <c r="E700" i="1"/>
  <c r="D700" i="1"/>
  <c r="C700" i="1"/>
  <c r="R696" i="1"/>
  <c r="O696" i="1"/>
  <c r="N696" i="1"/>
  <c r="M696" i="1"/>
  <c r="L696" i="1"/>
  <c r="K696" i="1"/>
  <c r="I696" i="1"/>
  <c r="H696" i="1"/>
  <c r="F696" i="1"/>
  <c r="E696" i="1"/>
  <c r="D696" i="1"/>
  <c r="C696" i="1"/>
  <c r="R695" i="1"/>
  <c r="O695" i="1"/>
  <c r="N695" i="1"/>
  <c r="M695" i="1"/>
  <c r="L695" i="1"/>
  <c r="K695" i="1"/>
  <c r="I695" i="1"/>
  <c r="H695" i="1"/>
  <c r="F695" i="1"/>
  <c r="E695" i="1"/>
  <c r="D695" i="1"/>
  <c r="C695" i="1"/>
  <c r="R694" i="1"/>
  <c r="O694" i="1"/>
  <c r="N694" i="1"/>
  <c r="M694" i="1"/>
  <c r="L694" i="1"/>
  <c r="K694" i="1"/>
  <c r="I694" i="1"/>
  <c r="H694" i="1"/>
  <c r="F694" i="1"/>
  <c r="E694" i="1"/>
  <c r="D694" i="1"/>
  <c r="C694" i="1"/>
  <c r="P682" i="1"/>
  <c r="G682" i="1"/>
  <c r="P681" i="1"/>
  <c r="G681" i="1"/>
  <c r="Q681" i="1" s="1"/>
  <c r="P680" i="1"/>
  <c r="G680" i="1"/>
  <c r="P678" i="1"/>
  <c r="P677" i="1" s="1"/>
  <c r="G678" i="1"/>
  <c r="Q678" i="1" s="1"/>
  <c r="P676" i="1"/>
  <c r="P675" i="1" s="1"/>
  <c r="G676" i="1"/>
  <c r="Q676" i="1" s="1"/>
  <c r="P674" i="1"/>
  <c r="G674" i="1"/>
  <c r="P673" i="1"/>
  <c r="G673" i="1"/>
  <c r="P672" i="1"/>
  <c r="G672" i="1"/>
  <c r="P671" i="1"/>
  <c r="G671" i="1"/>
  <c r="Q671" i="1" s="1"/>
  <c r="P669" i="1"/>
  <c r="G669" i="1"/>
  <c r="P668" i="1"/>
  <c r="G668" i="1"/>
  <c r="P666" i="1"/>
  <c r="G666" i="1"/>
  <c r="P665" i="1"/>
  <c r="G665" i="1"/>
  <c r="P663" i="1"/>
  <c r="P662" i="1" s="1"/>
  <c r="G663" i="1"/>
  <c r="Q663" i="1" s="1"/>
  <c r="P661" i="1"/>
  <c r="G661" i="1"/>
  <c r="Q661" i="1" s="1"/>
  <c r="P660" i="1"/>
  <c r="G660" i="1"/>
  <c r="P659" i="1"/>
  <c r="G659" i="1"/>
  <c r="P658" i="1"/>
  <c r="G658" i="1"/>
  <c r="Q658" i="1" s="1"/>
  <c r="P656" i="1"/>
  <c r="G656" i="1"/>
  <c r="Q656" i="1" s="1"/>
  <c r="P655" i="1"/>
  <c r="G655" i="1"/>
  <c r="P653" i="1"/>
  <c r="G653" i="1"/>
  <c r="P652" i="1"/>
  <c r="G652" i="1"/>
  <c r="P650" i="1"/>
  <c r="G650" i="1"/>
  <c r="P649" i="1"/>
  <c r="G649" i="1"/>
  <c r="P648" i="1"/>
  <c r="G648" i="1"/>
  <c r="P647" i="1"/>
  <c r="G647" i="1"/>
  <c r="P646" i="1"/>
  <c r="G646" i="1"/>
  <c r="P644" i="1"/>
  <c r="G644" i="1"/>
  <c r="P643" i="1"/>
  <c r="G643" i="1"/>
  <c r="P642" i="1"/>
  <c r="G642" i="1"/>
  <c r="P640" i="1"/>
  <c r="G640" i="1"/>
  <c r="P639" i="1"/>
  <c r="G639" i="1"/>
  <c r="Q639" i="1" s="1"/>
  <c r="P638" i="1"/>
  <c r="G638" i="1"/>
  <c r="P637" i="1"/>
  <c r="G637" i="1"/>
  <c r="Q637" i="1" s="1"/>
  <c r="P635" i="1"/>
  <c r="P634" i="1" s="1"/>
  <c r="G635" i="1"/>
  <c r="Q635" i="1" s="1"/>
  <c r="P633" i="1"/>
  <c r="P632" i="1" s="1"/>
  <c r="G633" i="1"/>
  <c r="Q633" i="1" s="1"/>
  <c r="P631" i="1"/>
  <c r="G631" i="1"/>
  <c r="P630" i="1"/>
  <c r="G630" i="1"/>
  <c r="P628" i="1"/>
  <c r="G628" i="1"/>
  <c r="P627" i="1"/>
  <c r="G627" i="1"/>
  <c r="P625" i="1"/>
  <c r="G625" i="1"/>
  <c r="P624" i="1"/>
  <c r="G624" i="1"/>
  <c r="P622" i="1"/>
  <c r="G622" i="1"/>
  <c r="P621" i="1"/>
  <c r="G621" i="1"/>
  <c r="P617" i="1"/>
  <c r="P616" i="1" s="1"/>
  <c r="G617" i="1"/>
  <c r="Q617" i="1" s="1"/>
  <c r="P615" i="1"/>
  <c r="G615" i="1"/>
  <c r="P614" i="1"/>
  <c r="G614" i="1"/>
  <c r="P612" i="1"/>
  <c r="G612" i="1"/>
  <c r="P611" i="1"/>
  <c r="G611" i="1"/>
  <c r="I738" i="1"/>
  <c r="H738" i="1"/>
  <c r="E738" i="1"/>
  <c r="P609" i="1"/>
  <c r="G609" i="1"/>
  <c r="Q609" i="1" s="1"/>
  <c r="P608" i="1"/>
  <c r="G608" i="1"/>
  <c r="P604" i="1"/>
  <c r="P603" i="1" s="1"/>
  <c r="G604" i="1"/>
  <c r="Q604" i="1" s="1"/>
  <c r="P602" i="1"/>
  <c r="P601" i="1" s="1"/>
  <c r="G602" i="1"/>
  <c r="Q602" i="1" s="1"/>
  <c r="P600" i="1"/>
  <c r="G600" i="1"/>
  <c r="P598" i="1"/>
  <c r="G598" i="1"/>
  <c r="P597" i="1"/>
  <c r="G597" i="1"/>
  <c r="P595" i="1"/>
  <c r="G595" i="1"/>
  <c r="P594" i="1"/>
  <c r="G594" i="1"/>
  <c r="P593" i="1"/>
  <c r="G593" i="1"/>
  <c r="P591" i="1"/>
  <c r="P590" i="1" s="1"/>
  <c r="G591" i="1"/>
  <c r="Q591" i="1" s="1"/>
  <c r="P589" i="1"/>
  <c r="G589" i="1"/>
  <c r="P588" i="1"/>
  <c r="G588" i="1"/>
  <c r="P586" i="1"/>
  <c r="G586" i="1"/>
  <c r="P585" i="1"/>
  <c r="G585" i="1"/>
  <c r="P584" i="1"/>
  <c r="G584" i="1"/>
  <c r="P581" i="1"/>
  <c r="G581" i="1"/>
  <c r="Q581" i="1" s="1"/>
  <c r="P580" i="1"/>
  <c r="G580" i="1"/>
  <c r="P578" i="1"/>
  <c r="G578" i="1"/>
  <c r="P577" i="1"/>
  <c r="G577" i="1"/>
  <c r="P576" i="1"/>
  <c r="G576" i="1"/>
  <c r="P574" i="1"/>
  <c r="P573" i="1" s="1"/>
  <c r="G574" i="1"/>
  <c r="Q574" i="1" s="1"/>
  <c r="P572" i="1"/>
  <c r="G572" i="1"/>
  <c r="P571" i="1"/>
  <c r="G571" i="1"/>
  <c r="P569" i="1"/>
  <c r="G569" i="1"/>
  <c r="Q569" i="1" s="1"/>
  <c r="P568" i="1"/>
  <c r="G568" i="1"/>
  <c r="Q568" i="1" s="1"/>
  <c r="P566" i="1"/>
  <c r="G566" i="1"/>
  <c r="P565" i="1"/>
  <c r="G565" i="1"/>
  <c r="P564" i="1"/>
  <c r="G564" i="1"/>
  <c r="P562" i="1"/>
  <c r="G562" i="1"/>
  <c r="Q562" i="1" s="1"/>
  <c r="P561" i="1"/>
  <c r="G561" i="1"/>
  <c r="Q561" i="1" s="1"/>
  <c r="P560" i="1"/>
  <c r="G560" i="1"/>
  <c r="P559" i="1"/>
  <c r="G559" i="1"/>
  <c r="P557" i="1"/>
  <c r="G557" i="1"/>
  <c r="P556" i="1"/>
  <c r="G556" i="1"/>
  <c r="P555" i="1"/>
  <c r="G555" i="1"/>
  <c r="P553" i="1"/>
  <c r="P552" i="1" s="1"/>
  <c r="G553" i="1"/>
  <c r="Q553" i="1" s="1"/>
  <c r="P551" i="1"/>
  <c r="G551" i="1"/>
  <c r="P550" i="1"/>
  <c r="G550" i="1"/>
  <c r="P548" i="1"/>
  <c r="P547" i="1" s="1"/>
  <c r="G548" i="1"/>
  <c r="Q548" i="1" s="1"/>
  <c r="P546" i="1"/>
  <c r="P545" i="1" s="1"/>
  <c r="G546" i="1"/>
  <c r="Q546" i="1" s="1"/>
  <c r="P544" i="1"/>
  <c r="G544" i="1"/>
  <c r="P543" i="1"/>
  <c r="G543" i="1"/>
  <c r="P542" i="1"/>
  <c r="G542" i="1"/>
  <c r="Q542" i="1" s="1"/>
  <c r="P540" i="1"/>
  <c r="P539" i="1" s="1"/>
  <c r="G540" i="1"/>
  <c r="Q540" i="1" s="1"/>
  <c r="P538" i="1"/>
  <c r="G538" i="1"/>
  <c r="Q538" i="1" s="1"/>
  <c r="P537" i="1"/>
  <c r="G537" i="1"/>
  <c r="P535" i="1"/>
  <c r="P534" i="1" s="1"/>
  <c r="G535" i="1"/>
  <c r="Q535" i="1" s="1"/>
  <c r="P533" i="1"/>
  <c r="G533" i="1"/>
  <c r="P532" i="1"/>
  <c r="G532" i="1"/>
  <c r="P531" i="1"/>
  <c r="G531" i="1"/>
  <c r="P529" i="1"/>
  <c r="P528" i="1" s="1"/>
  <c r="G529" i="1"/>
  <c r="Q529" i="1" s="1"/>
  <c r="P527" i="1"/>
  <c r="G527" i="1"/>
  <c r="P525" i="1"/>
  <c r="P524" i="1" s="1"/>
  <c r="G525" i="1"/>
  <c r="Q525" i="1" s="1"/>
  <c r="P523" i="1"/>
  <c r="G523" i="1"/>
  <c r="P521" i="1"/>
  <c r="G521" i="1"/>
  <c r="P520" i="1"/>
  <c r="G520" i="1"/>
  <c r="P518" i="1"/>
  <c r="G518" i="1"/>
  <c r="P517" i="1"/>
  <c r="G517" i="1"/>
  <c r="P515" i="1"/>
  <c r="G515" i="1"/>
  <c r="P514" i="1"/>
  <c r="G514" i="1"/>
  <c r="P513" i="1"/>
  <c r="G513" i="1"/>
  <c r="P511" i="1"/>
  <c r="P510" i="1" s="1"/>
  <c r="G511" i="1"/>
  <c r="Q511" i="1" s="1"/>
  <c r="P509" i="1"/>
  <c r="G509" i="1"/>
  <c r="Q509" i="1" s="1"/>
  <c r="P508" i="1"/>
  <c r="G508" i="1"/>
  <c r="P506" i="1"/>
  <c r="P505" i="1" s="1"/>
  <c r="G506" i="1"/>
  <c r="Q506" i="1" s="1"/>
  <c r="P504" i="1"/>
  <c r="G504" i="1"/>
  <c r="P503" i="1"/>
  <c r="G503" i="1"/>
  <c r="P501" i="1"/>
  <c r="P500" i="1" s="1"/>
  <c r="G501" i="1"/>
  <c r="Q501" i="1" s="1"/>
  <c r="P499" i="1"/>
  <c r="P498" i="1" s="1"/>
  <c r="G499" i="1"/>
  <c r="Q499" i="1" s="1"/>
  <c r="P497" i="1"/>
  <c r="G497" i="1"/>
  <c r="Q497" i="1" s="1"/>
  <c r="P496" i="1"/>
  <c r="G496" i="1"/>
  <c r="P495" i="1"/>
  <c r="G495" i="1"/>
  <c r="P493" i="1"/>
  <c r="P492" i="1" s="1"/>
  <c r="G493" i="1"/>
  <c r="Q493" i="1" s="1"/>
  <c r="P491" i="1"/>
  <c r="P490" i="1" s="1"/>
  <c r="G491" i="1"/>
  <c r="Q491" i="1" s="1"/>
  <c r="P489" i="1"/>
  <c r="P488" i="1"/>
  <c r="G488" i="1"/>
  <c r="P487" i="1"/>
  <c r="G487" i="1"/>
  <c r="P484" i="1"/>
  <c r="G484" i="1"/>
  <c r="P483" i="1"/>
  <c r="G483" i="1"/>
  <c r="P482" i="1"/>
  <c r="G482" i="1"/>
  <c r="P480" i="1"/>
  <c r="P479" i="1" s="1"/>
  <c r="G480" i="1"/>
  <c r="Q480" i="1" s="1"/>
  <c r="P478" i="1"/>
  <c r="G478" i="1"/>
  <c r="P477" i="1"/>
  <c r="G477" i="1"/>
  <c r="P475" i="1"/>
  <c r="G475" i="1"/>
  <c r="P474" i="1"/>
  <c r="G474" i="1"/>
  <c r="P472" i="1"/>
  <c r="G472" i="1"/>
  <c r="P471" i="1"/>
  <c r="G471" i="1"/>
  <c r="P470" i="1"/>
  <c r="G470" i="1"/>
  <c r="P468" i="1"/>
  <c r="G468" i="1"/>
  <c r="Q468" i="1" s="1"/>
  <c r="P467" i="1"/>
  <c r="G467" i="1"/>
  <c r="P466" i="1"/>
  <c r="G466" i="1"/>
  <c r="P462" i="1"/>
  <c r="P461" i="1" s="1"/>
  <c r="G462" i="1"/>
  <c r="Q462" i="1" s="1"/>
  <c r="P460" i="1"/>
  <c r="G460" i="1"/>
  <c r="P459" i="1"/>
  <c r="G459" i="1"/>
  <c r="P457" i="1"/>
  <c r="P456" i="1" s="1"/>
  <c r="G457" i="1"/>
  <c r="Q457" i="1" s="1"/>
  <c r="P455" i="1"/>
  <c r="G455" i="1"/>
  <c r="P454" i="1"/>
  <c r="G454" i="1"/>
  <c r="P450" i="1"/>
  <c r="P449" i="1" s="1"/>
  <c r="G450" i="1"/>
  <c r="Q450" i="1" s="1"/>
  <c r="P446" i="1"/>
  <c r="G446" i="1"/>
  <c r="P445" i="1"/>
  <c r="G445" i="1"/>
  <c r="P443" i="1"/>
  <c r="P442" i="1" s="1"/>
  <c r="G443" i="1"/>
  <c r="Q443" i="1" s="1"/>
  <c r="P441" i="1"/>
  <c r="G441" i="1"/>
  <c r="P440" i="1"/>
  <c r="G440" i="1"/>
  <c r="P425" i="1"/>
  <c r="G425" i="1"/>
  <c r="P424" i="1"/>
  <c r="G424" i="1"/>
  <c r="P423" i="1"/>
  <c r="G423" i="1"/>
  <c r="P421" i="1"/>
  <c r="G421" i="1"/>
  <c r="Q421" i="1" s="1"/>
  <c r="P420" i="1"/>
  <c r="G420" i="1"/>
  <c r="P419" i="1"/>
  <c r="G419" i="1"/>
  <c r="C418" i="1"/>
  <c r="C607" i="1" s="1"/>
  <c r="P415" i="1"/>
  <c r="P414" i="1" s="1"/>
  <c r="G415" i="1"/>
  <c r="Q415" i="1" s="1"/>
  <c r="P413" i="1"/>
  <c r="G413" i="1"/>
  <c r="P412" i="1"/>
  <c r="G412" i="1"/>
  <c r="P410" i="1"/>
  <c r="G410" i="1"/>
  <c r="P409" i="1"/>
  <c r="G409" i="1"/>
  <c r="P407" i="1"/>
  <c r="P406" i="1" s="1"/>
  <c r="G407" i="1"/>
  <c r="Q407" i="1" s="1"/>
  <c r="P405" i="1"/>
  <c r="G405" i="1"/>
  <c r="P404" i="1"/>
  <c r="G404" i="1"/>
  <c r="P403" i="1"/>
  <c r="G403" i="1"/>
  <c r="P401" i="1"/>
  <c r="P400" i="1" s="1"/>
  <c r="G401" i="1"/>
  <c r="Q401" i="1" s="1"/>
  <c r="P399" i="1"/>
  <c r="G399" i="1"/>
  <c r="P398" i="1"/>
  <c r="G398" i="1"/>
  <c r="P397" i="1"/>
  <c r="G397" i="1"/>
  <c r="P395" i="1"/>
  <c r="G395" i="1"/>
  <c r="P394" i="1"/>
  <c r="G394" i="1"/>
  <c r="P393" i="1"/>
  <c r="G393" i="1"/>
  <c r="P391" i="1"/>
  <c r="G391" i="1"/>
  <c r="P390" i="1"/>
  <c r="G390" i="1"/>
  <c r="P388" i="1"/>
  <c r="P387" i="1" s="1"/>
  <c r="G388" i="1"/>
  <c r="Q388" i="1" s="1"/>
  <c r="P386" i="1"/>
  <c r="G386" i="1"/>
  <c r="Q386" i="1" s="1"/>
  <c r="P385" i="1"/>
  <c r="G385" i="1"/>
  <c r="P383" i="1"/>
  <c r="G383" i="1"/>
  <c r="Q383" i="1" s="1"/>
  <c r="P382" i="1"/>
  <c r="G382" i="1"/>
  <c r="P380" i="1"/>
  <c r="G380" i="1"/>
  <c r="P379" i="1"/>
  <c r="G379" i="1"/>
  <c r="P378" i="1"/>
  <c r="G378" i="1"/>
  <c r="P376" i="1"/>
  <c r="G376" i="1"/>
  <c r="P375" i="1"/>
  <c r="G375" i="1"/>
  <c r="P374" i="1"/>
  <c r="G374" i="1"/>
  <c r="P372" i="1"/>
  <c r="G372" i="1"/>
  <c r="P371" i="1"/>
  <c r="G371" i="1"/>
  <c r="P369" i="1"/>
  <c r="P368" i="1" s="1"/>
  <c r="G369" i="1"/>
  <c r="Q369" i="1" s="1"/>
  <c r="P367" i="1"/>
  <c r="G367" i="1"/>
  <c r="P366" i="1"/>
  <c r="G366" i="1"/>
  <c r="P364" i="1"/>
  <c r="G364" i="1"/>
  <c r="P363" i="1"/>
  <c r="G363" i="1"/>
  <c r="P362" i="1"/>
  <c r="G362" i="1"/>
  <c r="P360" i="1"/>
  <c r="P359" i="1" s="1"/>
  <c r="G360" i="1"/>
  <c r="Q360" i="1" s="1"/>
  <c r="P358" i="1"/>
  <c r="P357" i="1" s="1"/>
  <c r="G358" i="1"/>
  <c r="Q358" i="1" s="1"/>
  <c r="P356" i="1"/>
  <c r="G356" i="1"/>
  <c r="Q356" i="1" s="1"/>
  <c r="P355" i="1"/>
  <c r="G355" i="1"/>
  <c r="P354" i="1"/>
  <c r="G354" i="1"/>
  <c r="P349" i="1"/>
  <c r="P348" i="1" s="1"/>
  <c r="P347" i="1" s="1"/>
  <c r="G349" i="1"/>
  <c r="Q349" i="1" s="1"/>
  <c r="P346" i="1"/>
  <c r="P345" i="1" s="1"/>
  <c r="P344" i="1" s="1"/>
  <c r="G346" i="1"/>
  <c r="Q346" i="1" s="1"/>
  <c r="P342" i="1"/>
  <c r="P341" i="1" s="1"/>
  <c r="P340" i="1" s="1"/>
  <c r="P339" i="1" s="1"/>
  <c r="G342" i="1"/>
  <c r="Q342" i="1" s="1"/>
  <c r="C341" i="1"/>
  <c r="C340" i="1" s="1"/>
  <c r="P338" i="1"/>
  <c r="P337" i="1" s="1"/>
  <c r="P336" i="1" s="1"/>
  <c r="P335" i="1" s="1"/>
  <c r="G338" i="1"/>
  <c r="Q338" i="1" s="1"/>
  <c r="C337" i="1"/>
  <c r="C336" i="1" s="1"/>
  <c r="C335" i="1" s="1"/>
  <c r="P333" i="1"/>
  <c r="P332" i="1" s="1"/>
  <c r="P331" i="1" s="1"/>
  <c r="P330" i="1" s="1"/>
  <c r="G333" i="1"/>
  <c r="Q333" i="1" s="1"/>
  <c r="P329" i="1"/>
  <c r="G329" i="1"/>
  <c r="C327" i="1"/>
  <c r="C326" i="1" s="1"/>
  <c r="P325" i="1"/>
  <c r="P324" i="1" s="1"/>
  <c r="P323" i="1" s="1"/>
  <c r="P322" i="1" s="1"/>
  <c r="G325" i="1"/>
  <c r="Q325" i="1" s="1"/>
  <c r="C324" i="1"/>
  <c r="C323" i="1" s="1"/>
  <c r="C322" i="1" s="1"/>
  <c r="P320" i="1"/>
  <c r="P319" i="1" s="1"/>
  <c r="G320" i="1"/>
  <c r="Q320" i="1" s="1"/>
  <c r="C319" i="1"/>
  <c r="P318" i="1"/>
  <c r="P317" i="1" s="1"/>
  <c r="G318" i="1"/>
  <c r="Q318" i="1" s="1"/>
  <c r="P316" i="1"/>
  <c r="P315" i="1" s="1"/>
  <c r="G316" i="1"/>
  <c r="Q316" i="1" s="1"/>
  <c r="C315" i="1"/>
  <c r="C293" i="1" s="1"/>
  <c r="P314" i="1"/>
  <c r="G314" i="1"/>
  <c r="P313" i="1"/>
  <c r="G313" i="1"/>
  <c r="C312" i="1"/>
  <c r="C234" i="1" s="1"/>
  <c r="P311" i="1"/>
  <c r="G311" i="1"/>
  <c r="Q311" i="1" s="1"/>
  <c r="P310" i="1"/>
  <c r="G310" i="1"/>
  <c r="P308" i="1"/>
  <c r="P307" i="1" s="1"/>
  <c r="G308" i="1"/>
  <c r="Q308" i="1" s="1"/>
  <c r="C307" i="1"/>
  <c r="P306" i="1"/>
  <c r="G306" i="1"/>
  <c r="Q306" i="1" s="1"/>
  <c r="P305" i="1"/>
  <c r="G305" i="1"/>
  <c r="P299" i="1"/>
  <c r="P298" i="1" s="1"/>
  <c r="G299" i="1"/>
  <c r="Q299" i="1" s="1"/>
  <c r="N707" i="1"/>
  <c r="M707" i="1"/>
  <c r="L707" i="1"/>
  <c r="H707" i="1"/>
  <c r="P297" i="1"/>
  <c r="G297" i="1"/>
  <c r="P296" i="1"/>
  <c r="G296" i="1"/>
  <c r="P294" i="1"/>
  <c r="P293" i="1" s="1"/>
  <c r="G294" i="1"/>
  <c r="Q294" i="1" s="1"/>
  <c r="P292" i="1"/>
  <c r="G292" i="1"/>
  <c r="P291" i="1"/>
  <c r="G291" i="1"/>
  <c r="P289" i="1"/>
  <c r="G289" i="1"/>
  <c r="P288" i="1"/>
  <c r="G288" i="1"/>
  <c r="P286" i="1"/>
  <c r="G286" i="1"/>
  <c r="P285" i="1"/>
  <c r="G285" i="1"/>
  <c r="P284" i="1"/>
  <c r="G284" i="1"/>
  <c r="Q284" i="1" s="1"/>
  <c r="P283" i="1"/>
  <c r="G283" i="1"/>
  <c r="P282" i="1"/>
  <c r="G282" i="1"/>
  <c r="P279" i="1"/>
  <c r="P278" i="1" s="1"/>
  <c r="G279" i="1"/>
  <c r="Q279" i="1" s="1"/>
  <c r="C278" i="1"/>
  <c r="P277" i="1"/>
  <c r="G277" i="1"/>
  <c r="P276" i="1"/>
  <c r="G276" i="1"/>
  <c r="C275" i="1"/>
  <c r="P274" i="1"/>
  <c r="G274" i="1"/>
  <c r="Q274" i="1" s="1"/>
  <c r="P273" i="1"/>
  <c r="G273" i="1"/>
  <c r="P271" i="1"/>
  <c r="G271" i="1"/>
  <c r="P270" i="1"/>
  <c r="G270" i="1"/>
  <c r="C269" i="1"/>
  <c r="C353" i="1" s="1"/>
  <c r="P268" i="1"/>
  <c r="G268" i="1"/>
  <c r="Q268" i="1" s="1"/>
  <c r="P267" i="1"/>
  <c r="G267" i="1"/>
  <c r="P266" i="1"/>
  <c r="G266" i="1"/>
  <c r="Q266" i="1" s="1"/>
  <c r="P265" i="1"/>
  <c r="P264" i="1" s="1"/>
  <c r="G265" i="1"/>
  <c r="Q265" i="1" s="1"/>
  <c r="P262" i="1"/>
  <c r="P261" i="1" s="1"/>
  <c r="G262" i="1"/>
  <c r="Q262" i="1" s="1"/>
  <c r="C261" i="1"/>
  <c r="P259" i="1"/>
  <c r="P258" i="1" s="1"/>
  <c r="G259" i="1"/>
  <c r="Q259" i="1" s="1"/>
  <c r="C258" i="1"/>
  <c r="C116" i="1" s="1"/>
  <c r="P257" i="1"/>
  <c r="P256" i="1" s="1"/>
  <c r="G257" i="1"/>
  <c r="Q257" i="1" s="1"/>
  <c r="C256" i="1"/>
  <c r="P255" i="1"/>
  <c r="P254" i="1" s="1"/>
  <c r="G255" i="1"/>
  <c r="Q255" i="1" s="1"/>
  <c r="P252" i="1"/>
  <c r="G252" i="1"/>
  <c r="Q252" i="1" s="1"/>
  <c r="P251" i="1"/>
  <c r="G251" i="1"/>
  <c r="P250" i="1"/>
  <c r="G250" i="1"/>
  <c r="P249" i="1"/>
  <c r="G249" i="1"/>
  <c r="Q249" i="1" s="1"/>
  <c r="P248" i="1"/>
  <c r="G248" i="1"/>
  <c r="P247" i="1"/>
  <c r="G247" i="1"/>
  <c r="P246" i="1"/>
  <c r="G246" i="1"/>
  <c r="P245" i="1"/>
  <c r="G245" i="1"/>
  <c r="P244" i="1"/>
  <c r="G244" i="1"/>
  <c r="P242" i="1"/>
  <c r="G242" i="1"/>
  <c r="P240" i="1"/>
  <c r="P239" i="1" s="1"/>
  <c r="G240" i="1"/>
  <c r="Q240" i="1" s="1"/>
  <c r="O704" i="1"/>
  <c r="M704" i="1"/>
  <c r="L704" i="1"/>
  <c r="K704" i="1"/>
  <c r="H704" i="1"/>
  <c r="F704" i="1"/>
  <c r="C239" i="1"/>
  <c r="P236" i="1"/>
  <c r="G236" i="1"/>
  <c r="P235" i="1"/>
  <c r="G235" i="1"/>
  <c r="P233" i="1"/>
  <c r="G233" i="1"/>
  <c r="P232" i="1"/>
  <c r="P231" i="1" s="1"/>
  <c r="G232" i="1"/>
  <c r="Q232" i="1" s="1"/>
  <c r="P230" i="1"/>
  <c r="G230" i="1"/>
  <c r="P229" i="1"/>
  <c r="P228" i="1" s="1"/>
  <c r="G229" i="1"/>
  <c r="Q229" i="1" s="1"/>
  <c r="P227" i="1"/>
  <c r="G227" i="1"/>
  <c r="P226" i="1"/>
  <c r="G226" i="1"/>
  <c r="P225" i="1"/>
  <c r="G225" i="1"/>
  <c r="P224" i="1"/>
  <c r="G224" i="1"/>
  <c r="P220" i="1"/>
  <c r="P219" i="1" s="1"/>
  <c r="G220" i="1"/>
  <c r="Q220" i="1" s="1"/>
  <c r="P218" i="1"/>
  <c r="G218" i="1"/>
  <c r="P217" i="1"/>
  <c r="G217" i="1"/>
  <c r="C216" i="1"/>
  <c r="C332" i="1" s="1"/>
  <c r="C331" i="1" s="1"/>
  <c r="C330" i="1" s="1"/>
  <c r="P215" i="1"/>
  <c r="G215" i="1"/>
  <c r="P214" i="1"/>
  <c r="G214" i="1"/>
  <c r="P212" i="1"/>
  <c r="P211" i="1" s="1"/>
  <c r="G212" i="1"/>
  <c r="Q212" i="1" s="1"/>
  <c r="C211" i="1"/>
  <c r="C522" i="1" s="1"/>
  <c r="P209" i="1"/>
  <c r="G209" i="1"/>
  <c r="Q209" i="1" s="1"/>
  <c r="P208" i="1"/>
  <c r="G208" i="1"/>
  <c r="P207" i="1"/>
  <c r="G207" i="1"/>
  <c r="P206" i="1"/>
  <c r="G206" i="1"/>
  <c r="P203" i="1"/>
  <c r="G203" i="1"/>
  <c r="P202" i="1"/>
  <c r="G202" i="1"/>
  <c r="C201" i="1"/>
  <c r="C348" i="1" s="1"/>
  <c r="C347" i="1" s="1"/>
  <c r="P200" i="1"/>
  <c r="G200" i="1"/>
  <c r="P199" i="1"/>
  <c r="G199" i="1"/>
  <c r="P197" i="1"/>
  <c r="G197" i="1"/>
  <c r="Q197" i="1" s="1"/>
  <c r="P196" i="1"/>
  <c r="G196" i="1"/>
  <c r="P195" i="1"/>
  <c r="G195" i="1"/>
  <c r="P194" i="1"/>
  <c r="G194" i="1"/>
  <c r="P192" i="1"/>
  <c r="G192" i="1"/>
  <c r="P191" i="1"/>
  <c r="G191" i="1"/>
  <c r="Q191" i="1" s="1"/>
  <c r="P190" i="1"/>
  <c r="G190" i="1"/>
  <c r="P189" i="1"/>
  <c r="G189" i="1"/>
  <c r="P187" i="1"/>
  <c r="G187" i="1"/>
  <c r="P186" i="1"/>
  <c r="G186" i="1"/>
  <c r="C185" i="1"/>
  <c r="P184" i="1"/>
  <c r="G184" i="1"/>
  <c r="P183" i="1"/>
  <c r="G183" i="1"/>
  <c r="P182" i="1"/>
  <c r="G182" i="1"/>
  <c r="P181" i="1"/>
  <c r="G181" i="1"/>
  <c r="P180" i="1"/>
  <c r="G180" i="1"/>
  <c r="P179" i="1"/>
  <c r="G179" i="1"/>
  <c r="P176" i="1"/>
  <c r="G176" i="1"/>
  <c r="P175" i="1"/>
  <c r="G175" i="1"/>
  <c r="P174" i="1"/>
  <c r="G174" i="1"/>
  <c r="P172" i="1"/>
  <c r="G172" i="1"/>
  <c r="P171" i="1"/>
  <c r="G171" i="1"/>
  <c r="P170" i="1"/>
  <c r="G170" i="1"/>
  <c r="P169" i="1"/>
  <c r="G169" i="1"/>
  <c r="P167" i="1"/>
  <c r="G167" i="1"/>
  <c r="P166" i="1"/>
  <c r="G166" i="1"/>
  <c r="P165" i="1"/>
  <c r="G165" i="1"/>
  <c r="C164" i="1"/>
  <c r="P162" i="1"/>
  <c r="G162" i="1"/>
  <c r="P161" i="1"/>
  <c r="P160" i="1" s="1"/>
  <c r="G161" i="1"/>
  <c r="Q161" i="1" s="1"/>
  <c r="C160" i="1"/>
  <c r="C384" i="1" s="1"/>
  <c r="P159" i="1"/>
  <c r="G159" i="1"/>
  <c r="P158" i="1"/>
  <c r="G158" i="1"/>
  <c r="P156" i="1"/>
  <c r="G156" i="1"/>
  <c r="Q156" i="1" s="1"/>
  <c r="P155" i="1"/>
  <c r="G155" i="1"/>
  <c r="P154" i="1"/>
  <c r="G154" i="1"/>
  <c r="Q154" i="1" s="1"/>
  <c r="P153" i="1"/>
  <c r="G153" i="1"/>
  <c r="Q153" i="1" s="1"/>
  <c r="P152" i="1"/>
  <c r="G152" i="1"/>
  <c r="P151" i="1"/>
  <c r="G151" i="1"/>
  <c r="Q151" i="1" s="1"/>
  <c r="P150" i="1"/>
  <c r="G150" i="1"/>
  <c r="Q150" i="1" s="1"/>
  <c r="P149" i="1"/>
  <c r="G149" i="1"/>
  <c r="P146" i="1"/>
  <c r="G146" i="1"/>
  <c r="P145" i="1"/>
  <c r="G145" i="1"/>
  <c r="P140" i="1"/>
  <c r="G140" i="1"/>
  <c r="Q140" i="1" s="1"/>
  <c r="P139" i="1"/>
  <c r="P138" i="1" s="1"/>
  <c r="G139" i="1"/>
  <c r="Q139" i="1" s="1"/>
  <c r="P136" i="1"/>
  <c r="G136" i="1"/>
  <c r="P133" i="1"/>
  <c r="P132" i="1" s="1"/>
  <c r="G133" i="1"/>
  <c r="Q133" i="1" s="1"/>
  <c r="P131" i="1"/>
  <c r="G131" i="1"/>
  <c r="P130" i="1"/>
  <c r="G130" i="1"/>
  <c r="Q130" i="1" s="1"/>
  <c r="C129" i="1"/>
  <c r="C144" i="1" s="1"/>
  <c r="P128" i="1"/>
  <c r="G128" i="1"/>
  <c r="P127" i="1"/>
  <c r="G127" i="1"/>
  <c r="P126" i="1"/>
  <c r="G126" i="1"/>
  <c r="P125" i="1"/>
  <c r="G125" i="1"/>
  <c r="Q125" i="1" s="1"/>
  <c r="P124" i="1"/>
  <c r="G124" i="1"/>
  <c r="P122" i="1"/>
  <c r="P121" i="1" s="1"/>
  <c r="G122" i="1"/>
  <c r="Q122" i="1" s="1"/>
  <c r="P120" i="1"/>
  <c r="G120" i="1"/>
  <c r="P119" i="1"/>
  <c r="G119" i="1"/>
  <c r="P118" i="1"/>
  <c r="G118" i="1"/>
  <c r="P117" i="1"/>
  <c r="G117" i="1"/>
  <c r="P115" i="1"/>
  <c r="G115" i="1"/>
  <c r="P114" i="1"/>
  <c r="G114" i="1"/>
  <c r="P111" i="1"/>
  <c r="G111" i="1"/>
  <c r="Q111" i="1" s="1"/>
  <c r="P110" i="1"/>
  <c r="G110" i="1"/>
  <c r="Q110" i="1" s="1"/>
  <c r="P109" i="1"/>
  <c r="G109" i="1"/>
  <c r="P108" i="1"/>
  <c r="G108" i="1"/>
  <c r="P101" i="1"/>
  <c r="P100" i="1" s="1"/>
  <c r="P99" i="1" s="1"/>
  <c r="G101" i="1"/>
  <c r="Q101" i="1" s="1"/>
  <c r="P98" i="1"/>
  <c r="G98" i="1"/>
  <c r="P97" i="1"/>
  <c r="G97" i="1"/>
  <c r="P94" i="1"/>
  <c r="G94" i="1"/>
  <c r="P93" i="1"/>
  <c r="G93" i="1"/>
  <c r="P92" i="1"/>
  <c r="G92" i="1"/>
  <c r="P89" i="1"/>
  <c r="G89" i="1"/>
  <c r="P88" i="1"/>
  <c r="G88" i="1"/>
  <c r="P85" i="1"/>
  <c r="G85" i="1"/>
  <c r="P84" i="1"/>
  <c r="G84" i="1"/>
  <c r="P81" i="1"/>
  <c r="G81" i="1"/>
  <c r="P80" i="1"/>
  <c r="G80" i="1"/>
  <c r="P77" i="1"/>
  <c r="G77" i="1"/>
  <c r="Q77" i="1" s="1"/>
  <c r="P76" i="1"/>
  <c r="G76" i="1"/>
  <c r="P72" i="1"/>
  <c r="G72" i="1"/>
  <c r="P71" i="1"/>
  <c r="G71" i="1"/>
  <c r="Q71" i="1" s="1"/>
  <c r="P70" i="1"/>
  <c r="G70" i="1"/>
  <c r="P68" i="1"/>
  <c r="G68" i="1"/>
  <c r="Q68" i="1" s="1"/>
  <c r="P67" i="1"/>
  <c r="G67" i="1"/>
  <c r="P65" i="1"/>
  <c r="P64" i="1" s="1"/>
  <c r="G65" i="1"/>
  <c r="Q65" i="1" s="1"/>
  <c r="P63" i="1"/>
  <c r="P62" i="1" s="1"/>
  <c r="G63" i="1"/>
  <c r="Q63" i="1" s="1"/>
  <c r="P61" i="1"/>
  <c r="G61" i="1"/>
  <c r="P60" i="1"/>
  <c r="G60" i="1"/>
  <c r="P58" i="1"/>
  <c r="G58" i="1"/>
  <c r="P57" i="1"/>
  <c r="G57" i="1"/>
  <c r="P55" i="1"/>
  <c r="P54" i="1" s="1"/>
  <c r="G55" i="1"/>
  <c r="Q55" i="1" s="1"/>
  <c r="P53" i="1"/>
  <c r="G53" i="1"/>
  <c r="Q53" i="1" s="1"/>
  <c r="P52" i="1"/>
  <c r="G52" i="1"/>
  <c r="P51" i="1"/>
  <c r="G51" i="1"/>
  <c r="P46" i="1"/>
  <c r="G46" i="1"/>
  <c r="P45" i="1"/>
  <c r="G45" i="1"/>
  <c r="P44" i="1"/>
  <c r="G44" i="1"/>
  <c r="P43" i="1"/>
  <c r="G43" i="1"/>
  <c r="P42" i="1"/>
  <c r="G42" i="1"/>
  <c r="P41" i="1"/>
  <c r="G41" i="1"/>
  <c r="P38" i="1"/>
  <c r="P37" i="1" s="1"/>
  <c r="G38" i="1"/>
  <c r="Q38" i="1" s="1"/>
  <c r="C37" i="1"/>
  <c r="P36" i="1"/>
  <c r="P35" i="1" s="1"/>
  <c r="G36" i="1"/>
  <c r="Q36" i="1" s="1"/>
  <c r="C35" i="1"/>
  <c r="P34" i="1"/>
  <c r="P33" i="1" s="1"/>
  <c r="G34" i="1"/>
  <c r="Q34" i="1" s="1"/>
  <c r="C33" i="1"/>
  <c r="P32" i="1"/>
  <c r="P31" i="1" s="1"/>
  <c r="G32" i="1"/>
  <c r="Q32" i="1" s="1"/>
  <c r="C31" i="1"/>
  <c r="C40" i="1" s="1"/>
  <c r="C39" i="1" s="1"/>
  <c r="P30" i="1"/>
  <c r="P29" i="1" s="1"/>
  <c r="G30" i="1"/>
  <c r="Q30" i="1" s="1"/>
  <c r="C29" i="1"/>
  <c r="C738" i="1" s="1"/>
  <c r="P28" i="1"/>
  <c r="P27" i="1" s="1"/>
  <c r="G28" i="1"/>
  <c r="Q28" i="1" s="1"/>
  <c r="C27" i="1"/>
  <c r="P25" i="1"/>
  <c r="P24" i="1" s="1"/>
  <c r="G25" i="1"/>
  <c r="Q25" i="1" s="1"/>
  <c r="P23" i="1"/>
  <c r="G23" i="1"/>
  <c r="Q23" i="1" s="1"/>
  <c r="P22" i="1"/>
  <c r="G22" i="1"/>
  <c r="Q22" i="1" s="1"/>
  <c r="P21" i="1"/>
  <c r="G21" i="1"/>
  <c r="P20" i="1"/>
  <c r="G20" i="1"/>
  <c r="P19" i="1"/>
  <c r="G19" i="1"/>
  <c r="Q19" i="1" s="1"/>
  <c r="P18" i="1"/>
  <c r="G18" i="1"/>
  <c r="P17" i="1"/>
  <c r="G17" i="1"/>
  <c r="P16" i="1"/>
  <c r="G16" i="1"/>
  <c r="P15" i="1"/>
  <c r="G15" i="1"/>
  <c r="P14" i="1"/>
  <c r="G14" i="1"/>
  <c r="J14" i="1" s="1"/>
  <c r="F830" i="1" l="1"/>
  <c r="P343" i="1"/>
  <c r="E820" i="1"/>
  <c r="F841" i="1"/>
  <c r="F840" i="1" s="1"/>
  <c r="E840" i="1"/>
  <c r="F849" i="1"/>
  <c r="Q354" i="1"/>
  <c r="F832" i="1"/>
  <c r="F833" i="1"/>
  <c r="D820" i="1"/>
  <c r="D845" i="1"/>
  <c r="D838" i="1"/>
  <c r="E838" i="1"/>
  <c r="F802" i="1"/>
  <c r="I788" i="1"/>
  <c r="I787" i="1" s="1"/>
  <c r="F812" i="1"/>
  <c r="F811" i="1" s="1"/>
  <c r="E811" i="1"/>
  <c r="F846" i="1"/>
  <c r="F845" i="1" s="1"/>
  <c r="E845" i="1"/>
  <c r="I582" i="1"/>
  <c r="D835" i="1" s="1"/>
  <c r="D836" i="1"/>
  <c r="F836" i="1" s="1"/>
  <c r="F816" i="1"/>
  <c r="D793" i="1"/>
  <c r="F825" i="1"/>
  <c r="Q447" i="1"/>
  <c r="O452" i="1"/>
  <c r="O451" i="1" s="1"/>
  <c r="F821" i="1"/>
  <c r="F795" i="1"/>
  <c r="C343" i="1"/>
  <c r="F794" i="1"/>
  <c r="E793" i="1"/>
  <c r="F822" i="1"/>
  <c r="E805" i="1"/>
  <c r="I417" i="1"/>
  <c r="I416" i="1" s="1"/>
  <c r="D809" i="1"/>
  <c r="D805" i="1" s="1"/>
  <c r="F797" i="1"/>
  <c r="O260" i="1"/>
  <c r="Q329" i="1"/>
  <c r="Q327" i="1" s="1"/>
  <c r="G328" i="1"/>
  <c r="P327" i="1"/>
  <c r="P326" i="1" s="1"/>
  <c r="P321" i="1" s="1"/>
  <c r="P328" i="1"/>
  <c r="O330" i="1"/>
  <c r="O48" i="1"/>
  <c r="O606" i="1"/>
  <c r="O582" i="1"/>
  <c r="E835" i="1" s="1"/>
  <c r="O135" i="1"/>
  <c r="O105" i="1"/>
  <c r="O73" i="1"/>
  <c r="O322" i="1"/>
  <c r="O417" i="1"/>
  <c r="O335" i="1"/>
  <c r="O143" i="1"/>
  <c r="O339" i="1"/>
  <c r="J46" i="1"/>
  <c r="Q46" i="1"/>
  <c r="J84" i="1"/>
  <c r="Q84" i="1"/>
  <c r="J108" i="1"/>
  <c r="Q108" i="1"/>
  <c r="J194" i="1"/>
  <c r="Q194" i="1"/>
  <c r="J292" i="1"/>
  <c r="Q292" i="1"/>
  <c r="J372" i="1"/>
  <c r="Q372" i="1"/>
  <c r="J532" i="1"/>
  <c r="Q532" i="1"/>
  <c r="J593" i="1"/>
  <c r="Q593" i="1"/>
  <c r="J155" i="1"/>
  <c r="Q155" i="1"/>
  <c r="J169" i="1"/>
  <c r="Q169" i="1"/>
  <c r="J182" i="1"/>
  <c r="Q182" i="1"/>
  <c r="J208" i="1"/>
  <c r="Q208" i="1"/>
  <c r="J225" i="1"/>
  <c r="Q225" i="1"/>
  <c r="J310" i="1"/>
  <c r="Q310" i="1"/>
  <c r="J419" i="1"/>
  <c r="Q419" i="1"/>
  <c r="J446" i="1"/>
  <c r="Q446" i="1"/>
  <c r="J483" i="1"/>
  <c r="Q483" i="1"/>
  <c r="J627" i="1"/>
  <c r="Q627" i="1"/>
  <c r="J642" i="1"/>
  <c r="Q642" i="1"/>
  <c r="J655" i="1"/>
  <c r="Q655" i="1"/>
  <c r="J669" i="1"/>
  <c r="Q669" i="1"/>
  <c r="J515" i="1"/>
  <c r="Q515" i="1"/>
  <c r="J577" i="1"/>
  <c r="Q577" i="1"/>
  <c r="J20" i="1"/>
  <c r="Q20" i="1"/>
  <c r="J51" i="1"/>
  <c r="Q51" i="1"/>
  <c r="J67" i="1"/>
  <c r="Q67" i="1"/>
  <c r="J85" i="1"/>
  <c r="Q85" i="1"/>
  <c r="J109" i="1"/>
  <c r="Q109" i="1"/>
  <c r="J124" i="1"/>
  <c r="Q124" i="1"/>
  <c r="J195" i="1"/>
  <c r="Q195" i="1"/>
  <c r="J250" i="1"/>
  <c r="Q250" i="1"/>
  <c r="J374" i="1"/>
  <c r="Q374" i="1"/>
  <c r="J403" i="1"/>
  <c r="Q403" i="1"/>
  <c r="J517" i="1"/>
  <c r="Q517" i="1"/>
  <c r="J533" i="1"/>
  <c r="Q533" i="1"/>
  <c r="J550" i="1"/>
  <c r="Q550" i="1"/>
  <c r="J564" i="1"/>
  <c r="Q564" i="1"/>
  <c r="J578" i="1"/>
  <c r="Q578" i="1"/>
  <c r="J594" i="1"/>
  <c r="Q594" i="1"/>
  <c r="J580" i="1"/>
  <c r="Q580" i="1"/>
  <c r="J126" i="1"/>
  <c r="Q126" i="1"/>
  <c r="J283" i="1"/>
  <c r="Q283" i="1"/>
  <c r="J297" i="1"/>
  <c r="Q297" i="1"/>
  <c r="J313" i="1"/>
  <c r="Q313" i="1"/>
  <c r="J362" i="1"/>
  <c r="Q362" i="1"/>
  <c r="J376" i="1"/>
  <c r="Q376" i="1"/>
  <c r="J391" i="1"/>
  <c r="Q391" i="1"/>
  <c r="J405" i="1"/>
  <c r="Q405" i="1"/>
  <c r="J504" i="1"/>
  <c r="Q504" i="1"/>
  <c r="J520" i="1"/>
  <c r="Q520" i="1"/>
  <c r="J537" i="1"/>
  <c r="Q537" i="1"/>
  <c r="J566" i="1"/>
  <c r="Q566" i="1"/>
  <c r="J597" i="1"/>
  <c r="Q597" i="1"/>
  <c r="J471" i="1"/>
  <c r="Q471" i="1"/>
  <c r="J159" i="1"/>
  <c r="Q159" i="1"/>
  <c r="J423" i="1"/>
  <c r="Q423" i="1"/>
  <c r="J455" i="1"/>
  <c r="Q455" i="1"/>
  <c r="J472" i="1"/>
  <c r="Q472" i="1"/>
  <c r="J488" i="1"/>
  <c r="Q488" i="1"/>
  <c r="J614" i="1"/>
  <c r="Q614" i="1"/>
  <c r="J631" i="1"/>
  <c r="Q631" i="1"/>
  <c r="J646" i="1"/>
  <c r="Q646" i="1"/>
  <c r="J659" i="1"/>
  <c r="Q659" i="1"/>
  <c r="J673" i="1"/>
  <c r="Q673" i="1"/>
  <c r="J487" i="1"/>
  <c r="Q487" i="1"/>
  <c r="J270" i="1"/>
  <c r="Q270" i="1"/>
  <c r="J378" i="1"/>
  <c r="Q378" i="1"/>
  <c r="J521" i="1"/>
  <c r="Q521" i="1"/>
  <c r="J555" i="1"/>
  <c r="Q555" i="1"/>
  <c r="J584" i="1"/>
  <c r="Q584" i="1"/>
  <c r="J598" i="1"/>
  <c r="Q598" i="1"/>
  <c r="J170" i="1"/>
  <c r="Q170" i="1"/>
  <c r="J424" i="1"/>
  <c r="Q424" i="1"/>
  <c r="J41" i="1"/>
  <c r="Q41" i="1"/>
  <c r="J57" i="1"/>
  <c r="Q57" i="1"/>
  <c r="J72" i="1"/>
  <c r="Q72" i="1"/>
  <c r="J93" i="1"/>
  <c r="Q93" i="1"/>
  <c r="J115" i="1"/>
  <c r="Q115" i="1"/>
  <c r="J128" i="1"/>
  <c r="Q128" i="1"/>
  <c r="J187" i="1"/>
  <c r="Q187" i="1"/>
  <c r="J200" i="1"/>
  <c r="Q200" i="1"/>
  <c r="J215" i="1"/>
  <c r="Q215" i="1"/>
  <c r="J244" i="1"/>
  <c r="Q244" i="1"/>
  <c r="J271" i="1"/>
  <c r="Q271" i="1"/>
  <c r="J285" i="1"/>
  <c r="Q285" i="1"/>
  <c r="J364" i="1"/>
  <c r="Q364" i="1"/>
  <c r="J379" i="1"/>
  <c r="Q379" i="1"/>
  <c r="J394" i="1"/>
  <c r="Q394" i="1"/>
  <c r="J409" i="1"/>
  <c r="Q409" i="1"/>
  <c r="J508" i="1"/>
  <c r="Q508" i="1"/>
  <c r="J523" i="1"/>
  <c r="Q523" i="1"/>
  <c r="J556" i="1"/>
  <c r="Q556" i="1"/>
  <c r="J585" i="1"/>
  <c r="Q585" i="1"/>
  <c r="J600" i="1"/>
  <c r="Q600" i="1"/>
  <c r="J226" i="1"/>
  <c r="Q226" i="1"/>
  <c r="J21" i="1"/>
  <c r="Q21" i="1"/>
  <c r="J158" i="1"/>
  <c r="Q158" i="1"/>
  <c r="J58" i="1"/>
  <c r="Q58" i="1"/>
  <c r="J245" i="1"/>
  <c r="Q245" i="1"/>
  <c r="J380" i="1"/>
  <c r="Q380" i="1"/>
  <c r="J410" i="1"/>
  <c r="Q410" i="1"/>
  <c r="J557" i="1"/>
  <c r="Q557" i="1"/>
  <c r="P75" i="1"/>
  <c r="P74" i="1" s="1"/>
  <c r="J176" i="1"/>
  <c r="Q176" i="1"/>
  <c r="J202" i="1"/>
  <c r="Q202" i="1"/>
  <c r="J217" i="1"/>
  <c r="Q217" i="1"/>
  <c r="J233" i="1"/>
  <c r="Q233" i="1"/>
  <c r="J440" i="1"/>
  <c r="Q440" i="1"/>
  <c r="J460" i="1"/>
  <c r="Q460" i="1"/>
  <c r="J477" i="1"/>
  <c r="Q477" i="1"/>
  <c r="J621" i="1"/>
  <c r="Q621" i="1"/>
  <c r="J649" i="1"/>
  <c r="Q649" i="1"/>
  <c r="J88" i="1"/>
  <c r="Q88" i="1"/>
  <c r="J251" i="1"/>
  <c r="Q251" i="1"/>
  <c r="J146" i="1"/>
  <c r="Q146" i="1"/>
  <c r="J92" i="1"/>
  <c r="Q92" i="1"/>
  <c r="J127" i="1"/>
  <c r="Q127" i="1"/>
  <c r="J214" i="1"/>
  <c r="Q214" i="1"/>
  <c r="J474" i="1"/>
  <c r="Q474" i="1"/>
  <c r="J660" i="1"/>
  <c r="Q660" i="1"/>
  <c r="J475" i="1"/>
  <c r="Q475" i="1"/>
  <c r="J94" i="1"/>
  <c r="Q94" i="1"/>
  <c r="J273" i="1"/>
  <c r="Q273" i="1"/>
  <c r="J366" i="1"/>
  <c r="Q366" i="1"/>
  <c r="J395" i="1"/>
  <c r="Q395" i="1"/>
  <c r="J571" i="1"/>
  <c r="Q571" i="1"/>
  <c r="J586" i="1"/>
  <c r="Q586" i="1"/>
  <c r="J16" i="1"/>
  <c r="Q16" i="1"/>
  <c r="J43" i="1"/>
  <c r="Q43" i="1"/>
  <c r="J60" i="1"/>
  <c r="Q60" i="1"/>
  <c r="J97" i="1"/>
  <c r="Q97" i="1"/>
  <c r="J118" i="1"/>
  <c r="Q118" i="1"/>
  <c r="J190" i="1"/>
  <c r="Q190" i="1"/>
  <c r="J246" i="1"/>
  <c r="Q246" i="1"/>
  <c r="J288" i="1"/>
  <c r="Q288" i="1"/>
  <c r="J305" i="1"/>
  <c r="Q305" i="1"/>
  <c r="J367" i="1"/>
  <c r="Q367" i="1"/>
  <c r="J382" i="1"/>
  <c r="Q382" i="1"/>
  <c r="J397" i="1"/>
  <c r="Q397" i="1"/>
  <c r="J412" i="1"/>
  <c r="Q412" i="1"/>
  <c r="J495" i="1"/>
  <c r="Q495" i="1"/>
  <c r="J527" i="1"/>
  <c r="Q527" i="1"/>
  <c r="J543" i="1"/>
  <c r="Q543" i="1"/>
  <c r="J559" i="1"/>
  <c r="Q559" i="1"/>
  <c r="J572" i="1"/>
  <c r="Q572" i="1"/>
  <c r="J588" i="1"/>
  <c r="Q588" i="1"/>
  <c r="J183" i="1"/>
  <c r="Q183" i="1"/>
  <c r="J643" i="1"/>
  <c r="Q643" i="1"/>
  <c r="J390" i="1"/>
  <c r="J389" i="1" s="1"/>
  <c r="Q390" i="1"/>
  <c r="J565" i="1"/>
  <c r="Q565" i="1"/>
  <c r="J644" i="1"/>
  <c r="Q644" i="1"/>
  <c r="J89" i="1"/>
  <c r="Q89" i="1"/>
  <c r="J172" i="1"/>
  <c r="Q172" i="1"/>
  <c r="J242" i="1"/>
  <c r="Q242" i="1"/>
  <c r="J363" i="1"/>
  <c r="Q363" i="1"/>
  <c r="J647" i="1"/>
  <c r="Q647" i="1"/>
  <c r="J425" i="1"/>
  <c r="Q425" i="1"/>
  <c r="J117" i="1"/>
  <c r="Q117" i="1"/>
  <c r="J162" i="1"/>
  <c r="Q162" i="1"/>
  <c r="J179" i="1"/>
  <c r="Q179" i="1"/>
  <c r="J665" i="1"/>
  <c r="Q665" i="1"/>
  <c r="J44" i="1"/>
  <c r="Q44" i="1"/>
  <c r="J247" i="1"/>
  <c r="Q247" i="1"/>
  <c r="J289" i="1"/>
  <c r="Q289" i="1"/>
  <c r="J398" i="1"/>
  <c r="Q398" i="1"/>
  <c r="J413" i="1"/>
  <c r="Q413" i="1"/>
  <c r="J496" i="1"/>
  <c r="Q496" i="1"/>
  <c r="J513" i="1"/>
  <c r="Q513" i="1"/>
  <c r="J544" i="1"/>
  <c r="Q544" i="1"/>
  <c r="J560" i="1"/>
  <c r="Q560" i="1"/>
  <c r="J589" i="1"/>
  <c r="Q589" i="1"/>
  <c r="J608" i="1"/>
  <c r="Q608" i="1"/>
  <c r="J267" i="1"/>
  <c r="Q267" i="1"/>
  <c r="J484" i="1"/>
  <c r="Q484" i="1"/>
  <c r="J518" i="1"/>
  <c r="Q518" i="1"/>
  <c r="J145" i="1"/>
  <c r="Q145" i="1"/>
  <c r="J184" i="1"/>
  <c r="Q184" i="1"/>
  <c r="J227" i="1"/>
  <c r="Q227" i="1"/>
  <c r="J454" i="1"/>
  <c r="Q454" i="1"/>
  <c r="J630" i="1"/>
  <c r="Q630" i="1"/>
  <c r="J114" i="1"/>
  <c r="Q114" i="1"/>
  <c r="J199" i="1"/>
  <c r="Q199" i="1"/>
  <c r="J314" i="1"/>
  <c r="Q314" i="1"/>
  <c r="J149" i="1"/>
  <c r="Q149" i="1"/>
  <c r="J230" i="1"/>
  <c r="Q230" i="1"/>
  <c r="J42" i="1"/>
  <c r="Q42" i="1"/>
  <c r="J286" i="1"/>
  <c r="Q286" i="1"/>
  <c r="J131" i="1"/>
  <c r="Q131" i="1"/>
  <c r="J650" i="1"/>
  <c r="Q650" i="1"/>
  <c r="J119" i="1"/>
  <c r="Q119" i="1"/>
  <c r="J166" i="1"/>
  <c r="Q166" i="1"/>
  <c r="J180" i="1"/>
  <c r="Q180" i="1"/>
  <c r="J206" i="1"/>
  <c r="Q206" i="1"/>
  <c r="J236" i="1"/>
  <c r="Q236" i="1"/>
  <c r="J276" i="1"/>
  <c r="Q276" i="1"/>
  <c r="J466" i="1"/>
  <c r="Q466" i="1"/>
  <c r="J624" i="1"/>
  <c r="Q624" i="1"/>
  <c r="J652" i="1"/>
  <c r="Q652" i="1"/>
  <c r="J666" i="1"/>
  <c r="Q666" i="1"/>
  <c r="J470" i="1"/>
  <c r="Q470" i="1"/>
  <c r="J628" i="1"/>
  <c r="Q628" i="1"/>
  <c r="J52" i="1"/>
  <c r="Q52" i="1"/>
  <c r="J196" i="1"/>
  <c r="Q196" i="1"/>
  <c r="J282" i="1"/>
  <c r="Q282" i="1"/>
  <c r="J404" i="1"/>
  <c r="Q404" i="1"/>
  <c r="J503" i="1"/>
  <c r="Q503" i="1"/>
  <c r="J612" i="1"/>
  <c r="Q612" i="1"/>
  <c r="J186" i="1"/>
  <c r="Q186" i="1"/>
  <c r="J174" i="1"/>
  <c r="Q174" i="1"/>
  <c r="J615" i="1"/>
  <c r="Q615" i="1"/>
  <c r="J175" i="1"/>
  <c r="Q175" i="1"/>
  <c r="J459" i="1"/>
  <c r="Q459" i="1"/>
  <c r="J15" i="1"/>
  <c r="Q15" i="1"/>
  <c r="J76" i="1"/>
  <c r="Q76" i="1"/>
  <c r="J189" i="1"/>
  <c r="Q189" i="1"/>
  <c r="J218" i="1"/>
  <c r="Q218" i="1"/>
  <c r="J622" i="1"/>
  <c r="Q622" i="1"/>
  <c r="J17" i="1"/>
  <c r="Q17" i="1"/>
  <c r="J80" i="1"/>
  <c r="Q80" i="1"/>
  <c r="J98" i="1"/>
  <c r="Q98" i="1"/>
  <c r="J18" i="1"/>
  <c r="Q18" i="1"/>
  <c r="J45" i="1"/>
  <c r="Q45" i="1"/>
  <c r="J81" i="1"/>
  <c r="Q81" i="1"/>
  <c r="J120" i="1"/>
  <c r="Q120" i="1"/>
  <c r="J192" i="1"/>
  <c r="Q192" i="1"/>
  <c r="J248" i="1"/>
  <c r="Q248" i="1"/>
  <c r="J291" i="1"/>
  <c r="Q291" i="1"/>
  <c r="J355" i="1"/>
  <c r="Q355" i="1"/>
  <c r="J371" i="1"/>
  <c r="J370" i="1" s="1"/>
  <c r="Q371" i="1"/>
  <c r="J385" i="1"/>
  <c r="Q385" i="1"/>
  <c r="J399" i="1"/>
  <c r="Q399" i="1"/>
  <c r="J514" i="1"/>
  <c r="Q514" i="1"/>
  <c r="J531" i="1"/>
  <c r="Q531" i="1"/>
  <c r="J576" i="1"/>
  <c r="Q576" i="1"/>
  <c r="J420" i="1"/>
  <c r="Q420" i="1"/>
  <c r="J611" i="1"/>
  <c r="Q611" i="1"/>
  <c r="J296" i="1"/>
  <c r="Q296" i="1"/>
  <c r="J375" i="1"/>
  <c r="Q375" i="1"/>
  <c r="J551" i="1"/>
  <c r="Q551" i="1"/>
  <c r="J595" i="1"/>
  <c r="Q595" i="1"/>
  <c r="J171" i="1"/>
  <c r="Q171" i="1"/>
  <c r="J672" i="1"/>
  <c r="Q672" i="1"/>
  <c r="J70" i="1"/>
  <c r="Q70" i="1"/>
  <c r="J393" i="1"/>
  <c r="Q393" i="1"/>
  <c r="J674" i="1"/>
  <c r="Q674" i="1"/>
  <c r="J648" i="1"/>
  <c r="Q648" i="1"/>
  <c r="J152" i="1"/>
  <c r="Q152" i="1"/>
  <c r="J165" i="1"/>
  <c r="Q165" i="1"/>
  <c r="J203" i="1"/>
  <c r="Q203" i="1"/>
  <c r="J235" i="1"/>
  <c r="Q235" i="1"/>
  <c r="J441" i="1"/>
  <c r="Q441" i="1"/>
  <c r="J478" i="1"/>
  <c r="Q478" i="1"/>
  <c r="J638" i="1"/>
  <c r="Q638" i="1"/>
  <c r="J680" i="1"/>
  <c r="Q680" i="1"/>
  <c r="J61" i="1"/>
  <c r="Q61" i="1"/>
  <c r="J136" i="1"/>
  <c r="Q136" i="1"/>
  <c r="J167" i="1"/>
  <c r="Q167" i="1"/>
  <c r="J181" i="1"/>
  <c r="Q181" i="1"/>
  <c r="J207" i="1"/>
  <c r="Q207" i="1"/>
  <c r="J224" i="1"/>
  <c r="Q224" i="1"/>
  <c r="J277" i="1"/>
  <c r="Q277" i="1"/>
  <c r="J445" i="1"/>
  <c r="Q445" i="1"/>
  <c r="J467" i="1"/>
  <c r="Q467" i="1"/>
  <c r="J482" i="1"/>
  <c r="Q482" i="1"/>
  <c r="J625" i="1"/>
  <c r="Q625" i="1"/>
  <c r="J640" i="1"/>
  <c r="Q640" i="1"/>
  <c r="J653" i="1"/>
  <c r="Q653" i="1"/>
  <c r="J668" i="1"/>
  <c r="Q668" i="1"/>
  <c r="J682" i="1"/>
  <c r="Q682" i="1"/>
  <c r="K47" i="1"/>
  <c r="L11" i="1"/>
  <c r="J426" i="1"/>
  <c r="D417" i="1"/>
  <c r="D416" i="1" s="1"/>
  <c r="G24" i="1"/>
  <c r="J25" i="1"/>
  <c r="J24" i="1" s="1"/>
  <c r="G160" i="1"/>
  <c r="G157" i="1" s="1"/>
  <c r="J161" i="1"/>
  <c r="J160" i="1" s="1"/>
  <c r="G341" i="1"/>
  <c r="G340" i="1" s="1"/>
  <c r="G339" i="1" s="1"/>
  <c r="J342" i="1"/>
  <c r="J341" i="1" s="1"/>
  <c r="J340" i="1" s="1"/>
  <c r="J339" i="1" s="1"/>
  <c r="G490" i="1"/>
  <c r="J491" i="1"/>
  <c r="J490" i="1" s="1"/>
  <c r="G539" i="1"/>
  <c r="G536" i="1" s="1"/>
  <c r="C829" i="1" s="1"/>
  <c r="G829" i="1" s="1"/>
  <c r="J540" i="1"/>
  <c r="J539" i="1" s="1"/>
  <c r="J569" i="1"/>
  <c r="G406" i="1"/>
  <c r="J407" i="1"/>
  <c r="J406" i="1" s="1"/>
  <c r="J150" i="1"/>
  <c r="G231" i="1"/>
  <c r="J232" i="1"/>
  <c r="J231" i="1" s="1"/>
  <c r="G256" i="1"/>
  <c r="J257" i="1"/>
  <c r="J256" i="1" s="1"/>
  <c r="G315" i="1"/>
  <c r="J316" i="1"/>
  <c r="J315" i="1" s="1"/>
  <c r="G616" i="1"/>
  <c r="C843" i="1" s="1"/>
  <c r="G843" i="1" s="1"/>
  <c r="J617" i="1"/>
  <c r="J616" i="1" s="1"/>
  <c r="G634" i="1"/>
  <c r="J635" i="1"/>
  <c r="J634" i="1" s="1"/>
  <c r="J661" i="1"/>
  <c r="G675" i="1"/>
  <c r="G670" i="1" s="1"/>
  <c r="C850" i="1" s="1"/>
  <c r="G850" i="1" s="1"/>
  <c r="J676" i="1"/>
  <c r="J675" i="1" s="1"/>
  <c r="J542" i="1"/>
  <c r="G54" i="1"/>
  <c r="J55" i="1"/>
  <c r="J54" i="1" s="1"/>
  <c r="G254" i="1"/>
  <c r="J255" i="1"/>
  <c r="J254" i="1" s="1"/>
  <c r="G298" i="1"/>
  <c r="J299" i="1"/>
  <c r="J298" i="1" s="1"/>
  <c r="G524" i="1"/>
  <c r="G522" i="1" s="1"/>
  <c r="C826" i="1" s="1"/>
  <c r="G826" i="1" s="1"/>
  <c r="J525" i="1"/>
  <c r="J524" i="1" s="1"/>
  <c r="G461" i="1"/>
  <c r="G458" i="1" s="1"/>
  <c r="C813" i="1" s="1"/>
  <c r="G813" i="1" s="1"/>
  <c r="J462" i="1"/>
  <c r="J461" i="1" s="1"/>
  <c r="G505" i="1"/>
  <c r="G502" i="1" s="1"/>
  <c r="C823" i="1" s="1"/>
  <c r="G823" i="1" s="1"/>
  <c r="J506" i="1"/>
  <c r="J505" i="1" s="1"/>
  <c r="G492" i="1"/>
  <c r="J493" i="1"/>
  <c r="J492" i="1" s="1"/>
  <c r="G27" i="1"/>
  <c r="J28" i="1"/>
  <c r="J27" i="1" s="1"/>
  <c r="J151" i="1"/>
  <c r="J274" i="1"/>
  <c r="J23" i="1"/>
  <c r="G662" i="1"/>
  <c r="J663" i="1"/>
  <c r="J662" i="1" s="1"/>
  <c r="J77" i="1"/>
  <c r="G258" i="1"/>
  <c r="J259" i="1"/>
  <c r="J258" i="1" s="1"/>
  <c r="J568" i="1"/>
  <c r="J509" i="1"/>
  <c r="G603" i="1"/>
  <c r="J604" i="1"/>
  <c r="J603" i="1" s="1"/>
  <c r="G442" i="1"/>
  <c r="G439" i="1" s="1"/>
  <c r="C808" i="1" s="1"/>
  <c r="G808" i="1" s="1"/>
  <c r="J443" i="1"/>
  <c r="J442" i="1" s="1"/>
  <c r="G100" i="1"/>
  <c r="G99" i="1" s="1"/>
  <c r="J101" i="1"/>
  <c r="J100" i="1" s="1"/>
  <c r="J99" i="1" s="1"/>
  <c r="G31" i="1"/>
  <c r="J32" i="1"/>
  <c r="J31" i="1" s="1"/>
  <c r="G307" i="1"/>
  <c r="J308" i="1"/>
  <c r="J307" i="1" s="1"/>
  <c r="G317" i="1"/>
  <c r="J318" i="1"/>
  <c r="J317" i="1" s="1"/>
  <c r="G510" i="1"/>
  <c r="G507" i="1" s="1"/>
  <c r="C824" i="1" s="1"/>
  <c r="G824" i="1" s="1"/>
  <c r="J511" i="1"/>
  <c r="J510" i="1" s="1"/>
  <c r="G368" i="1"/>
  <c r="J369" i="1"/>
  <c r="J368" i="1" s="1"/>
  <c r="G528" i="1"/>
  <c r="G526" i="1" s="1"/>
  <c r="C827" i="1" s="1"/>
  <c r="G827" i="1" s="1"/>
  <c r="J529" i="1"/>
  <c r="J528" i="1" s="1"/>
  <c r="G132" i="1"/>
  <c r="J133" i="1"/>
  <c r="J132" i="1" s="1"/>
  <c r="G219" i="1"/>
  <c r="J220" i="1"/>
  <c r="J219" i="1" s="1"/>
  <c r="G414" i="1"/>
  <c r="G411" i="1" s="1"/>
  <c r="C803" i="1" s="1"/>
  <c r="G803" i="1" s="1"/>
  <c r="J415" i="1"/>
  <c r="J414" i="1" s="1"/>
  <c r="G324" i="1"/>
  <c r="G323" i="1" s="1"/>
  <c r="G322" i="1" s="1"/>
  <c r="J325" i="1"/>
  <c r="J324" i="1" s="1"/>
  <c r="J323" i="1" s="1"/>
  <c r="J322" i="1" s="1"/>
  <c r="G228" i="1"/>
  <c r="J229" i="1"/>
  <c r="J228" i="1" s="1"/>
  <c r="G632" i="1"/>
  <c r="J633" i="1"/>
  <c r="J632" i="1" s="1"/>
  <c r="G129" i="1"/>
  <c r="J130" i="1"/>
  <c r="G29" i="1"/>
  <c r="J30" i="1"/>
  <c r="J29" i="1" s="1"/>
  <c r="J354" i="1"/>
  <c r="J153" i="1"/>
  <c r="G261" i="1"/>
  <c r="J262" i="1"/>
  <c r="J261" i="1" s="1"/>
  <c r="G479" i="1"/>
  <c r="C818" i="1" s="1"/>
  <c r="G818" i="1" s="1"/>
  <c r="J480" i="1"/>
  <c r="J479" i="1" s="1"/>
  <c r="J639" i="1"/>
  <c r="G545" i="1"/>
  <c r="J546" i="1"/>
  <c r="J545" i="1" s="1"/>
  <c r="G590" i="1"/>
  <c r="J591" i="1"/>
  <c r="J590" i="1" s="1"/>
  <c r="G64" i="1"/>
  <c r="J65" i="1"/>
  <c r="J64" i="1" s="1"/>
  <c r="G138" i="1"/>
  <c r="G137" i="1" s="1"/>
  <c r="G135" i="1" s="1"/>
  <c r="G134" i="1" s="1"/>
  <c r="J139" i="1"/>
  <c r="J138" i="1" s="1"/>
  <c r="G327" i="1"/>
  <c r="G326" i="1" s="1"/>
  <c r="J329" i="1"/>
  <c r="J311" i="1"/>
  <c r="J671" i="1"/>
  <c r="J68" i="1"/>
  <c r="J110" i="1"/>
  <c r="J125" i="1"/>
  <c r="G332" i="1"/>
  <c r="G331" i="1" s="1"/>
  <c r="G330" i="1" s="1"/>
  <c r="J333" i="1"/>
  <c r="J332" i="1" s="1"/>
  <c r="J331" i="1" s="1"/>
  <c r="J330" i="1" s="1"/>
  <c r="G359" i="1"/>
  <c r="J360" i="1"/>
  <c r="J359" i="1" s="1"/>
  <c r="G534" i="1"/>
  <c r="G530" i="1" s="1"/>
  <c r="C828" i="1" s="1"/>
  <c r="G828" i="1" s="1"/>
  <c r="J535" i="1"/>
  <c r="J534" i="1" s="1"/>
  <c r="G337" i="1"/>
  <c r="G336" i="1" s="1"/>
  <c r="G335" i="1" s="1"/>
  <c r="J338" i="1"/>
  <c r="J337" i="1" s="1"/>
  <c r="J336" i="1" s="1"/>
  <c r="J335" i="1" s="1"/>
  <c r="J71" i="1"/>
  <c r="G456" i="1"/>
  <c r="G453" i="1" s="1"/>
  <c r="C812" i="1" s="1"/>
  <c r="J457" i="1"/>
  <c r="J456" i="1" s="1"/>
  <c r="G348" i="1"/>
  <c r="G347" i="1" s="1"/>
  <c r="J349" i="1"/>
  <c r="J348" i="1" s="1"/>
  <c r="J347" i="1" s="1"/>
  <c r="J191" i="1"/>
  <c r="G319" i="1"/>
  <c r="J320" i="1"/>
  <c r="J319" i="1" s="1"/>
  <c r="J383" i="1"/>
  <c r="G573" i="1"/>
  <c r="J574" i="1"/>
  <c r="J573" i="1" s="1"/>
  <c r="G62" i="1"/>
  <c r="J63" i="1"/>
  <c r="J62" i="1" s="1"/>
  <c r="J561" i="1"/>
  <c r="J154" i="1"/>
  <c r="G264" i="1"/>
  <c r="G263" i="1" s="1"/>
  <c r="J265" i="1"/>
  <c r="J264" i="1" s="1"/>
  <c r="J468" i="1"/>
  <c r="G278" i="1"/>
  <c r="J279" i="1"/>
  <c r="J278" i="1" s="1"/>
  <c r="G387" i="1"/>
  <c r="G384" i="1" s="1"/>
  <c r="C798" i="1" s="1"/>
  <c r="G798" i="1" s="1"/>
  <c r="J388" i="1"/>
  <c r="J387" i="1" s="1"/>
  <c r="G500" i="1"/>
  <c r="J501" i="1"/>
  <c r="J500" i="1" s="1"/>
  <c r="J140" i="1"/>
  <c r="J209" i="1"/>
  <c r="G449" i="1"/>
  <c r="G444" i="1" s="1"/>
  <c r="C809" i="1" s="1"/>
  <c r="G809" i="1" s="1"/>
  <c r="J450" i="1"/>
  <c r="J449" i="1" s="1"/>
  <c r="G35" i="1"/>
  <c r="J36" i="1"/>
  <c r="J35" i="1" s="1"/>
  <c r="J268" i="1"/>
  <c r="J421" i="1"/>
  <c r="J658" i="1"/>
  <c r="G37" i="1"/>
  <c r="J38" i="1"/>
  <c r="J37" i="1" s="1"/>
  <c r="J284" i="1"/>
  <c r="J538" i="1"/>
  <c r="G345" i="1"/>
  <c r="G344" i="1" s="1"/>
  <c r="J346" i="1"/>
  <c r="J345" i="1" s="1"/>
  <c r="J344" i="1" s="1"/>
  <c r="G601" i="1"/>
  <c r="J602" i="1"/>
  <c r="J601" i="1" s="1"/>
  <c r="J637" i="1"/>
  <c r="G677" i="1"/>
  <c r="C851" i="1" s="1"/>
  <c r="G851" i="1" s="1"/>
  <c r="J678" i="1"/>
  <c r="J677" i="1" s="1"/>
  <c r="J306" i="1"/>
  <c r="J681" i="1"/>
  <c r="J497" i="1"/>
  <c r="J609" i="1"/>
  <c r="J19" i="1"/>
  <c r="G121" i="1"/>
  <c r="J122" i="1"/>
  <c r="J121" i="1" s="1"/>
  <c r="J249" i="1"/>
  <c r="J356" i="1"/>
  <c r="J386" i="1"/>
  <c r="G400" i="1"/>
  <c r="C801" i="1" s="1"/>
  <c r="J401" i="1"/>
  <c r="J400" i="1" s="1"/>
  <c r="G498" i="1"/>
  <c r="J499" i="1"/>
  <c r="J498" i="1" s="1"/>
  <c r="G547" i="1"/>
  <c r="J548" i="1"/>
  <c r="J547" i="1" s="1"/>
  <c r="J562" i="1"/>
  <c r="J266" i="1"/>
  <c r="G33" i="1"/>
  <c r="J34" i="1"/>
  <c r="J33" i="1" s="1"/>
  <c r="G293" i="1"/>
  <c r="J294" i="1"/>
  <c r="J293" i="1" s="1"/>
  <c r="G357" i="1"/>
  <c r="J358" i="1"/>
  <c r="J357" i="1" s="1"/>
  <c r="J156" i="1"/>
  <c r="J656" i="1"/>
  <c r="J22" i="1"/>
  <c r="J53" i="1"/>
  <c r="J111" i="1"/>
  <c r="J197" i="1"/>
  <c r="G211" i="1"/>
  <c r="J212" i="1"/>
  <c r="J211" i="1" s="1"/>
  <c r="G239" i="1"/>
  <c r="J240" i="1"/>
  <c r="J239" i="1" s="1"/>
  <c r="J252" i="1"/>
  <c r="G552" i="1"/>
  <c r="G549" i="1" s="1"/>
  <c r="C831" i="1" s="1"/>
  <c r="G831" i="1" s="1"/>
  <c r="J553" i="1"/>
  <c r="J552" i="1" s="1"/>
  <c r="J581" i="1"/>
  <c r="P66" i="1"/>
  <c r="G201" i="1"/>
  <c r="G216" i="1"/>
  <c r="P365" i="1"/>
  <c r="P361" i="1" s="1"/>
  <c r="G476" i="1"/>
  <c r="C817" i="1" s="1"/>
  <c r="G817" i="1" s="1"/>
  <c r="P570" i="1"/>
  <c r="P567" i="1" s="1"/>
  <c r="I11" i="1"/>
  <c r="P290" i="1"/>
  <c r="P370" i="1"/>
  <c r="M11" i="1"/>
  <c r="O11" i="1"/>
  <c r="N11" i="1"/>
  <c r="M237" i="1"/>
  <c r="M221" i="1" s="1"/>
  <c r="G56" i="1"/>
  <c r="P173" i="1"/>
  <c r="G408" i="1"/>
  <c r="I237" i="1"/>
  <c r="I221" i="1" s="1"/>
  <c r="P234" i="1"/>
  <c r="N237" i="1"/>
  <c r="E485" i="1"/>
  <c r="E464" i="1" s="1"/>
  <c r="E463" i="1" s="1"/>
  <c r="P178" i="1"/>
  <c r="D352" i="1"/>
  <c r="L237" i="1"/>
  <c r="L221" i="1" s="1"/>
  <c r="I485" i="1"/>
  <c r="F11" i="1"/>
  <c r="P50" i="1"/>
  <c r="G469" i="1"/>
  <c r="P516" i="1"/>
  <c r="P549" i="1"/>
  <c r="P563" i="1"/>
  <c r="G87" i="1"/>
  <c r="G86" i="1" s="1"/>
  <c r="G295" i="1"/>
  <c r="G389" i="1"/>
  <c r="C799" i="1" s="1"/>
  <c r="G799" i="1" s="1"/>
  <c r="G579" i="1"/>
  <c r="G575" i="1" s="1"/>
  <c r="C834" i="1" s="1"/>
  <c r="G834" i="1" s="1"/>
  <c r="P610" i="1"/>
  <c r="P607" i="1" s="1"/>
  <c r="D582" i="1"/>
  <c r="P87" i="1"/>
  <c r="P86" i="1" s="1"/>
  <c r="G144" i="1"/>
  <c r="P295" i="1"/>
  <c r="P389" i="1"/>
  <c r="P579" i="1"/>
  <c r="P575" i="1" s="1"/>
  <c r="F352" i="1"/>
  <c r="F351" i="1" s="1"/>
  <c r="P408" i="1"/>
  <c r="P402" i="1" s="1"/>
  <c r="P507" i="1"/>
  <c r="P522" i="1"/>
  <c r="P599" i="1"/>
  <c r="P56" i="1"/>
  <c r="G75" i="1"/>
  <c r="G74" i="1" s="1"/>
  <c r="G365" i="1"/>
  <c r="G570" i="1"/>
  <c r="D48" i="1"/>
  <c r="E619" i="1"/>
  <c r="E618" i="1" s="1"/>
  <c r="D322" i="1"/>
  <c r="G223" i="1"/>
  <c r="M142" i="1"/>
  <c r="O352" i="1"/>
  <c r="I47" i="1"/>
  <c r="F47" i="1"/>
  <c r="K11" i="1"/>
  <c r="D451" i="1"/>
  <c r="G50" i="1"/>
  <c r="G66" i="1"/>
  <c r="P137" i="1"/>
  <c r="P135" i="1" s="1"/>
  <c r="P134" i="1" s="1"/>
  <c r="P309" i="1"/>
  <c r="P418" i="1"/>
  <c r="G516" i="1"/>
  <c r="G563" i="1"/>
  <c r="P626" i="1"/>
  <c r="P641" i="1"/>
  <c r="P654" i="1"/>
  <c r="D104" i="1"/>
  <c r="H619" i="1"/>
  <c r="H618" i="1" s="1"/>
  <c r="D605" i="1"/>
  <c r="D237" i="1"/>
  <c r="K237" i="1"/>
  <c r="K221" i="1" s="1"/>
  <c r="D260" i="1"/>
  <c r="H485" i="1"/>
  <c r="H464" i="1" s="1"/>
  <c r="H463" i="1" s="1"/>
  <c r="F619" i="1"/>
  <c r="F618" i="1" s="1"/>
  <c r="G610" i="1"/>
  <c r="G607" i="1" s="1"/>
  <c r="C841" i="1" s="1"/>
  <c r="G91" i="1"/>
  <c r="G90" i="1" s="1"/>
  <c r="G113" i="1"/>
  <c r="G185" i="1"/>
  <c r="G198" i="1"/>
  <c r="G213" i="1"/>
  <c r="G269" i="1"/>
  <c r="G377" i="1"/>
  <c r="P613" i="1"/>
  <c r="L485" i="1"/>
  <c r="L464" i="1" s="1"/>
  <c r="L463" i="1" s="1"/>
  <c r="D142" i="1"/>
  <c r="P91" i="1"/>
  <c r="P90" i="1" s="1"/>
  <c r="P113" i="1"/>
  <c r="G173" i="1"/>
  <c r="P185" i="1"/>
  <c r="P198" i="1"/>
  <c r="P213" i="1"/>
  <c r="P253" i="1"/>
  <c r="P269" i="1"/>
  <c r="P377" i="1"/>
  <c r="G473" i="1"/>
  <c r="E352" i="1"/>
  <c r="E351" i="1" s="1"/>
  <c r="N485" i="1"/>
  <c r="N464" i="1" s="1"/>
  <c r="N463" i="1" s="1"/>
  <c r="P473" i="1"/>
  <c r="P664" i="1"/>
  <c r="P679" i="1"/>
  <c r="P79" i="1"/>
  <c r="P78" i="1" s="1"/>
  <c r="G205" i="1"/>
  <c r="G204" i="1" s="1"/>
  <c r="G275" i="1"/>
  <c r="G272" i="1" s="1"/>
  <c r="G623" i="1"/>
  <c r="G651" i="1"/>
  <c r="G481" i="1"/>
  <c r="C819" i="1" s="1"/>
  <c r="G819" i="1" s="1"/>
  <c r="P530" i="1"/>
  <c r="G667" i="1"/>
  <c r="G83" i="1"/>
  <c r="G82" i="1" s="1"/>
  <c r="G107" i="1"/>
  <c r="G106" i="1" s="1"/>
  <c r="G105" i="1" s="1"/>
  <c r="G193" i="1"/>
  <c r="P223" i="1"/>
  <c r="P263" i="1"/>
  <c r="P481" i="1"/>
  <c r="P667" i="1"/>
  <c r="L619" i="1"/>
  <c r="L618" i="1" s="1"/>
  <c r="H47" i="1"/>
  <c r="H352" i="1"/>
  <c r="H351" i="1" s="1"/>
  <c r="L142" i="1"/>
  <c r="K352" i="1"/>
  <c r="K351" i="1" s="1"/>
  <c r="N322" i="1"/>
  <c r="L352" i="1"/>
  <c r="K485" i="1"/>
  <c r="K464" i="1" s="1"/>
  <c r="K463" i="1" s="1"/>
  <c r="E237" i="1"/>
  <c r="E221" i="1" s="1"/>
  <c r="P148" i="1"/>
  <c r="P147" i="1" s="1"/>
  <c r="G243" i="1"/>
  <c r="G241" i="1" s="1"/>
  <c r="F142" i="1"/>
  <c r="P40" i="1"/>
  <c r="P39" i="1" s="1"/>
  <c r="P243" i="1"/>
  <c r="P241" i="1" s="1"/>
  <c r="P238" i="1" s="1"/>
  <c r="M619" i="1"/>
  <c r="M618" i="1" s="1"/>
  <c r="F237" i="1"/>
  <c r="F221" i="1" s="1"/>
  <c r="G79" i="1"/>
  <c r="G78" i="1" s="1"/>
  <c r="P116" i="1"/>
  <c r="P188" i="1"/>
  <c r="P541" i="1"/>
  <c r="M47" i="1"/>
  <c r="H237" i="1"/>
  <c r="H221" i="1" s="1"/>
  <c r="G148" i="1"/>
  <c r="G147" i="1" s="1"/>
  <c r="P502" i="1"/>
  <c r="G116" i="1"/>
  <c r="P26" i="1"/>
  <c r="G59" i="1"/>
  <c r="G96" i="1"/>
  <c r="G95" i="1" s="1"/>
  <c r="P129" i="1"/>
  <c r="P201" i="1"/>
  <c r="P216" i="1"/>
  <c r="G287" i="1"/>
  <c r="G304" i="1"/>
  <c r="G381" i="1"/>
  <c r="G396" i="1"/>
  <c r="G392" i="1" s="1"/>
  <c r="C800" i="1" s="1"/>
  <c r="G800" i="1" s="1"/>
  <c r="P439" i="1"/>
  <c r="P476" i="1"/>
  <c r="G558" i="1"/>
  <c r="G587" i="1"/>
  <c r="M352" i="1"/>
  <c r="M351" i="1" s="1"/>
  <c r="P164" i="1"/>
  <c r="D619" i="1"/>
  <c r="P645" i="1"/>
  <c r="G40" i="1"/>
  <c r="G39" i="1" s="1"/>
  <c r="G188" i="1"/>
  <c r="D485" i="1"/>
  <c r="N417" i="1"/>
  <c r="N416" i="1" s="1"/>
  <c r="P629" i="1"/>
  <c r="N142" i="1"/>
  <c r="P486" i="1"/>
  <c r="P670" i="1"/>
  <c r="P59" i="1"/>
  <c r="P96" i="1"/>
  <c r="P95" i="1" s="1"/>
  <c r="G164" i="1"/>
  <c r="G178" i="1"/>
  <c r="G234" i="1"/>
  <c r="P287" i="1"/>
  <c r="P304" i="1"/>
  <c r="P334" i="1"/>
  <c r="P381" i="1"/>
  <c r="P396" i="1"/>
  <c r="P392" i="1" s="1"/>
  <c r="P411" i="1"/>
  <c r="P526" i="1"/>
  <c r="P558" i="1"/>
  <c r="P587" i="1"/>
  <c r="P583" i="1" s="1"/>
  <c r="G664" i="1"/>
  <c r="G679" i="1"/>
  <c r="C852" i="1" s="1"/>
  <c r="G852" i="1" s="1"/>
  <c r="I142" i="1"/>
  <c r="K619" i="1"/>
  <c r="K618" i="1" s="1"/>
  <c r="N104" i="1"/>
  <c r="N103" i="1" s="1"/>
  <c r="O619" i="1"/>
  <c r="P13" i="1"/>
  <c r="P12" i="1" s="1"/>
  <c r="P458" i="1"/>
  <c r="P205" i="1"/>
  <c r="P204" i="1" s="1"/>
  <c r="P275" i="1"/>
  <c r="P272" i="1" s="1"/>
  <c r="G290" i="1"/>
  <c r="G370" i="1"/>
  <c r="C796" i="1" s="1"/>
  <c r="G796" i="1" s="1"/>
  <c r="P623" i="1"/>
  <c r="P651" i="1"/>
  <c r="O485" i="1"/>
  <c r="D11" i="1"/>
  <c r="G13" i="1"/>
  <c r="Q426" i="1"/>
  <c r="P83" i="1"/>
  <c r="P82" i="1" s="1"/>
  <c r="P107" i="1"/>
  <c r="P106" i="1" s="1"/>
  <c r="P105" i="1" s="1"/>
  <c r="G168" i="1"/>
  <c r="P193" i="1"/>
  <c r="G309" i="1"/>
  <c r="G418" i="1"/>
  <c r="C806" i="1" s="1"/>
  <c r="P494" i="1"/>
  <c r="G626" i="1"/>
  <c r="G641" i="1"/>
  <c r="G654" i="1"/>
  <c r="E11" i="1"/>
  <c r="P157" i="1"/>
  <c r="P168" i="1"/>
  <c r="P353" i="1"/>
  <c r="P384" i="1"/>
  <c r="G281" i="1"/>
  <c r="P444" i="1"/>
  <c r="P469" i="1"/>
  <c r="H142" i="1"/>
  <c r="P422" i="1"/>
  <c r="P281" i="1"/>
  <c r="I352" i="1"/>
  <c r="I351" i="1" s="1"/>
  <c r="O237" i="1"/>
  <c r="P536" i="1"/>
  <c r="P123" i="1"/>
  <c r="G69" i="1"/>
  <c r="G312" i="1"/>
  <c r="P453" i="1"/>
  <c r="G519" i="1"/>
  <c r="G596" i="1"/>
  <c r="G592" i="1" s="1"/>
  <c r="C837" i="1" s="1"/>
  <c r="G837" i="1" s="1"/>
  <c r="G123" i="1"/>
  <c r="P144" i="1"/>
  <c r="P69" i="1"/>
  <c r="P312" i="1"/>
  <c r="G422" i="1"/>
  <c r="C807" i="1" s="1"/>
  <c r="G807" i="1" s="1"/>
  <c r="P519" i="1"/>
  <c r="P596" i="1"/>
  <c r="P592" i="1" s="1"/>
  <c r="G613" i="1"/>
  <c r="C842" i="1" s="1"/>
  <c r="G842" i="1" s="1"/>
  <c r="G645" i="1"/>
  <c r="I619" i="1"/>
  <c r="I618" i="1" s="1"/>
  <c r="E142" i="1"/>
  <c r="M485" i="1"/>
  <c r="M464" i="1" s="1"/>
  <c r="M463" i="1" s="1"/>
  <c r="K142" i="1"/>
  <c r="F485" i="1"/>
  <c r="F464" i="1" s="1"/>
  <c r="F463" i="1" s="1"/>
  <c r="N73" i="1"/>
  <c r="N352" i="1"/>
  <c r="N351" i="1" s="1"/>
  <c r="H11" i="1"/>
  <c r="N260" i="1"/>
  <c r="L47" i="1"/>
  <c r="E47" i="1"/>
  <c r="N619" i="1"/>
  <c r="N618" i="1" s="1"/>
  <c r="D780" i="1"/>
  <c r="E780" i="1"/>
  <c r="H780" i="1"/>
  <c r="F780" i="1"/>
  <c r="I780" i="1"/>
  <c r="K780" i="1"/>
  <c r="N780" i="1"/>
  <c r="O780" i="1"/>
  <c r="L780" i="1"/>
  <c r="M780" i="1"/>
  <c r="C780" i="1"/>
  <c r="D718" i="1"/>
  <c r="D767" i="1" s="1"/>
  <c r="D777" i="1"/>
  <c r="K777" i="1"/>
  <c r="E777" i="1"/>
  <c r="F777" i="1"/>
  <c r="H777" i="1"/>
  <c r="I777" i="1"/>
  <c r="L777" i="1"/>
  <c r="M777" i="1"/>
  <c r="O777" i="1"/>
  <c r="N777" i="1"/>
  <c r="R722" i="1"/>
  <c r="C777" i="1"/>
  <c r="E718" i="1"/>
  <c r="E767" i="1" s="1"/>
  <c r="E790" i="1"/>
  <c r="E789" i="1" s="1"/>
  <c r="L723" i="1"/>
  <c r="L718" i="1" s="1"/>
  <c r="M722" i="1"/>
  <c r="N790" i="1"/>
  <c r="N789" i="1" s="1"/>
  <c r="N723" i="1"/>
  <c r="N718" i="1" s="1"/>
  <c r="K722" i="1"/>
  <c r="K723" i="1"/>
  <c r="G720" i="1"/>
  <c r="P720" i="1"/>
  <c r="P719" i="1"/>
  <c r="G719" i="1"/>
  <c r="R735" i="1"/>
  <c r="N770" i="1" s="1"/>
  <c r="E785" i="1"/>
  <c r="N769" i="1"/>
  <c r="R707" i="1"/>
  <c r="C402" i="1"/>
  <c r="C512" i="1"/>
  <c r="C168" i="1" s="1"/>
  <c r="C59" i="1" s="1"/>
  <c r="C599" i="1"/>
  <c r="F707" i="1"/>
  <c r="H727" i="1"/>
  <c r="O728" i="1"/>
  <c r="R723" i="1"/>
  <c r="C339" i="1"/>
  <c r="C494" i="1"/>
  <c r="C137" i="1"/>
  <c r="C135" i="1" s="1"/>
  <c r="C134" i="1" s="1"/>
  <c r="C287" i="1" s="1"/>
  <c r="C123" i="1"/>
  <c r="C290" i="1" s="1"/>
  <c r="C295" i="1" s="1"/>
  <c r="C254" i="1" s="1"/>
  <c r="C253" i="1" s="1"/>
  <c r="C486" i="1" s="1"/>
  <c r="C107" i="1"/>
  <c r="C106" i="1" s="1"/>
  <c r="C105" i="1" s="1"/>
  <c r="C205" i="1" s="1"/>
  <c r="C219" i="1" s="1"/>
  <c r="P790" i="1"/>
  <c r="P789" i="1" s="1"/>
  <c r="H722" i="1"/>
  <c r="C449" i="1"/>
  <c r="C722" i="1" s="1"/>
  <c r="G722" i="1" s="1"/>
  <c r="I722" i="1"/>
  <c r="D733" i="1"/>
  <c r="C411" i="1"/>
  <c r="O722" i="1"/>
  <c r="C590" i="1"/>
  <c r="C587" i="1" s="1"/>
  <c r="C579" i="1" s="1"/>
  <c r="D707" i="1"/>
  <c r="I707" i="1"/>
  <c r="C654" i="1"/>
  <c r="H728" i="1"/>
  <c r="E707" i="1"/>
  <c r="Q121" i="1"/>
  <c r="Q528" i="1"/>
  <c r="Q547" i="1"/>
  <c r="Q228" i="1"/>
  <c r="Q254" i="1"/>
  <c r="Q442" i="1"/>
  <c r="Q545" i="1"/>
  <c r="Q54" i="1"/>
  <c r="Q278" i="1"/>
  <c r="Q332" i="1"/>
  <c r="Q505" i="1"/>
  <c r="Q33" i="1"/>
  <c r="Q62" i="1"/>
  <c r="Q449" i="1"/>
  <c r="Q492" i="1"/>
  <c r="Q603" i="1"/>
  <c r="Q239" i="1"/>
  <c r="Q14" i="1"/>
  <c r="Q315" i="1"/>
  <c r="Q345" i="1"/>
  <c r="Q219" i="1"/>
  <c r="Q317" i="1"/>
  <c r="Q479" i="1"/>
  <c r="P744" i="1"/>
  <c r="P783" i="1" s="1"/>
  <c r="F738" i="1"/>
  <c r="F735" i="1" s="1"/>
  <c r="F770" i="1" s="1"/>
  <c r="Q211" i="1"/>
  <c r="Q573" i="1"/>
  <c r="K788" i="1"/>
  <c r="K787" i="1" s="1"/>
  <c r="Q337" i="1"/>
  <c r="P703" i="1"/>
  <c r="Q387" i="1"/>
  <c r="Q258" i="1"/>
  <c r="Q29" i="1"/>
  <c r="P732" i="1"/>
  <c r="Q601" i="1"/>
  <c r="G695" i="1"/>
  <c r="Q695" i="1" s="1"/>
  <c r="G712" i="1"/>
  <c r="P742" i="1"/>
  <c r="P743" i="1"/>
  <c r="Q304" i="1"/>
  <c r="G725" i="1"/>
  <c r="J725" i="1" s="1"/>
  <c r="Q35" i="1"/>
  <c r="Q231" i="1"/>
  <c r="N771" i="1"/>
  <c r="P700" i="1"/>
  <c r="P702" i="1"/>
  <c r="L785" i="1"/>
  <c r="P694" i="1"/>
  <c r="P706" i="1"/>
  <c r="N785" i="1"/>
  <c r="Q616" i="1"/>
  <c r="Q359" i="1"/>
  <c r="I785" i="1"/>
  <c r="P713" i="1"/>
  <c r="Q64" i="1"/>
  <c r="E728" i="1"/>
  <c r="Q461" i="1"/>
  <c r="Q298" i="1"/>
  <c r="K727" i="1"/>
  <c r="Q414" i="1"/>
  <c r="Q406" i="1"/>
  <c r="Q634" i="1"/>
  <c r="P696" i="1"/>
  <c r="P741" i="1"/>
  <c r="Q539" i="1"/>
  <c r="P725" i="1"/>
  <c r="M738" i="1"/>
  <c r="M735" i="1" s="1"/>
  <c r="Q675" i="1"/>
  <c r="G740" i="1"/>
  <c r="Q740" i="1" s="1"/>
  <c r="Q37" i="1"/>
  <c r="G731" i="1"/>
  <c r="J731" i="1" s="1"/>
  <c r="N717" i="1"/>
  <c r="G705" i="1"/>
  <c r="Q132" i="1"/>
  <c r="R724" i="1"/>
  <c r="N768" i="1" s="1"/>
  <c r="G700" i="1"/>
  <c r="Q524" i="1"/>
  <c r="G703" i="1"/>
  <c r="J703" i="1" s="1"/>
  <c r="L738" i="1"/>
  <c r="L735" i="1" s="1"/>
  <c r="Q368" i="1"/>
  <c r="Q456" i="1"/>
  <c r="Q498" i="1"/>
  <c r="G696" i="1"/>
  <c r="J696" i="1" s="1"/>
  <c r="P705" i="1"/>
  <c r="O785" i="1"/>
  <c r="M717" i="1"/>
  <c r="K785" i="1"/>
  <c r="D785" i="1"/>
  <c r="N704" i="1"/>
  <c r="Q138" i="1"/>
  <c r="G741" i="1"/>
  <c r="D704" i="1"/>
  <c r="E704" i="1"/>
  <c r="Q400" i="1"/>
  <c r="Q500" i="1"/>
  <c r="O738" i="1"/>
  <c r="P738" i="1" s="1"/>
  <c r="Q293" i="1"/>
  <c r="Q27" i="1"/>
  <c r="G732" i="1"/>
  <c r="G742" i="1"/>
  <c r="R704" i="1"/>
  <c r="Q24" i="1"/>
  <c r="Q31" i="1"/>
  <c r="Q534" i="1"/>
  <c r="Q160" i="1"/>
  <c r="Q100" i="1"/>
  <c r="Q256" i="1"/>
  <c r="Q261" i="1"/>
  <c r="Q319" i="1"/>
  <c r="Q341" i="1"/>
  <c r="I727" i="1"/>
  <c r="Q264" i="1"/>
  <c r="Q324" i="1"/>
  <c r="N738" i="1"/>
  <c r="N735" i="1" s="1"/>
  <c r="C788" i="1"/>
  <c r="C787" i="1" s="1"/>
  <c r="G715" i="1"/>
  <c r="O727" i="1"/>
  <c r="P726" i="1"/>
  <c r="Q357" i="1"/>
  <c r="I704" i="1"/>
  <c r="P704" i="1" s="1"/>
  <c r="M728" i="1"/>
  <c r="Q552" i="1"/>
  <c r="Q632" i="1"/>
  <c r="P709" i="1"/>
  <c r="P737" i="1"/>
  <c r="Q307" i="1"/>
  <c r="M788" i="1"/>
  <c r="M787" i="1" s="1"/>
  <c r="Q510" i="1"/>
  <c r="Q590" i="1"/>
  <c r="O788" i="1"/>
  <c r="O787" i="1" s="1"/>
  <c r="P715" i="1"/>
  <c r="P721" i="1"/>
  <c r="G744" i="1"/>
  <c r="G783" i="1" s="1"/>
  <c r="P712" i="1"/>
  <c r="H785" i="1"/>
  <c r="D788" i="1"/>
  <c r="D787" i="1" s="1"/>
  <c r="Q490" i="1"/>
  <c r="F788" i="1"/>
  <c r="F787" i="1" s="1"/>
  <c r="D738" i="1"/>
  <c r="D735" i="1" s="1"/>
  <c r="D770" i="1" s="1"/>
  <c r="E788" i="1"/>
  <c r="E787" i="1" s="1"/>
  <c r="N788" i="1"/>
  <c r="N787" i="1" s="1"/>
  <c r="G737" i="1"/>
  <c r="C735" i="1"/>
  <c r="C770" i="1" s="1"/>
  <c r="E727" i="1"/>
  <c r="M785" i="1"/>
  <c r="P730" i="1"/>
  <c r="G709" i="1"/>
  <c r="Q348" i="1"/>
  <c r="K738" i="1"/>
  <c r="K735" i="1" s="1"/>
  <c r="G730" i="1"/>
  <c r="P736" i="1"/>
  <c r="I735" i="1"/>
  <c r="K770" i="1" s="1"/>
  <c r="G694" i="1"/>
  <c r="G736" i="1"/>
  <c r="G743" i="1"/>
  <c r="Q662" i="1"/>
  <c r="Q677" i="1"/>
  <c r="P695" i="1"/>
  <c r="H735" i="1"/>
  <c r="E735" i="1"/>
  <c r="E770" i="1" s="1"/>
  <c r="H788" i="1"/>
  <c r="H787" i="1" s="1"/>
  <c r="G706" i="1"/>
  <c r="G721" i="1"/>
  <c r="P701" i="1"/>
  <c r="P740" i="1"/>
  <c r="G701" i="1"/>
  <c r="C785" i="1"/>
  <c r="G713" i="1"/>
  <c r="G726" i="1"/>
  <c r="G702" i="1"/>
  <c r="P714" i="1"/>
  <c r="F785" i="1"/>
  <c r="G714" i="1"/>
  <c r="L788" i="1"/>
  <c r="L787" i="1" s="1"/>
  <c r="P731" i="1"/>
  <c r="J519" i="1" l="1"/>
  <c r="J651" i="1"/>
  <c r="J287" i="1"/>
  <c r="J654" i="1"/>
  <c r="J56" i="1"/>
  <c r="G567" i="1"/>
  <c r="C833" i="1" s="1"/>
  <c r="G833" i="1" s="1"/>
  <c r="F838" i="1"/>
  <c r="J59" i="1"/>
  <c r="D815" i="1"/>
  <c r="D853" i="1" s="1"/>
  <c r="I754" i="1"/>
  <c r="I464" i="1"/>
  <c r="I463" i="1" s="1"/>
  <c r="I350" i="1" s="1"/>
  <c r="D791" i="1" s="1"/>
  <c r="D854" i="1" s="1"/>
  <c r="G812" i="1"/>
  <c r="G811" i="1" s="1"/>
  <c r="C811" i="1"/>
  <c r="F809" i="1"/>
  <c r="F805" i="1" s="1"/>
  <c r="G343" i="1"/>
  <c r="J343" i="1"/>
  <c r="J334" i="1" s="1"/>
  <c r="F835" i="1"/>
  <c r="G841" i="1"/>
  <c r="G840" i="1" s="1"/>
  <c r="C840" i="1"/>
  <c r="E815" i="1"/>
  <c r="E853" i="1" s="1"/>
  <c r="F793" i="1"/>
  <c r="F820" i="1"/>
  <c r="Q654" i="1"/>
  <c r="Q326" i="1"/>
  <c r="Q610" i="1"/>
  <c r="Q607" i="1" s="1"/>
  <c r="J50" i="1"/>
  <c r="G801" i="1"/>
  <c r="J198" i="1"/>
  <c r="G486" i="1"/>
  <c r="C821" i="1" s="1"/>
  <c r="C805" i="1"/>
  <c r="G806" i="1"/>
  <c r="G805" i="1" s="1"/>
  <c r="Q344" i="1"/>
  <c r="Q323" i="1"/>
  <c r="Q347" i="1"/>
  <c r="Q99" i="1"/>
  <c r="J281" i="1"/>
  <c r="J280" i="1" s="1"/>
  <c r="J526" i="1"/>
  <c r="Q340" i="1"/>
  <c r="Q331" i="1"/>
  <c r="Q336" i="1"/>
  <c r="Q328" i="1"/>
  <c r="L351" i="1"/>
  <c r="L350" i="1" s="1"/>
  <c r="J522" i="1"/>
  <c r="J113" i="1"/>
  <c r="J664" i="1"/>
  <c r="J96" i="1"/>
  <c r="J95" i="1" s="1"/>
  <c r="J473" i="1"/>
  <c r="J116" i="1"/>
  <c r="J408" i="1"/>
  <c r="J402" i="1" s="1"/>
  <c r="O142" i="1"/>
  <c r="J377" i="1"/>
  <c r="J87" i="1"/>
  <c r="J86" i="1" s="1"/>
  <c r="J290" i="1"/>
  <c r="J129" i="1"/>
  <c r="Q570" i="1"/>
  <c r="Q567" i="1" s="1"/>
  <c r="J269" i="1"/>
  <c r="J312" i="1"/>
  <c r="J481" i="1"/>
  <c r="J596" i="1"/>
  <c r="J592" i="1" s="1"/>
  <c r="J223" i="1"/>
  <c r="O416" i="1"/>
  <c r="G599" i="1"/>
  <c r="C838" i="1" s="1"/>
  <c r="G838" i="1" s="1"/>
  <c r="O134" i="1"/>
  <c r="J422" i="1"/>
  <c r="J79" i="1"/>
  <c r="J78" i="1" s="1"/>
  <c r="J645" i="1"/>
  <c r="J396" i="1"/>
  <c r="J392" i="1" s="1"/>
  <c r="J40" i="1"/>
  <c r="J39" i="1" s="1"/>
  <c r="J327" i="1"/>
  <c r="J326" i="1" s="1"/>
  <c r="J321" i="1" s="1"/>
  <c r="J328" i="1"/>
  <c r="Q164" i="1"/>
  <c r="J626" i="1"/>
  <c r="O464" i="1"/>
  <c r="J168" i="1"/>
  <c r="J667" i="1"/>
  <c r="J164" i="1"/>
  <c r="J185" i="1"/>
  <c r="J213" i="1"/>
  <c r="Q83" i="1"/>
  <c r="J234" i="1"/>
  <c r="J469" i="1"/>
  <c r="O618" i="1"/>
  <c r="J629" i="1"/>
  <c r="J304" i="1"/>
  <c r="J83" i="1"/>
  <c r="J82" i="1" s="1"/>
  <c r="J178" i="1"/>
  <c r="J188" i="1"/>
  <c r="J295" i="1"/>
  <c r="J623" i="1"/>
  <c r="O321" i="1"/>
  <c r="J641" i="1"/>
  <c r="O221" i="1"/>
  <c r="J453" i="1"/>
  <c r="J66" i="1"/>
  <c r="O605" i="1"/>
  <c r="J476" i="1"/>
  <c r="J309" i="1"/>
  <c r="O351" i="1"/>
  <c r="J549" i="1"/>
  <c r="J144" i="1"/>
  <c r="J587" i="1"/>
  <c r="J583" i="1" s="1"/>
  <c r="J570" i="1"/>
  <c r="J567" i="1" s="1"/>
  <c r="J91" i="1"/>
  <c r="J90" i="1" s="1"/>
  <c r="O47" i="1"/>
  <c r="J599" i="1"/>
  <c r="J69" i="1"/>
  <c r="J486" i="1"/>
  <c r="J613" i="1"/>
  <c r="G629" i="1"/>
  <c r="C847" i="1" s="1"/>
  <c r="G847" i="1" s="1"/>
  <c r="J157" i="1"/>
  <c r="J439" i="1"/>
  <c r="J610" i="1"/>
  <c r="J607" i="1" s="1"/>
  <c r="J216" i="1"/>
  <c r="J563" i="1"/>
  <c r="K10" i="1"/>
  <c r="J418" i="1"/>
  <c r="J558" i="1"/>
  <c r="J516" i="1"/>
  <c r="J512" i="1" s="1"/>
  <c r="G321" i="1"/>
  <c r="G541" i="1"/>
  <c r="C830" i="1" s="1"/>
  <c r="G830" i="1" s="1"/>
  <c r="J458" i="1"/>
  <c r="J275" i="1"/>
  <c r="J272" i="1" s="1"/>
  <c r="J201" i="1"/>
  <c r="J365" i="1"/>
  <c r="J361" i="1" s="1"/>
  <c r="J530" i="1"/>
  <c r="G353" i="1"/>
  <c r="C794" i="1" s="1"/>
  <c r="G794" i="1" s="1"/>
  <c r="J123" i="1"/>
  <c r="J205" i="1"/>
  <c r="J204" i="1" s="1"/>
  <c r="J173" i="1"/>
  <c r="J502" i="1"/>
  <c r="J107" i="1"/>
  <c r="J106" i="1" s="1"/>
  <c r="J105" i="1" s="1"/>
  <c r="G238" i="1"/>
  <c r="J193" i="1"/>
  <c r="J444" i="1"/>
  <c r="J381" i="1"/>
  <c r="J373" i="1" s="1"/>
  <c r="J75" i="1"/>
  <c r="J74" i="1" s="1"/>
  <c r="G253" i="1"/>
  <c r="J411" i="1"/>
  <c r="J579" i="1"/>
  <c r="J575" i="1" s="1"/>
  <c r="J679" i="1"/>
  <c r="G361" i="1"/>
  <c r="C795" i="1" s="1"/>
  <c r="G795" i="1" s="1"/>
  <c r="J243" i="1"/>
  <c r="J241" i="1" s="1"/>
  <c r="J238" i="1" s="1"/>
  <c r="Q69" i="1"/>
  <c r="J148" i="1"/>
  <c r="J147" i="1" s="1"/>
  <c r="J494" i="1"/>
  <c r="J536" i="1"/>
  <c r="J13" i="1"/>
  <c r="J12" i="1" s="1"/>
  <c r="G494" i="1"/>
  <c r="C822" i="1" s="1"/>
  <c r="G822" i="1" s="1"/>
  <c r="Q137" i="1"/>
  <c r="G26" i="1"/>
  <c r="L10" i="1"/>
  <c r="J263" i="1"/>
  <c r="J253" i="1"/>
  <c r="G583" i="1"/>
  <c r="G402" i="1"/>
  <c r="C802" i="1" s="1"/>
  <c r="G802" i="1" s="1"/>
  <c r="J541" i="1"/>
  <c r="Q381" i="1"/>
  <c r="P657" i="1"/>
  <c r="J26" i="1"/>
  <c r="J670" i="1"/>
  <c r="Q526" i="1"/>
  <c r="Q309" i="1"/>
  <c r="J353" i="1"/>
  <c r="Q75" i="1"/>
  <c r="Q66" i="1"/>
  <c r="J507" i="1"/>
  <c r="G12" i="1"/>
  <c r="J137" i="1"/>
  <c r="J135" i="1" s="1"/>
  <c r="J134" i="1" s="1"/>
  <c r="Q579" i="1"/>
  <c r="G210" i="1"/>
  <c r="J384" i="1"/>
  <c r="M10" i="1"/>
  <c r="P222" i="1"/>
  <c r="I10" i="1"/>
  <c r="Q148" i="1"/>
  <c r="F10" i="1"/>
  <c r="Q107" i="1"/>
  <c r="M141" i="1"/>
  <c r="M102" i="1" s="1"/>
  <c r="P554" i="1"/>
  <c r="F350" i="1"/>
  <c r="G452" i="1"/>
  <c r="G451" i="1" s="1"/>
  <c r="P163" i="1"/>
  <c r="G143" i="1"/>
  <c r="D351" i="1"/>
  <c r="P606" i="1"/>
  <c r="P605" i="1" s="1"/>
  <c r="H350" i="1"/>
  <c r="G373" i="1"/>
  <c r="C797" i="1" s="1"/>
  <c r="G797" i="1" s="1"/>
  <c r="P210" i="1"/>
  <c r="G73" i="1"/>
  <c r="F141" i="1"/>
  <c r="F102" i="1" s="1"/>
  <c r="Q651" i="1"/>
  <c r="Q396" i="1"/>
  <c r="Q213" i="1"/>
  <c r="G49" i="1"/>
  <c r="G48" i="1" s="1"/>
  <c r="Q56" i="1"/>
  <c r="P11" i="1"/>
  <c r="Q418" i="1"/>
  <c r="Q365" i="1"/>
  <c r="Q536" i="1"/>
  <c r="D221" i="1"/>
  <c r="P512" i="1"/>
  <c r="P485" i="1" s="1"/>
  <c r="G465" i="1"/>
  <c r="C816" i="1" s="1"/>
  <c r="P143" i="1"/>
  <c r="P280" i="1"/>
  <c r="P260" i="1" s="1"/>
  <c r="Q198" i="1"/>
  <c r="E350" i="1"/>
  <c r="P49" i="1"/>
  <c r="P48" i="1" s="1"/>
  <c r="Q596" i="1"/>
  <c r="P465" i="1"/>
  <c r="Q173" i="1"/>
  <c r="Q516" i="1"/>
  <c r="G606" i="1"/>
  <c r="G605" i="1" s="1"/>
  <c r="D321" i="1"/>
  <c r="P177" i="1"/>
  <c r="P303" i="1"/>
  <c r="D464" i="1"/>
  <c r="Q353" i="1"/>
  <c r="H10" i="1"/>
  <c r="D103" i="1"/>
  <c r="G222" i="1"/>
  <c r="P636" i="1"/>
  <c r="L141" i="1"/>
  <c r="L102" i="1" s="1"/>
  <c r="I141" i="1"/>
  <c r="G112" i="1"/>
  <c r="G104" i="1" s="1"/>
  <c r="G103" i="1" s="1"/>
  <c r="P620" i="1"/>
  <c r="D618" i="1"/>
  <c r="G280" i="1"/>
  <c r="G260" i="1" s="1"/>
  <c r="G620" i="1"/>
  <c r="C846" i="1" s="1"/>
  <c r="E141" i="1"/>
  <c r="E102" i="1" s="1"/>
  <c r="P373" i="1"/>
  <c r="P352" i="1" s="1"/>
  <c r="P351" i="1" s="1"/>
  <c r="D47" i="1"/>
  <c r="D334" i="1"/>
  <c r="Q558" i="1"/>
  <c r="P237" i="1"/>
  <c r="Q626" i="1"/>
  <c r="Q312" i="1"/>
  <c r="G512" i="1"/>
  <c r="C825" i="1" s="1"/>
  <c r="G825" i="1" s="1"/>
  <c r="G554" i="1"/>
  <c r="C832" i="1" s="1"/>
  <c r="G832" i="1" s="1"/>
  <c r="Q473" i="1"/>
  <c r="Q40" i="1"/>
  <c r="Q444" i="1"/>
  <c r="Q641" i="1"/>
  <c r="Q50" i="1"/>
  <c r="Q129" i="1"/>
  <c r="N321" i="1"/>
  <c r="Q157" i="1"/>
  <c r="Q287" i="1"/>
  <c r="Q623" i="1"/>
  <c r="Q253" i="1"/>
  <c r="K141" i="1"/>
  <c r="K102" i="1" s="1"/>
  <c r="G657" i="1"/>
  <c r="C849" i="1" s="1"/>
  <c r="Q116" i="1"/>
  <c r="Q645" i="1"/>
  <c r="G177" i="1"/>
  <c r="G417" i="1"/>
  <c r="G416" i="1" s="1"/>
  <c r="G303" i="1"/>
  <c r="Q290" i="1"/>
  <c r="P112" i="1"/>
  <c r="P104" i="1" s="1"/>
  <c r="P103" i="1" s="1"/>
  <c r="Q679" i="1"/>
  <c r="P73" i="1"/>
  <c r="H141" i="1"/>
  <c r="P417" i="1"/>
  <c r="P416" i="1" s="1"/>
  <c r="K350" i="1"/>
  <c r="Q263" i="1"/>
  <c r="Q269" i="1"/>
  <c r="Q188" i="1"/>
  <c r="M350" i="1"/>
  <c r="Q243" i="1"/>
  <c r="Q541" i="1"/>
  <c r="G636" i="1"/>
  <c r="C848" i="1" s="1"/>
  <c r="G848" i="1" s="1"/>
  <c r="P452" i="1"/>
  <c r="P451" i="1" s="1"/>
  <c r="Q234" i="1"/>
  <c r="Q563" i="1"/>
  <c r="Q113" i="1"/>
  <c r="Q481" i="1"/>
  <c r="Q377" i="1"/>
  <c r="Q79" i="1"/>
  <c r="P582" i="1"/>
  <c r="Q178" i="1"/>
  <c r="Q370" i="1"/>
  <c r="Q411" i="1"/>
  <c r="Q670" i="1"/>
  <c r="Q389" i="1"/>
  <c r="Q629" i="1"/>
  <c r="Q549" i="1"/>
  <c r="Q408" i="1"/>
  <c r="Q91" i="1"/>
  <c r="Q201" i="1"/>
  <c r="Q168" i="1"/>
  <c r="Q144" i="1"/>
  <c r="Q587" i="1"/>
  <c r="Q26" i="1"/>
  <c r="E10" i="1"/>
  <c r="Q458" i="1"/>
  <c r="Q469" i="1"/>
  <c r="Q422" i="1"/>
  <c r="Q384" i="1"/>
  <c r="Q667" i="1"/>
  <c r="Q223" i="1"/>
  <c r="Q486" i="1"/>
  <c r="Q439" i="1"/>
  <c r="Q185" i="1"/>
  <c r="Q494" i="1"/>
  <c r="Q519" i="1"/>
  <c r="Q664" i="1"/>
  <c r="Q502" i="1"/>
  <c r="N47" i="1"/>
  <c r="N10" i="1" s="1"/>
  <c r="G163" i="1"/>
  <c r="Q522" i="1"/>
  <c r="Q476" i="1"/>
  <c r="Q530" i="1"/>
  <c r="Q295" i="1"/>
  <c r="Q275" i="1"/>
  <c r="Q453" i="1"/>
  <c r="Q87" i="1"/>
  <c r="Q613" i="1"/>
  <c r="Q13" i="1"/>
  <c r="Q193" i="1"/>
  <c r="Q205" i="1"/>
  <c r="Q216" i="1"/>
  <c r="Q507" i="1"/>
  <c r="Q96" i="1"/>
  <c r="N221" i="1"/>
  <c r="Q123" i="1"/>
  <c r="Q281" i="1"/>
  <c r="Q599" i="1"/>
  <c r="Q59" i="1"/>
  <c r="N350" i="1"/>
  <c r="N334" i="1"/>
  <c r="G780" i="1"/>
  <c r="P780" i="1"/>
  <c r="Q712" i="1"/>
  <c r="G777" i="1"/>
  <c r="P777" i="1"/>
  <c r="K718" i="1"/>
  <c r="F723" i="1"/>
  <c r="P722" i="1"/>
  <c r="M790" i="1"/>
  <c r="M789" i="1" s="1"/>
  <c r="M723" i="1"/>
  <c r="M718" i="1" s="1"/>
  <c r="P723" i="1"/>
  <c r="R718" i="1"/>
  <c r="N767" i="1" s="1"/>
  <c r="J719" i="1"/>
  <c r="C426" i="1"/>
  <c r="C723" i="1" s="1"/>
  <c r="C790" i="1" s="1"/>
  <c r="C789" i="1" s="1"/>
  <c r="Q719" i="1"/>
  <c r="J720" i="1"/>
  <c r="Q720" i="1"/>
  <c r="H724" i="1"/>
  <c r="O699" i="1"/>
  <c r="C204" i="1"/>
  <c r="C616" i="1" s="1"/>
  <c r="C583" i="1"/>
  <c r="C444" i="1"/>
  <c r="C707" i="1" s="1"/>
  <c r="G707" i="1" s="1"/>
  <c r="J707" i="1" s="1"/>
  <c r="C163" i="1"/>
  <c r="C592" i="1" s="1"/>
  <c r="C264" i="1" s="1"/>
  <c r="C263" i="1" s="1"/>
  <c r="C75" i="1" s="1"/>
  <c r="C74" i="1" s="1"/>
  <c r="C373" i="1" s="1"/>
  <c r="D728" i="1"/>
  <c r="D724" i="1" s="1"/>
  <c r="D768" i="1" s="1"/>
  <c r="M716" i="1"/>
  <c r="N728" i="1"/>
  <c r="L728" i="1"/>
  <c r="I728" i="1"/>
  <c r="P728" i="1" s="1"/>
  <c r="N716" i="1"/>
  <c r="L727" i="1"/>
  <c r="L717" i="1"/>
  <c r="C704" i="1"/>
  <c r="G704" i="1" s="1"/>
  <c r="Q704" i="1" s="1"/>
  <c r="C317" i="1"/>
  <c r="C91" i="1" s="1"/>
  <c r="C243" i="1"/>
  <c r="C241" i="1" s="1"/>
  <c r="O698" i="1"/>
  <c r="C453" i="1"/>
  <c r="C465" i="1"/>
  <c r="C439" i="1" s="1"/>
  <c r="C309" i="1" s="1"/>
  <c r="M727" i="1"/>
  <c r="M724" i="1" s="1"/>
  <c r="N727" i="1"/>
  <c r="J712" i="1"/>
  <c r="Q703" i="1"/>
  <c r="P785" i="1"/>
  <c r="J740" i="1"/>
  <c r="Q725" i="1"/>
  <c r="J695" i="1"/>
  <c r="G738" i="1"/>
  <c r="Q738" i="1" s="1"/>
  <c r="P735" i="1"/>
  <c r="Q709" i="1"/>
  <c r="Q696" i="1"/>
  <c r="E724" i="1"/>
  <c r="E768" i="1" s="1"/>
  <c r="Q705" i="1"/>
  <c r="J705" i="1"/>
  <c r="Q700" i="1"/>
  <c r="J700" i="1"/>
  <c r="P788" i="1"/>
  <c r="P787" i="1" s="1"/>
  <c r="Q731" i="1"/>
  <c r="Q743" i="1"/>
  <c r="J743" i="1"/>
  <c r="Q714" i="1"/>
  <c r="J714" i="1"/>
  <c r="J737" i="1"/>
  <c r="Q737" i="1"/>
  <c r="P727" i="1"/>
  <c r="O724" i="1"/>
  <c r="Q736" i="1"/>
  <c r="J736" i="1"/>
  <c r="J721" i="1"/>
  <c r="Q721" i="1"/>
  <c r="Q744" i="1"/>
  <c r="Q783" i="1" s="1"/>
  <c r="J744" i="1"/>
  <c r="J783" i="1" s="1"/>
  <c r="J726" i="1"/>
  <c r="Q726" i="1"/>
  <c r="J730" i="1"/>
  <c r="Q730" i="1"/>
  <c r="Q702" i="1"/>
  <c r="J702" i="1"/>
  <c r="J706" i="1"/>
  <c r="Q706" i="1"/>
  <c r="J713" i="1"/>
  <c r="G785" i="1"/>
  <c r="Q785" i="1" s="1"/>
  <c r="Q713" i="1"/>
  <c r="J694" i="1"/>
  <c r="Q694" i="1"/>
  <c r="Q732" i="1"/>
  <c r="J732" i="1"/>
  <c r="J701" i="1"/>
  <c r="Q701" i="1"/>
  <c r="N766" i="1"/>
  <c r="G788" i="1"/>
  <c r="J715" i="1"/>
  <c r="Q715" i="1"/>
  <c r="J742" i="1"/>
  <c r="Q742" i="1"/>
  <c r="J709" i="1"/>
  <c r="O735" i="1"/>
  <c r="Q741" i="1"/>
  <c r="J741" i="1"/>
  <c r="H768" i="1" l="1"/>
  <c r="S724" i="1"/>
  <c r="H770" i="1"/>
  <c r="S735" i="1"/>
  <c r="F815" i="1"/>
  <c r="J657" i="1"/>
  <c r="F853" i="1"/>
  <c r="I849" i="1"/>
  <c r="G849" i="1"/>
  <c r="C845" i="1"/>
  <c r="G846" i="1"/>
  <c r="G845" i="1" s="1"/>
  <c r="G816" i="1"/>
  <c r="G582" i="1"/>
  <c r="C835" i="1" s="1"/>
  <c r="G835" i="1" s="1"/>
  <c r="C836" i="1"/>
  <c r="G836" i="1" s="1"/>
  <c r="Q147" i="1"/>
  <c r="Q143" i="1" s="1"/>
  <c r="Q322" i="1"/>
  <c r="Q343" i="1"/>
  <c r="Q583" i="1"/>
  <c r="Q106" i="1"/>
  <c r="J465" i="1"/>
  <c r="Q592" i="1"/>
  <c r="Q82" i="1"/>
  <c r="G821" i="1"/>
  <c r="G820" i="1" s="1"/>
  <c r="C820" i="1"/>
  <c r="C815" i="1" s="1"/>
  <c r="Q95" i="1"/>
  <c r="J554" i="1"/>
  <c r="Q90" i="1"/>
  <c r="Q335" i="1"/>
  <c r="G793" i="1"/>
  <c r="Q575" i="1"/>
  <c r="C793" i="1"/>
  <c r="Q330" i="1"/>
  <c r="Q402" i="1"/>
  <c r="Q204" i="1"/>
  <c r="Q78" i="1"/>
  <c r="Q39" i="1"/>
  <c r="Q135" i="1"/>
  <c r="Q339" i="1"/>
  <c r="Q241" i="1"/>
  <c r="Q392" i="1"/>
  <c r="Q12" i="1"/>
  <c r="Q86" i="1"/>
  <c r="Q74" i="1"/>
  <c r="Q272" i="1"/>
  <c r="Q361" i="1"/>
  <c r="N141" i="1"/>
  <c r="I102" i="1"/>
  <c r="I9" i="1" s="1"/>
  <c r="I685" i="1" s="1"/>
  <c r="H102" i="1"/>
  <c r="H9" i="1" s="1"/>
  <c r="H685" i="1" s="1"/>
  <c r="G334" i="1"/>
  <c r="J582" i="1"/>
  <c r="J303" i="1"/>
  <c r="Q465" i="1"/>
  <c r="J112" i="1"/>
  <c r="J222" i="1"/>
  <c r="G485" i="1"/>
  <c r="J237" i="1"/>
  <c r="J73" i="1"/>
  <c r="J49" i="1"/>
  <c r="J48" i="1" s="1"/>
  <c r="J636" i="1"/>
  <c r="J177" i="1"/>
  <c r="O463" i="1"/>
  <c r="J452" i="1"/>
  <c r="J451" i="1" s="1"/>
  <c r="J417" i="1"/>
  <c r="J416" i="1" s="1"/>
  <c r="O10" i="1"/>
  <c r="J143" i="1"/>
  <c r="O141" i="1"/>
  <c r="G237" i="1"/>
  <c r="G221" i="1" s="1"/>
  <c r="J606" i="1"/>
  <c r="J605" i="1" s="1"/>
  <c r="J620" i="1"/>
  <c r="O334" i="1"/>
  <c r="G352" i="1"/>
  <c r="G351" i="1" s="1"/>
  <c r="J210" i="1"/>
  <c r="J163" i="1"/>
  <c r="O104" i="1"/>
  <c r="G11" i="1"/>
  <c r="L9" i="1"/>
  <c r="L685" i="1" s="1"/>
  <c r="J104" i="1"/>
  <c r="J103" i="1" s="1"/>
  <c r="J352" i="1"/>
  <c r="J351" i="1" s="1"/>
  <c r="J260" i="1"/>
  <c r="J11" i="1"/>
  <c r="J485" i="1"/>
  <c r="J221" i="1"/>
  <c r="Q303" i="1"/>
  <c r="P619" i="1"/>
  <c r="P618" i="1" s="1"/>
  <c r="Q373" i="1"/>
  <c r="F9" i="1"/>
  <c r="F685" i="1" s="1"/>
  <c r="M9" i="1"/>
  <c r="M685" i="1" s="1"/>
  <c r="K9" i="1"/>
  <c r="K685" i="1" s="1"/>
  <c r="G142" i="1"/>
  <c r="D141" i="1"/>
  <c r="D10" i="1"/>
  <c r="G47" i="1"/>
  <c r="Q636" i="1"/>
  <c r="Q512" i="1"/>
  <c r="P221" i="1"/>
  <c r="Q210" i="1"/>
  <c r="Q163" i="1"/>
  <c r="P142" i="1"/>
  <c r="Q620" i="1"/>
  <c r="Q606" i="1"/>
  <c r="P47" i="1"/>
  <c r="P10" i="1" s="1"/>
  <c r="E9" i="1"/>
  <c r="E685" i="1" s="1"/>
  <c r="G464" i="1"/>
  <c r="G463" i="1" s="1"/>
  <c r="Q112" i="1"/>
  <c r="D463" i="1"/>
  <c r="Q657" i="1"/>
  <c r="Q554" i="1"/>
  <c r="Q417" i="1"/>
  <c r="Q49" i="1"/>
  <c r="G619" i="1"/>
  <c r="G618" i="1" s="1"/>
  <c r="Q280" i="1"/>
  <c r="Q222" i="1"/>
  <c r="P464" i="1"/>
  <c r="P463" i="1" s="1"/>
  <c r="Q452" i="1"/>
  <c r="J780" i="1"/>
  <c r="Q780" i="1"/>
  <c r="J777" i="1"/>
  <c r="Q722" i="1"/>
  <c r="P718" i="1"/>
  <c r="M711" i="1"/>
  <c r="N711" i="1"/>
  <c r="Q777" i="1"/>
  <c r="F718" i="1"/>
  <c r="F767" i="1" s="1"/>
  <c r="F790" i="1"/>
  <c r="F789" i="1" s="1"/>
  <c r="C718" i="1"/>
  <c r="G723" i="1"/>
  <c r="G790" i="1" s="1"/>
  <c r="G789" i="1" s="1"/>
  <c r="I790" i="1"/>
  <c r="I789" i="1" s="1"/>
  <c r="I723" i="1"/>
  <c r="H790" i="1"/>
  <c r="H789" i="1" s="1"/>
  <c r="H723" i="1"/>
  <c r="H718" i="1" s="1"/>
  <c r="O790" i="1"/>
  <c r="O789" i="1" s="1"/>
  <c r="O723" i="1"/>
  <c r="C422" i="1"/>
  <c r="C582" i="1"/>
  <c r="C554" i="1" s="1"/>
  <c r="I699" i="1"/>
  <c r="P699" i="1" s="1"/>
  <c r="C620" i="1"/>
  <c r="C606" i="1"/>
  <c r="C605" i="1" s="1"/>
  <c r="N724" i="1"/>
  <c r="C238" i="1"/>
  <c r="C699" i="1"/>
  <c r="L724" i="1"/>
  <c r="I724" i="1"/>
  <c r="K768" i="1" s="1"/>
  <c r="P724" i="1"/>
  <c r="C392" i="1"/>
  <c r="C56" i="1" s="1"/>
  <c r="C113" i="1" s="1"/>
  <c r="C281" i="1" s="1"/>
  <c r="C708" i="1"/>
  <c r="C764" i="1" s="1"/>
  <c r="I698" i="1"/>
  <c r="P698" i="1" s="1"/>
  <c r="C716" i="1"/>
  <c r="F728" i="1"/>
  <c r="K728" i="1"/>
  <c r="K724" i="1" s="1"/>
  <c r="O707" i="1"/>
  <c r="C90" i="1"/>
  <c r="C541" i="1" s="1"/>
  <c r="C728" i="1"/>
  <c r="J704" i="1"/>
  <c r="G735" i="1"/>
  <c r="G770" i="1" s="1"/>
  <c r="I770" i="1" s="1"/>
  <c r="J738" i="1"/>
  <c r="J735" i="1" s="1"/>
  <c r="Q788" i="1"/>
  <c r="Q787" i="1" s="1"/>
  <c r="G787" i="1"/>
  <c r="Q735" i="1"/>
  <c r="J785" i="1"/>
  <c r="J788" i="1"/>
  <c r="J787" i="1" s="1"/>
  <c r="N765" i="1"/>
  <c r="Q73" i="1" l="1"/>
  <c r="C853" i="1"/>
  <c r="G815" i="1"/>
  <c r="G853" i="1" s="1"/>
  <c r="Q605" i="1"/>
  <c r="J47" i="1"/>
  <c r="Q134" i="1"/>
  <c r="J10" i="1"/>
  <c r="Q11" i="1"/>
  <c r="J464" i="1"/>
  <c r="J463" i="1" s="1"/>
  <c r="J350" i="1" s="1"/>
  <c r="Q48" i="1"/>
  <c r="Q352" i="1"/>
  <c r="Q451" i="1"/>
  <c r="Q177" i="1"/>
  <c r="Q142" i="1" s="1"/>
  <c r="Q260" i="1"/>
  <c r="Q416" i="1"/>
  <c r="Q238" i="1"/>
  <c r="Q485" i="1"/>
  <c r="Q105" i="1"/>
  <c r="Q104" i="1" s="1"/>
  <c r="Q334" i="1"/>
  <c r="Q321" i="1"/>
  <c r="Q582" i="1"/>
  <c r="J619" i="1"/>
  <c r="J618" i="1" s="1"/>
  <c r="N102" i="1"/>
  <c r="J142" i="1"/>
  <c r="J141" i="1" s="1"/>
  <c r="J102" i="1" s="1"/>
  <c r="O103" i="1"/>
  <c r="G10" i="1"/>
  <c r="O350" i="1"/>
  <c r="E791" i="1" s="1"/>
  <c r="E854" i="1" s="1"/>
  <c r="P141" i="1"/>
  <c r="P102" i="1" s="1"/>
  <c r="P350" i="1"/>
  <c r="F791" i="1" s="1"/>
  <c r="F854" i="1" s="1"/>
  <c r="G141" i="1"/>
  <c r="G102" i="1" s="1"/>
  <c r="D102" i="1"/>
  <c r="Q619" i="1"/>
  <c r="Q47" i="1"/>
  <c r="G350" i="1"/>
  <c r="C791" i="1" s="1"/>
  <c r="P9" i="1"/>
  <c r="G9" i="1"/>
  <c r="G685" i="1" s="1"/>
  <c r="D350" i="1"/>
  <c r="G718" i="1"/>
  <c r="G767" i="1" s="1"/>
  <c r="Q790" i="1"/>
  <c r="Q789" i="1" s="1"/>
  <c r="Q723" i="1"/>
  <c r="Q718" i="1" s="1"/>
  <c r="I718" i="1"/>
  <c r="K767" i="1" s="1"/>
  <c r="O718" i="1"/>
  <c r="C767" i="1"/>
  <c r="E698" i="1"/>
  <c r="C280" i="1"/>
  <c r="C157" i="1"/>
  <c r="C417" i="1" s="1"/>
  <c r="C416" i="1" s="1"/>
  <c r="C530" i="1" s="1"/>
  <c r="C272" i="1" s="1"/>
  <c r="C237" i="1"/>
  <c r="L699" i="1"/>
  <c r="G728" i="1"/>
  <c r="J728" i="1" s="1"/>
  <c r="C458" i="1"/>
  <c r="C727" i="1"/>
  <c r="F727" i="1"/>
  <c r="F724" i="1" s="1"/>
  <c r="F768" i="1" s="1"/>
  <c r="O708" i="1"/>
  <c r="H764" i="1" s="1"/>
  <c r="H708" i="1"/>
  <c r="P707" i="1"/>
  <c r="Q707" i="1"/>
  <c r="E708" i="1"/>
  <c r="E764" i="1" s="1"/>
  <c r="J722" i="1"/>
  <c r="J770" i="1"/>
  <c r="M770" i="1"/>
  <c r="O770" i="1"/>
  <c r="L770" i="1"/>
  <c r="H767" i="1" l="1"/>
  <c r="S718" i="1"/>
  <c r="Q464" i="1"/>
  <c r="C854" i="1"/>
  <c r="J9" i="1"/>
  <c r="J685" i="1" s="1"/>
  <c r="Q463" i="1"/>
  <c r="Q351" i="1"/>
  <c r="P6" i="1"/>
  <c r="P685" i="1"/>
  <c r="Q10" i="1"/>
  <c r="Q618" i="1"/>
  <c r="Q103" i="1"/>
  <c r="Q237" i="1"/>
  <c r="N9" i="1"/>
  <c r="N685" i="1" s="1"/>
  <c r="J7" i="1"/>
  <c r="F8" i="2"/>
  <c r="O102" i="1"/>
  <c r="D9" i="1"/>
  <c r="J767" i="1"/>
  <c r="O767" i="1"/>
  <c r="M767" i="1"/>
  <c r="I767" i="1"/>
  <c r="L767" i="1"/>
  <c r="Q728" i="1"/>
  <c r="E697" i="1"/>
  <c r="N698" i="1"/>
  <c r="C334" i="1"/>
  <c r="C452" i="1"/>
  <c r="C451" i="1" s="1"/>
  <c r="C96" i="1" s="1"/>
  <c r="C95" i="1" s="1"/>
  <c r="C679" i="1" s="1"/>
  <c r="O697" i="1"/>
  <c r="J708" i="1"/>
  <c r="I708" i="1"/>
  <c r="H717" i="1"/>
  <c r="N708" i="1"/>
  <c r="O717" i="1"/>
  <c r="D708" i="1"/>
  <c r="C724" i="1"/>
  <c r="C768" i="1" s="1"/>
  <c r="G727" i="1"/>
  <c r="E717" i="1"/>
  <c r="K764" i="1" l="1"/>
  <c r="Q221" i="1"/>
  <c r="D8" i="2"/>
  <c r="D685" i="1"/>
  <c r="Q350" i="1"/>
  <c r="O9" i="1"/>
  <c r="O685" i="1" s="1"/>
  <c r="J790" i="1"/>
  <c r="J789" i="1" s="1"/>
  <c r="J723" i="1"/>
  <c r="J718" i="1" s="1"/>
  <c r="H716" i="1"/>
  <c r="E716" i="1"/>
  <c r="I697" i="1"/>
  <c r="P697" i="1" s="1"/>
  <c r="K698" i="1"/>
  <c r="E747" i="1"/>
  <c r="E786" i="1" s="1"/>
  <c r="K708" i="1"/>
  <c r="K717" i="1"/>
  <c r="J727" i="1"/>
  <c r="J724" i="1" s="1"/>
  <c r="G724" i="1"/>
  <c r="G768" i="1" s="1"/>
  <c r="Q727" i="1"/>
  <c r="Q724" i="1" s="1"/>
  <c r="O716" i="1"/>
  <c r="F717" i="1"/>
  <c r="I717" i="1"/>
  <c r="G791" i="1" l="1"/>
  <c r="G854" i="1" s="1"/>
  <c r="Q141" i="1"/>
  <c r="O6" i="1"/>
  <c r="P717" i="1"/>
  <c r="H711" i="1"/>
  <c r="E711" i="1"/>
  <c r="E766" i="1" s="1"/>
  <c r="F716" i="1"/>
  <c r="N697" i="1"/>
  <c r="K716" i="1"/>
  <c r="D697" i="1"/>
  <c r="D717" i="1"/>
  <c r="Q708" i="1"/>
  <c r="I716" i="1"/>
  <c r="O711" i="1"/>
  <c r="J768" i="1"/>
  <c r="L768" i="1"/>
  <c r="I768" i="1"/>
  <c r="O768" i="1"/>
  <c r="M768" i="1"/>
  <c r="H766" i="1" l="1"/>
  <c r="S711" i="1"/>
  <c r="Q102" i="1"/>
  <c r="P716" i="1"/>
  <c r="P711" i="1" s="1"/>
  <c r="F711" i="1"/>
  <c r="F766" i="1" s="1"/>
  <c r="K711" i="1"/>
  <c r="E699" i="1"/>
  <c r="P708" i="1"/>
  <c r="I711" i="1"/>
  <c r="K766" i="1" s="1"/>
  <c r="D716" i="1"/>
  <c r="Q9" i="1" l="1"/>
  <c r="D711" i="1"/>
  <c r="G716" i="1"/>
  <c r="Q685" i="1" l="1"/>
  <c r="D699" i="1"/>
  <c r="J716" i="1"/>
  <c r="Q716" i="1"/>
  <c r="D766" i="1"/>
  <c r="D698" i="1" l="1"/>
  <c r="C260" i="1" l="1"/>
  <c r="E733" i="1"/>
  <c r="I747" i="1"/>
  <c r="I786" i="1" s="1"/>
  <c r="H697" i="1"/>
  <c r="M747" i="1"/>
  <c r="M786" i="1" s="1"/>
  <c r="N699" i="1" l="1"/>
  <c r="E734" i="1"/>
  <c r="E693" i="1"/>
  <c r="E692" i="1" s="1"/>
  <c r="E763" i="1" s="1"/>
  <c r="O734" i="1"/>
  <c r="O693" i="1"/>
  <c r="K747" i="1"/>
  <c r="K786" i="1" s="1"/>
  <c r="D747" i="1"/>
  <c r="I734" i="1"/>
  <c r="F708" i="1"/>
  <c r="F764" i="1" s="1"/>
  <c r="G708" i="1"/>
  <c r="G764" i="1" s="1"/>
  <c r="L708" i="1"/>
  <c r="M708" i="1"/>
  <c r="N764" i="1"/>
  <c r="N747" i="1"/>
  <c r="N786" i="1" s="1"/>
  <c r="M733" i="1"/>
  <c r="O747" i="1"/>
  <c r="P734" i="1" l="1"/>
  <c r="E729" i="1"/>
  <c r="O692" i="1"/>
  <c r="R690" i="1"/>
  <c r="R698" i="1"/>
  <c r="M699" i="1"/>
  <c r="D786" i="1"/>
  <c r="O764" i="1"/>
  <c r="C352" i="1"/>
  <c r="C351" i="1" s="1"/>
  <c r="D693" i="1"/>
  <c r="D746" i="1"/>
  <c r="H747" i="1"/>
  <c r="H786" i="1" s="1"/>
  <c r="L747" i="1"/>
  <c r="L786" i="1" s="1"/>
  <c r="P747" i="1"/>
  <c r="P786" i="1" s="1"/>
  <c r="O786" i="1"/>
  <c r="M764" i="1"/>
  <c r="J764" i="1"/>
  <c r="I764" i="1"/>
  <c r="L764" i="1"/>
  <c r="E769" i="1"/>
  <c r="H763" i="1" l="1"/>
  <c r="O733" i="1"/>
  <c r="N693" i="1"/>
  <c r="N692" i="1" s="1"/>
  <c r="H699" i="1"/>
  <c r="N761" i="1"/>
  <c r="O746" i="1"/>
  <c r="O781" i="1" s="1"/>
  <c r="L697" i="1"/>
  <c r="D692" i="1"/>
  <c r="D763" i="1" s="1"/>
  <c r="K699" i="1"/>
  <c r="N734" i="1" l="1"/>
  <c r="D734" i="1"/>
  <c r="D781" i="1" s="1"/>
  <c r="O729" i="1"/>
  <c r="O779" i="1"/>
  <c r="H769" i="1" l="1"/>
  <c r="S729" i="1"/>
  <c r="D779" i="1"/>
  <c r="D729" i="1" l="1"/>
  <c r="D769" i="1" s="1"/>
  <c r="N733" i="1"/>
  <c r="N729" i="1" l="1"/>
  <c r="N745" i="1" l="1"/>
  <c r="N748" i="1"/>
  <c r="H748" i="1"/>
  <c r="H745" i="1"/>
  <c r="F745" i="1"/>
  <c r="F748" i="1"/>
  <c r="M748" i="1"/>
  <c r="M745" i="1"/>
  <c r="L748" i="1"/>
  <c r="L745" i="1"/>
  <c r="O748" i="1"/>
  <c r="O784" i="1" s="1"/>
  <c r="O745" i="1"/>
  <c r="I748" i="1"/>
  <c r="I745" i="1"/>
  <c r="K745" i="1"/>
  <c r="C73" i="1"/>
  <c r="C745" i="1"/>
  <c r="E748" i="1"/>
  <c r="E745" i="1"/>
  <c r="E778" i="1" s="1"/>
  <c r="E776" i="1" s="1"/>
  <c r="D748" i="1"/>
  <c r="D745" i="1"/>
  <c r="D778" i="1" s="1"/>
  <c r="D776" i="1" s="1"/>
  <c r="K748" i="1"/>
  <c r="C748" i="1"/>
  <c r="M784" i="1" l="1"/>
  <c r="M782" i="1" s="1"/>
  <c r="E784" i="1"/>
  <c r="E782" i="1" s="1"/>
  <c r="N784" i="1"/>
  <c r="N782" i="1" s="1"/>
  <c r="I784" i="1"/>
  <c r="I782" i="1" s="1"/>
  <c r="K784" i="1"/>
  <c r="K782" i="1" s="1"/>
  <c r="L784" i="1"/>
  <c r="L782" i="1" s="1"/>
  <c r="D784" i="1"/>
  <c r="D782" i="1" s="1"/>
  <c r="D775" i="1" s="1"/>
  <c r="F784" i="1"/>
  <c r="F782" i="1" s="1"/>
  <c r="H784" i="1"/>
  <c r="H782" i="1" s="1"/>
  <c r="C784" i="1"/>
  <c r="C782" i="1" s="1"/>
  <c r="M778" i="1"/>
  <c r="M776" i="1" s="1"/>
  <c r="N778" i="1"/>
  <c r="N776" i="1" s="1"/>
  <c r="O778" i="1"/>
  <c r="D739" i="1"/>
  <c r="D710" i="1" s="1"/>
  <c r="M754" i="1"/>
  <c r="G745" i="1"/>
  <c r="J745" i="1" s="1"/>
  <c r="P745" i="1"/>
  <c r="P748" i="1"/>
  <c r="G748" i="1"/>
  <c r="O782" i="1"/>
  <c r="O739" i="1"/>
  <c r="S739" i="1" s="1"/>
  <c r="L734" i="1"/>
  <c r="O776" i="1" l="1"/>
  <c r="O775" i="1" s="1"/>
  <c r="J748" i="1"/>
  <c r="G784" i="1"/>
  <c r="P784" i="1"/>
  <c r="P782" i="1" s="1"/>
  <c r="D773" i="1"/>
  <c r="D772" i="1" s="1"/>
  <c r="D771" i="1"/>
  <c r="D765" i="1" s="1"/>
  <c r="Q748" i="1"/>
  <c r="Q784" i="1" s="1"/>
  <c r="Q745" i="1"/>
  <c r="G782" i="1"/>
  <c r="L690" i="1"/>
  <c r="L698" i="1"/>
  <c r="L716" i="1"/>
  <c r="O710" i="1"/>
  <c r="S710" i="1" s="1"/>
  <c r="H771" i="1"/>
  <c r="J784" i="1" l="1"/>
  <c r="J782" i="1" s="1"/>
  <c r="O773" i="1"/>
  <c r="O772" i="1" s="1"/>
  <c r="Q782" i="1"/>
  <c r="L711" i="1"/>
  <c r="H765" i="1"/>
  <c r="L693" i="1"/>
  <c r="L692" i="1" s="1"/>
  <c r="L733" i="1" l="1"/>
  <c r="L778" i="1" s="1"/>
  <c r="L776" i="1" s="1"/>
  <c r="L729" i="1" l="1"/>
  <c r="L746" i="1"/>
  <c r="C746" i="1"/>
  <c r="E746" i="1"/>
  <c r="F746" i="1"/>
  <c r="I746" i="1"/>
  <c r="C747" i="1"/>
  <c r="C786" i="1" s="1"/>
  <c r="F747" i="1"/>
  <c r="F786" i="1" s="1"/>
  <c r="D691" i="1"/>
  <c r="M746" i="1"/>
  <c r="M739" i="1" s="1"/>
  <c r="M734" i="1"/>
  <c r="N746" i="1"/>
  <c r="O690" i="1"/>
  <c r="O691" i="1"/>
  <c r="C13" i="1"/>
  <c r="C24" i="1"/>
  <c r="C26" i="1"/>
  <c r="C50" i="1"/>
  <c r="C62" i="1"/>
  <c r="C69" i="1"/>
  <c r="C121" i="1"/>
  <c r="C132" i="1"/>
  <c r="C148" i="1"/>
  <c r="C147" i="1" s="1"/>
  <c r="C143" i="1" s="1"/>
  <c r="C178" i="1"/>
  <c r="C177" i="1" s="1"/>
  <c r="C213" i="1"/>
  <c r="C210" i="1" s="1"/>
  <c r="C697" i="1"/>
  <c r="C304" i="1"/>
  <c r="C698" i="1" s="1"/>
  <c r="C717" i="1"/>
  <c r="C733" i="1"/>
  <c r="C778" i="1" s="1"/>
  <c r="C734" i="1"/>
  <c r="H733" i="1"/>
  <c r="M698" i="1"/>
  <c r="M697" i="1"/>
  <c r="F733" i="1"/>
  <c r="I733" i="1"/>
  <c r="F734" i="1"/>
  <c r="H734" i="1"/>
  <c r="H746" i="1"/>
  <c r="N690" i="1"/>
  <c r="N691" i="1"/>
  <c r="K733" i="1"/>
  <c r="K778" i="1" s="1"/>
  <c r="K776" i="1" s="1"/>
  <c r="K734" i="1"/>
  <c r="K746" i="1"/>
  <c r="K739" i="1" s="1"/>
  <c r="I690" i="1"/>
  <c r="K761" i="1" s="1"/>
  <c r="E691" i="1"/>
  <c r="E762" i="1" s="1"/>
  <c r="F697" i="1"/>
  <c r="C476" i="1"/>
  <c r="C502" i="1"/>
  <c r="C507" i="1"/>
  <c r="C536" i="1"/>
  <c r="C549" i="1"/>
  <c r="C575" i="1"/>
  <c r="C629" i="1"/>
  <c r="C636" i="1"/>
  <c r="C657" i="1"/>
  <c r="H698" i="1"/>
  <c r="K691" i="1"/>
  <c r="K693" i="1"/>
  <c r="K697" i="1"/>
  <c r="R697" i="1"/>
  <c r="R699" i="1"/>
  <c r="C223" i="1"/>
  <c r="C222" i="1" s="1"/>
  <c r="C321" i="1"/>
  <c r="F781" i="1" l="1"/>
  <c r="N739" i="1"/>
  <c r="N710" i="1" s="1"/>
  <c r="N781" i="1"/>
  <c r="K781" i="1"/>
  <c r="K779" i="1" s="1"/>
  <c r="K775" i="1" s="1"/>
  <c r="L781" i="1"/>
  <c r="L779" i="1" s="1"/>
  <c r="L775" i="1" s="1"/>
  <c r="I739" i="1"/>
  <c r="K771" i="1" s="1"/>
  <c r="I781" i="1"/>
  <c r="E739" i="1"/>
  <c r="E710" i="1" s="1"/>
  <c r="E781" i="1"/>
  <c r="M729" i="1"/>
  <c r="M710" i="1" s="1"/>
  <c r="M781" i="1"/>
  <c r="M779" i="1" s="1"/>
  <c r="M775" i="1" s="1"/>
  <c r="H781" i="1"/>
  <c r="H779" i="1" s="1"/>
  <c r="C781" i="1"/>
  <c r="C779" i="1" s="1"/>
  <c r="N779" i="1"/>
  <c r="N775" i="1" s="1"/>
  <c r="P733" i="1"/>
  <c r="P778" i="1" s="1"/>
  <c r="P776" i="1" s="1"/>
  <c r="I778" i="1"/>
  <c r="I776" i="1" s="1"/>
  <c r="H778" i="1"/>
  <c r="F778" i="1"/>
  <c r="C776" i="1"/>
  <c r="C775" i="1" s="1"/>
  <c r="L739" i="1"/>
  <c r="L710" i="1" s="1"/>
  <c r="K729" i="1"/>
  <c r="K710" i="1" s="1"/>
  <c r="K692" i="1"/>
  <c r="N689" i="1"/>
  <c r="N688" i="1" s="1"/>
  <c r="M691" i="1"/>
  <c r="F690" i="1"/>
  <c r="F761" i="1" s="1"/>
  <c r="H729" i="1"/>
  <c r="C112" i="1"/>
  <c r="C104" i="1" s="1"/>
  <c r="C103" i="1" s="1"/>
  <c r="F698" i="1"/>
  <c r="G698" i="1" s="1"/>
  <c r="Q698" i="1" s="1"/>
  <c r="F779" i="1"/>
  <c r="C12" i="1"/>
  <c r="C11" i="1" s="1"/>
  <c r="H691" i="1"/>
  <c r="H690" i="1"/>
  <c r="K690" i="1"/>
  <c r="K689" i="1" s="1"/>
  <c r="G717" i="1"/>
  <c r="C619" i="1"/>
  <c r="C618" i="1" s="1"/>
  <c r="G746" i="1"/>
  <c r="Q746" i="1" s="1"/>
  <c r="G697" i="1"/>
  <c r="Q697" i="1" s="1"/>
  <c r="C711" i="1"/>
  <c r="C766" i="1" s="1"/>
  <c r="C49" i="1"/>
  <c r="C48" i="1" s="1"/>
  <c r="C47" i="1" s="1"/>
  <c r="C691" i="1" s="1"/>
  <c r="C762" i="1" s="1"/>
  <c r="F739" i="1"/>
  <c r="F771" i="1" s="1"/>
  <c r="L691" i="1"/>
  <c r="L689" i="1" s="1"/>
  <c r="L688" i="1" s="1"/>
  <c r="C142" i="1"/>
  <c r="C739" i="1"/>
  <c r="C771" i="1" s="1"/>
  <c r="G734" i="1"/>
  <c r="J734" i="1" s="1"/>
  <c r="F729" i="1"/>
  <c r="F769" i="1" s="1"/>
  <c r="G733" i="1"/>
  <c r="D690" i="1"/>
  <c r="D689" i="1" s="1"/>
  <c r="D688" i="1" s="1"/>
  <c r="E690" i="1"/>
  <c r="E6" i="1"/>
  <c r="F691" i="1"/>
  <c r="F762" i="1" s="1"/>
  <c r="I693" i="1"/>
  <c r="C485" i="1"/>
  <c r="C464" i="1" s="1"/>
  <c r="C463" i="1" s="1"/>
  <c r="H739" i="1"/>
  <c r="C303" i="1"/>
  <c r="C221" i="1" s="1"/>
  <c r="L6" i="1"/>
  <c r="P690" i="1"/>
  <c r="O689" i="1"/>
  <c r="H762" i="1"/>
  <c r="F699" i="1"/>
  <c r="G699" i="1" s="1"/>
  <c r="P746" i="1"/>
  <c r="I729" i="1"/>
  <c r="H761" i="1"/>
  <c r="C729" i="1"/>
  <c r="G747" i="1"/>
  <c r="O688" i="1" l="1"/>
  <c r="N6" i="1"/>
  <c r="N687" i="1"/>
  <c r="N684" i="1" s="1"/>
  <c r="H776" i="1"/>
  <c r="H775" i="1" s="1"/>
  <c r="F776" i="1"/>
  <c r="F775" i="1" s="1"/>
  <c r="N773" i="1"/>
  <c r="N772" i="1" s="1"/>
  <c r="L687" i="1"/>
  <c r="L684" i="1" s="1"/>
  <c r="P729" i="1"/>
  <c r="G781" i="1"/>
  <c r="P739" i="1"/>
  <c r="P781" i="1"/>
  <c r="P779" i="1" s="1"/>
  <c r="P775" i="1" s="1"/>
  <c r="E771" i="1"/>
  <c r="E765" i="1" s="1"/>
  <c r="J733" i="1"/>
  <c r="J778" i="1" s="1"/>
  <c r="J776" i="1" s="1"/>
  <c r="G778" i="1"/>
  <c r="G776" i="1" s="1"/>
  <c r="K773" i="1"/>
  <c r="K772" i="1" s="1"/>
  <c r="M773" i="1"/>
  <c r="M772" i="1" s="1"/>
  <c r="L773" i="1"/>
  <c r="L772" i="1" s="1"/>
  <c r="K6" i="1"/>
  <c r="C350" i="1"/>
  <c r="D6" i="1"/>
  <c r="K688" i="1"/>
  <c r="K687" i="1" s="1"/>
  <c r="K684" i="1" s="1"/>
  <c r="F693" i="1"/>
  <c r="F692" i="1" s="1"/>
  <c r="F763" i="1" s="1"/>
  <c r="F760" i="1" s="1"/>
  <c r="Q734" i="1"/>
  <c r="Q6" i="1"/>
  <c r="C693" i="1"/>
  <c r="C692" i="1" s="1"/>
  <c r="C763" i="1" s="1"/>
  <c r="F765" i="1"/>
  <c r="H710" i="1"/>
  <c r="G691" i="1"/>
  <c r="G762" i="1" s="1"/>
  <c r="E779" i="1"/>
  <c r="E775" i="1" s="1"/>
  <c r="C141" i="1"/>
  <c r="C102" i="1" s="1"/>
  <c r="H689" i="1"/>
  <c r="Q717" i="1"/>
  <c r="G711" i="1"/>
  <c r="G766" i="1" s="1"/>
  <c r="O766" i="1" s="1"/>
  <c r="J717" i="1"/>
  <c r="G729" i="1"/>
  <c r="G769" i="1" s="1"/>
  <c r="J769" i="1" s="1"/>
  <c r="R691" i="1"/>
  <c r="S689" i="1" s="1"/>
  <c r="J697" i="1"/>
  <c r="J746" i="1"/>
  <c r="F710" i="1"/>
  <c r="J698" i="1"/>
  <c r="Q733" i="1"/>
  <c r="Q778" i="1" s="1"/>
  <c r="Q776" i="1" s="1"/>
  <c r="F689" i="1"/>
  <c r="I691" i="1"/>
  <c r="K769" i="1"/>
  <c r="I710" i="1"/>
  <c r="E761" i="1"/>
  <c r="E760" i="1" s="1"/>
  <c r="E689" i="1"/>
  <c r="E688" i="1" s="1"/>
  <c r="E687" i="1" s="1"/>
  <c r="E684" i="1" s="1"/>
  <c r="J747" i="1"/>
  <c r="Q747" i="1"/>
  <c r="Q739" i="1" s="1"/>
  <c r="G786" i="1"/>
  <c r="Q786" i="1" s="1"/>
  <c r="R693" i="1"/>
  <c r="G739" i="1"/>
  <c r="G771" i="1" s="1"/>
  <c r="P693" i="1"/>
  <c r="P692" i="1" s="1"/>
  <c r="I692" i="1"/>
  <c r="M693" i="1"/>
  <c r="M692" i="1" s="1"/>
  <c r="C769" i="1"/>
  <c r="C765" i="1" s="1"/>
  <c r="C710" i="1"/>
  <c r="H693" i="1"/>
  <c r="H692" i="1" s="1"/>
  <c r="Q699" i="1"/>
  <c r="J699" i="1"/>
  <c r="H760" i="1"/>
  <c r="M690" i="1"/>
  <c r="M689" i="1" s="1"/>
  <c r="I753" i="1"/>
  <c r="G6" i="1"/>
  <c r="I779" i="1"/>
  <c r="I775" i="1" s="1"/>
  <c r="C690" i="1"/>
  <c r="C10" i="1"/>
  <c r="D760" i="1"/>
  <c r="D759" i="1" s="1"/>
  <c r="D687" i="1"/>
  <c r="D684" i="1" s="1"/>
  <c r="N763" i="1" l="1"/>
  <c r="S692" i="1"/>
  <c r="O687" i="1"/>
  <c r="P710" i="1"/>
  <c r="E759" i="1"/>
  <c r="J711" i="1"/>
  <c r="J781" i="1"/>
  <c r="Q711" i="1"/>
  <c r="Q781" i="1"/>
  <c r="Q779" i="1" s="1"/>
  <c r="Q775" i="1" s="1"/>
  <c r="J729" i="1"/>
  <c r="P773" i="1"/>
  <c r="P772" i="1" s="1"/>
  <c r="H773" i="1"/>
  <c r="H772" i="1" s="1"/>
  <c r="E773" i="1"/>
  <c r="E772" i="1" s="1"/>
  <c r="I773" i="1"/>
  <c r="I772" i="1" s="1"/>
  <c r="F773" i="1"/>
  <c r="F772" i="1" s="1"/>
  <c r="C773" i="1"/>
  <c r="C772" i="1" s="1"/>
  <c r="F759" i="1"/>
  <c r="J779" i="1"/>
  <c r="G779" i="1"/>
  <c r="G775" i="1" s="1"/>
  <c r="G693" i="1"/>
  <c r="J693" i="1" s="1"/>
  <c r="J692" i="1" s="1"/>
  <c r="Q729" i="1"/>
  <c r="Q691" i="1"/>
  <c r="J691" i="1"/>
  <c r="I756" i="1"/>
  <c r="F688" i="1"/>
  <c r="F687" i="1" s="1"/>
  <c r="F684" i="1" s="1"/>
  <c r="C9" i="1"/>
  <c r="C685" i="1" s="1"/>
  <c r="H688" i="1"/>
  <c r="H687" i="1" s="1"/>
  <c r="H684" i="1" s="1"/>
  <c r="J766" i="1"/>
  <c r="L766" i="1"/>
  <c r="M766" i="1"/>
  <c r="I766" i="1"/>
  <c r="M688" i="1"/>
  <c r="M687" i="1" s="1"/>
  <c r="M684" i="1" s="1"/>
  <c r="H6" i="1"/>
  <c r="L769" i="1"/>
  <c r="I769" i="1"/>
  <c r="O769" i="1"/>
  <c r="F6" i="1"/>
  <c r="N762" i="1"/>
  <c r="O762" i="1" s="1"/>
  <c r="M6" i="1"/>
  <c r="K762" i="1"/>
  <c r="L762" i="1" s="1"/>
  <c r="I689" i="1"/>
  <c r="I688" i="1" s="1"/>
  <c r="P691" i="1"/>
  <c r="P689" i="1" s="1"/>
  <c r="P688" i="1" s="1"/>
  <c r="G710" i="1"/>
  <c r="K753" i="1"/>
  <c r="M753" i="1" s="1"/>
  <c r="J6" i="1"/>
  <c r="K763" i="1"/>
  <c r="O771" i="1"/>
  <c r="L771" i="1"/>
  <c r="J771" i="1"/>
  <c r="I771" i="1"/>
  <c r="M771" i="1"/>
  <c r="D756" i="1"/>
  <c r="E756" i="1"/>
  <c r="I762" i="1"/>
  <c r="M769" i="1"/>
  <c r="K765" i="1"/>
  <c r="J786" i="1"/>
  <c r="J739" i="1"/>
  <c r="C689" i="1"/>
  <c r="C688" i="1" s="1"/>
  <c r="C687" i="1" s="1"/>
  <c r="C756" i="1" s="1"/>
  <c r="G690" i="1"/>
  <c r="C761" i="1"/>
  <c r="C760" i="1" s="1"/>
  <c r="C759" i="1" s="1"/>
  <c r="H759" i="1"/>
  <c r="J762" i="1"/>
  <c r="R688" i="1"/>
  <c r="R687" i="1" s="1"/>
  <c r="G765" i="1"/>
  <c r="P687" i="1" l="1"/>
  <c r="P684" i="1" s="1"/>
  <c r="N756" i="1"/>
  <c r="R684" i="1"/>
  <c r="S688" i="1"/>
  <c r="S687" i="1"/>
  <c r="H756" i="1"/>
  <c r="O684" i="1"/>
  <c r="I687" i="1"/>
  <c r="I684" i="1" s="1"/>
  <c r="I791" i="1"/>
  <c r="C684" i="1"/>
  <c r="J775" i="1"/>
  <c r="Q710" i="1"/>
  <c r="Q773" i="1" s="1"/>
  <c r="Q772" i="1" s="1"/>
  <c r="Q693" i="1"/>
  <c r="Q692" i="1" s="1"/>
  <c r="G692" i="1"/>
  <c r="G763" i="1" s="1"/>
  <c r="O763" i="1" s="1"/>
  <c r="J710" i="1"/>
  <c r="G773" i="1"/>
  <c r="G772" i="1" s="1"/>
  <c r="M762" i="1"/>
  <c r="N760" i="1"/>
  <c r="N759" i="1" s="1"/>
  <c r="I765" i="1"/>
  <c r="J765" i="1"/>
  <c r="M765" i="1"/>
  <c r="F756" i="1"/>
  <c r="K760" i="1"/>
  <c r="O765" i="1"/>
  <c r="L765" i="1"/>
  <c r="J690" i="1"/>
  <c r="J689" i="1" s="1"/>
  <c r="J688" i="1" s="1"/>
  <c r="G761" i="1"/>
  <c r="G689" i="1"/>
  <c r="Q690" i="1"/>
  <c r="Q689" i="1" s="1"/>
  <c r="K756" i="1" l="1"/>
  <c r="Q688" i="1"/>
  <c r="G688" i="1"/>
  <c r="G687" i="1" s="1"/>
  <c r="G684" i="1" s="1"/>
  <c r="J687" i="1"/>
  <c r="J684" i="1" s="1"/>
  <c r="J773" i="1"/>
  <c r="J772" i="1" s="1"/>
  <c r="Q687" i="1"/>
  <c r="Q684" i="1" s="1"/>
  <c r="L763" i="1"/>
  <c r="J763" i="1"/>
  <c r="I763" i="1"/>
  <c r="M763" i="1"/>
  <c r="G756" i="1"/>
  <c r="L761" i="1"/>
  <c r="I761" i="1"/>
  <c r="G760" i="1"/>
  <c r="O761" i="1"/>
  <c r="M761" i="1"/>
  <c r="J761" i="1"/>
  <c r="K759" i="1"/>
  <c r="G759" i="1" l="1"/>
  <c r="P765" i="1" s="1"/>
  <c r="I760" i="1"/>
  <c r="L760" i="1"/>
  <c r="J760" i="1"/>
  <c r="O760" i="1"/>
  <c r="M760" i="1"/>
  <c r="M759" i="1" l="1"/>
  <c r="P760" i="1"/>
  <c r="P759" i="1"/>
  <c r="P766" i="1"/>
  <c r="P767" i="1"/>
  <c r="P768" i="1"/>
  <c r="P770" i="1"/>
  <c r="P764" i="1"/>
  <c r="I759" i="1"/>
  <c r="P762" i="1"/>
  <c r="L759" i="1"/>
  <c r="P761" i="1"/>
  <c r="P771" i="1"/>
  <c r="P769" i="1"/>
  <c r="J759" i="1"/>
  <c r="P763" i="1"/>
  <c r="O759" i="1"/>
</calcChain>
</file>

<file path=xl/sharedStrings.xml><?xml version="1.0" encoding="utf-8"?>
<sst xmlns="http://schemas.openxmlformats.org/spreadsheetml/2006/main" count="2302" uniqueCount="1453">
  <si>
    <t>VICERRECTORÍA ADMINISTRATIVA Y FINANCIERA</t>
  </si>
  <si>
    <t>DIRECCIÓN CONTABLE Y FINANCIERA</t>
  </si>
  <si>
    <t>CODIGO</t>
  </si>
  <si>
    <t>RUBRO</t>
  </si>
  <si>
    <t>PRESUPUESTO INICIAL</t>
  </si>
  <si>
    <t>ADICIONES</t>
  </si>
  <si>
    <t>CREDITOS</t>
  </si>
  <si>
    <t>CONTRACREDITOS</t>
  </si>
  <si>
    <t>PRESUPUESTO DEFINITIVO</t>
  </si>
  <si>
    <t>COMPROMISO MES</t>
  </si>
  <si>
    <t>TOTAL COMPROMISOS</t>
  </si>
  <si>
    <t>SALDO POR COMPROMETER</t>
  </si>
  <si>
    <t>OBLIGACIONES MES</t>
  </si>
  <si>
    <t>TOTAL OBLIGACIONES</t>
  </si>
  <si>
    <t>CUENTA POR PAGAR</t>
  </si>
  <si>
    <t>CDPS MES</t>
  </si>
  <si>
    <t>TOTAL CDPS</t>
  </si>
  <si>
    <t>CDPS POR COMPROMETER</t>
  </si>
  <si>
    <t>SALDO DISPONIBLE</t>
  </si>
  <si>
    <t xml:space="preserve">PAC MES </t>
  </si>
  <si>
    <t>PAC ACUMULADO</t>
  </si>
  <si>
    <t>NOMBRE</t>
  </si>
  <si>
    <t>PRESUPUESTO DE GASTOS</t>
  </si>
  <si>
    <t>01</t>
  </si>
  <si>
    <t>GASTOS DE PERSONAL</t>
  </si>
  <si>
    <t>0101</t>
  </si>
  <si>
    <t>PLANTA DE PERSONAL PERMANENTE</t>
  </si>
  <si>
    <t>010101</t>
  </si>
  <si>
    <t>SALARIO</t>
  </si>
  <si>
    <t>01010101</t>
  </si>
  <si>
    <t>FACTORES SALARIALES COMUNES</t>
  </si>
  <si>
    <t>0101010101</t>
  </si>
  <si>
    <t>SUELDO BÁSICO</t>
  </si>
  <si>
    <t>0101010102</t>
  </si>
  <si>
    <t>GASTOS DE REPRESENTACIÓN</t>
  </si>
  <si>
    <t>0101010104</t>
  </si>
  <si>
    <t>SUBSIDIO DE ALIMENTACIÓN</t>
  </si>
  <si>
    <t>0101010105</t>
  </si>
  <si>
    <t>AUXILIO DE TRANSPORTE</t>
  </si>
  <si>
    <t>0101010106</t>
  </si>
  <si>
    <t>PRIMA DE SERVICIO</t>
  </si>
  <si>
    <t>0101010107</t>
  </si>
  <si>
    <t>BONIFICACIÓN POR SERVICIOS PRESTADOS</t>
  </si>
  <si>
    <t>0101010108</t>
  </si>
  <si>
    <t>HORAS EXTRAS, DOMINICALES, FESTIVOS Y RECARGOS</t>
  </si>
  <si>
    <t>0101010109</t>
  </si>
  <si>
    <t>PRIMA DE NAVIDAD</t>
  </si>
  <si>
    <t>0101010110</t>
  </si>
  <si>
    <t>PRIMA DE VACACIONES</t>
  </si>
  <si>
    <t>0101010111</t>
  </si>
  <si>
    <t>VIÁTICOS DE LOS FUNCIONARIOS EN COMISIÓN</t>
  </si>
  <si>
    <t>01010102</t>
  </si>
  <si>
    <t>FACTORES SALARIALES ESPECIALES</t>
  </si>
  <si>
    <t>0101010201</t>
  </si>
  <si>
    <t>PRIMA DE ANTIGÜEDAD</t>
  </si>
  <si>
    <t>010102</t>
  </si>
  <si>
    <t>CONTRIBUCIONES INHERENTES A LA NÓMINA</t>
  </si>
  <si>
    <t>01010201</t>
  </si>
  <si>
    <t>PENSIONES</t>
  </si>
  <si>
    <t>0101020101</t>
  </si>
  <si>
    <t>01010202</t>
  </si>
  <si>
    <t>SALUD</t>
  </si>
  <si>
    <t>0101020201</t>
  </si>
  <si>
    <t>01010203</t>
  </si>
  <si>
    <t>AUXILIO DE CESANTÍAS</t>
  </si>
  <si>
    <t>0101020301</t>
  </si>
  <si>
    <t>01010204</t>
  </si>
  <si>
    <t>CAJAS DE COMPENSACIÓN FAMILIAR</t>
  </si>
  <si>
    <t>0101020401</t>
  </si>
  <si>
    <t>01010205</t>
  </si>
  <si>
    <t>APORTES GENERALES AL SISTEMA DE RIESGOS LABORALES</t>
  </si>
  <si>
    <t>0101020501</t>
  </si>
  <si>
    <t>01010206</t>
  </si>
  <si>
    <t>APORTES AL ICBF</t>
  </si>
  <si>
    <t>0101020601</t>
  </si>
  <si>
    <t>010103</t>
  </si>
  <si>
    <t>REMUNERACIONES NO CONSTITUTIVAS DE FACTOR SALARIAL</t>
  </si>
  <si>
    <t>01010301</t>
  </si>
  <si>
    <t>PRESTACIONES SOCIALES SEGÚN DEFINICIÓN LEGAL</t>
  </si>
  <si>
    <t>0101030101</t>
  </si>
  <si>
    <t>SUELDO DE VACACIONES</t>
  </si>
  <si>
    <t>0101030103</t>
  </si>
  <si>
    <t>BONIFICACIÓN ESPECIAL DE RECREACIÓN</t>
  </si>
  <si>
    <t>0101030201</t>
  </si>
  <si>
    <t>PRIMA TÉCNICA NO SALARIAL</t>
  </si>
  <si>
    <t>0101030401</t>
  </si>
  <si>
    <t>BONIFICACIÓN CARGO ACADÉMICO ADMINISTRATIVO</t>
  </si>
  <si>
    <t>0101030501</t>
  </si>
  <si>
    <t>QUINQUENIOS</t>
  </si>
  <si>
    <t>0101031001</t>
  </si>
  <si>
    <t>BONIFICACION SINDICAL</t>
  </si>
  <si>
    <t>0102</t>
  </si>
  <si>
    <t>PERSONAL SUPERNUMERARIO Y PLANTA TEMPORAL</t>
  </si>
  <si>
    <t>010201</t>
  </si>
  <si>
    <t>01020101</t>
  </si>
  <si>
    <t>0102010101</t>
  </si>
  <si>
    <t>CATEDRAS</t>
  </si>
  <si>
    <t>TRANSITORIOS</t>
  </si>
  <si>
    <t>SENA</t>
  </si>
  <si>
    <t>0102010104</t>
  </si>
  <si>
    <t>0102010105</t>
  </si>
  <si>
    <t>0102010106</t>
  </si>
  <si>
    <t>0102010107</t>
  </si>
  <si>
    <t>0102010108</t>
  </si>
  <si>
    <t>0102010109</t>
  </si>
  <si>
    <t>0102010110</t>
  </si>
  <si>
    <t>0102010111</t>
  </si>
  <si>
    <t>010202</t>
  </si>
  <si>
    <t>01020201</t>
  </si>
  <si>
    <t>0102020101</t>
  </si>
  <si>
    <t>01020202</t>
  </si>
  <si>
    <t>010202020101</t>
  </si>
  <si>
    <t>010202020102</t>
  </si>
  <si>
    <t>01020203</t>
  </si>
  <si>
    <t>0102020301</t>
  </si>
  <si>
    <t>01020204</t>
  </si>
  <si>
    <t>0102020401</t>
  </si>
  <si>
    <t>01020205</t>
  </si>
  <si>
    <t>0102020501</t>
  </si>
  <si>
    <t>ESTUDIANTES</t>
  </si>
  <si>
    <t>01020206</t>
  </si>
  <si>
    <t>0102020601</t>
  </si>
  <si>
    <t>010203</t>
  </si>
  <si>
    <t>01020301</t>
  </si>
  <si>
    <t>0102030102</t>
  </si>
  <si>
    <t>INDEMNIZACIÓN POR VACACIONES</t>
  </si>
  <si>
    <t>02</t>
  </si>
  <si>
    <t>ADQUISICIÓN DE BIENES Y SERVICIOS</t>
  </si>
  <si>
    <t>0201</t>
  </si>
  <si>
    <t>ADQUISICIÓN DE ACTIVOS NO FINANCIEROS</t>
  </si>
  <si>
    <t>020101</t>
  </si>
  <si>
    <t>ACTIVOS FIJOS</t>
  </si>
  <si>
    <t>02010103</t>
  </si>
  <si>
    <t>ACTIVOS FIJOS NO CLASIFICADOS COMO MAQUINARIA Y EQUIPO</t>
  </si>
  <si>
    <t>0201010308</t>
  </si>
  <si>
    <t>MUEBLES, INSTRUMENTOS MUSICALES, ARTÍCULOS DE DEPORTE Y ANTIGÜEDADES</t>
  </si>
  <si>
    <t>020101030801</t>
  </si>
  <si>
    <t>MUEBLES</t>
  </si>
  <si>
    <t>0201010308011</t>
  </si>
  <si>
    <t>ASIENTOS</t>
  </si>
  <si>
    <t>0201010308012</t>
  </si>
  <si>
    <t>MUEBLES, DEL TIPO UTILIZADO EN OFICINAS</t>
  </si>
  <si>
    <t>0201010308014</t>
  </si>
  <si>
    <t>OTROS MUEBLES N.C.P.</t>
  </si>
  <si>
    <t>0201010308016</t>
  </si>
  <si>
    <t>PARTES Y PIEZAS DE MUEBLES</t>
  </si>
  <si>
    <t>02010104</t>
  </si>
  <si>
    <t>MAQUINARIA Y EQUIPO</t>
  </si>
  <si>
    <t>0201010403</t>
  </si>
  <si>
    <t>MAQUINARIA PARA USO GENERAL</t>
  </si>
  <si>
    <t>020101040302</t>
  </si>
  <si>
    <t>BOMBAS, COMPRESORES, MOTORES DE FUERZA HIDRÁULICA Y MOTORES DE POTENCIA NEUMÁTICA Y VÁLVULAS Y SUS PARTES Y PIEZAS</t>
  </si>
  <si>
    <t>020101040309</t>
  </si>
  <si>
    <t>OTRAS MÁQUINAS PARA USOS GENERALES Y SUS PARTES Y PIEZAS</t>
  </si>
  <si>
    <t>0201010404</t>
  </si>
  <si>
    <t>MAQUINARIA PARA USOS ESPECIALES</t>
  </si>
  <si>
    <t>020101040402</t>
  </si>
  <si>
    <t>MÁQUINAS HERRAMIENTAS Y SUS PARTES, PIEZAS Y ACCESORIOS</t>
  </si>
  <si>
    <t>020101040403</t>
  </si>
  <si>
    <t>MAQUINARIA PARA LA INDUSTRIA METALÚRGICA Y SUS PARTES Y PIEZAS</t>
  </si>
  <si>
    <t>020101040408</t>
  </si>
  <si>
    <t>APARATOS DE USO DOMÉSTICO Y SUS PARTES Y PIEZAS</t>
  </si>
  <si>
    <t>020101040409</t>
  </si>
  <si>
    <t>OTRA MAQUINARIA PARA USOS ESPECIALES Y SUS PARTES Y PIEZAS</t>
  </si>
  <si>
    <t>0201010405</t>
  </si>
  <si>
    <t>MAQUINARIA DE OFICINA, CONTABILIDAD E INFORMÁTICA</t>
  </si>
  <si>
    <t>020101040502</t>
  </si>
  <si>
    <t>MAQUINARIA DE INFORMÁTICA Y SUS PARTES, PIEZAS Y ACCESORIOS</t>
  </si>
  <si>
    <t>0201010406</t>
  </si>
  <si>
    <t>MAQUINARIA Y APARATOS ELÉCTRICOS</t>
  </si>
  <si>
    <t>020101040601</t>
  </si>
  <si>
    <t>MOTORES, GENERADORES Y TRANSFORMADORES ELÉCTRICOS Y SUS PARTES Y PIEZAS</t>
  </si>
  <si>
    <t>020101040603</t>
  </si>
  <si>
    <t>HILOS Y CABLES AISLADOS; CABLE DE FIBRA ÓPTICA</t>
  </si>
  <si>
    <t>020101040604</t>
  </si>
  <si>
    <t>ACUMULADORES, PILAS Y BATERÍAS PRIMARIAS Y SUS PARTES Y PIEZAS</t>
  </si>
  <si>
    <t>020101040605</t>
  </si>
  <si>
    <t>LÁMPARAS ELÉCTRICAS DE INCANDESCENCIA O DESCARGA; LÁMPARAS DE ARCO, EQUIPO PARA ALUMBRADO ELÉCTRICO; SUS PARTES Y PIEZAS</t>
  </si>
  <si>
    <t>020101040609</t>
  </si>
  <si>
    <t>OTRO EQUIPO ELÉCTRICO Y SUS PARTES Y PIEZAS</t>
  </si>
  <si>
    <t>0201010407</t>
  </si>
  <si>
    <t>EQUIPO Y APARATOS DE RADIO, TELEVISIÓN Y COMUNICACIONES</t>
  </si>
  <si>
    <t>020101040702</t>
  </si>
  <si>
    <t>APARATOS TRANSMISORES DE TELEVISIÓN Y RADIO; TELEVISIÓN, VIDEO Y CÁMARAS DIGITALES; TELÉFONOS</t>
  </si>
  <si>
    <t>020101040703</t>
  </si>
  <si>
    <t>RADIORRECEPTORES Y RECEPTORES DE TELEVISIÓN; APARATOS PARA LA GRABACIÓN Y REPRODUCCIÓN DE SONIDO Y VIDEO; MICRÓFONOS, ALTAVOCES, AMPLIFICADORES, ETC.</t>
  </si>
  <si>
    <t>0201010408</t>
  </si>
  <si>
    <t>APARATOS MÉDICOS, INSTRUMENTOS ÓPTICOS Y DE PRECISIÓN, RELOJES</t>
  </si>
  <si>
    <t>020101040801</t>
  </si>
  <si>
    <t>APARATOS MÉDICOS Y QUIRÚRGICOS Y APARATOS ORTÉSICOS Y PROTÉSICOS</t>
  </si>
  <si>
    <t>02010106</t>
  </si>
  <si>
    <t>OTROS ACTIVOS FIJOS</t>
  </si>
  <si>
    <t>0201010602</t>
  </si>
  <si>
    <t>PRODUCTOS DE LA PROPIEDAD INTELECTUAL</t>
  </si>
  <si>
    <t>020101060201</t>
  </si>
  <si>
    <t>INVESTIGACIÓN Y DESARROLLO</t>
  </si>
  <si>
    <t>020101060203</t>
  </si>
  <si>
    <t>PROGRAMAS DE INFORMÁTICA Y BASES DE DATOS</t>
  </si>
  <si>
    <t>0201010602031</t>
  </si>
  <si>
    <t>PROGRAMAS DE INFORMÁTICA</t>
  </si>
  <si>
    <t>020101060203101</t>
  </si>
  <si>
    <t>PAQUETES DE SOFTWARE</t>
  </si>
  <si>
    <t>0201010602032</t>
  </si>
  <si>
    <t>BASES DE DATOS</t>
  </si>
  <si>
    <t>0202</t>
  </si>
  <si>
    <t>ADQUISICIONES DIFERENTES DE ACTIVOS</t>
  </si>
  <si>
    <t>020201</t>
  </si>
  <si>
    <t>MATERIALES Y SUMINISTROS</t>
  </si>
  <si>
    <t>02020100</t>
  </si>
  <si>
    <t>AGRICULTURA, SILVICULTURA Y PRODUCTOS DE LA PESCA</t>
  </si>
  <si>
    <t>0202010001</t>
  </si>
  <si>
    <t>PRODUCTOS DE LA AGRICULTURA Y LA HORTICULTURA</t>
  </si>
  <si>
    <t>020201000102</t>
  </si>
  <si>
    <t>HORTALIZAS</t>
  </si>
  <si>
    <t>020201000104</t>
  </si>
  <si>
    <t>SEMILLAS Y FRUTOS OLEAGINOSOS</t>
  </si>
  <si>
    <t>0202010002</t>
  </si>
  <si>
    <t>ANIMALES VIVOS Y PRODUCTOS ANIMALES (EXCEPTO LA CARNE)</t>
  </si>
  <si>
    <t>020201000201</t>
  </si>
  <si>
    <t>ANIMALES VIVOS</t>
  </si>
  <si>
    <t>0202010002011</t>
  </si>
  <si>
    <t>BOVINOS VIVOS</t>
  </si>
  <si>
    <t>0202010002012</t>
  </si>
  <si>
    <t>OTROS RUMIANTES</t>
  </si>
  <si>
    <t>0202010002013</t>
  </si>
  <si>
    <t>CABALLOS Y OTROS ÉQUIDOS</t>
  </si>
  <si>
    <t>0202010002014</t>
  </si>
  <si>
    <t>GANADO PORCINO</t>
  </si>
  <si>
    <t>0202010002015</t>
  </si>
  <si>
    <t>AVES DE CORRAL</t>
  </si>
  <si>
    <t>020201000202</t>
  </si>
  <si>
    <t>LECHE CRUDA</t>
  </si>
  <si>
    <t>020201000204</t>
  </si>
  <si>
    <t>MATERIALES REPRODUCTIVOS DE ANIMALES</t>
  </si>
  <si>
    <t>020201000209</t>
  </si>
  <si>
    <t>OTROS PRODUCTOS ANIMALES</t>
  </si>
  <si>
    <t>02020101</t>
  </si>
  <si>
    <t>MINERALES; ELECTRICIDAD, GAS Y AGUA</t>
  </si>
  <si>
    <t>0202010102</t>
  </si>
  <si>
    <t>PETRÓLEO CRUDO Y GAS NATURAL</t>
  </si>
  <si>
    <t>0202010105</t>
  </si>
  <si>
    <t>PIEDRA, ARENA Y ARCILLA</t>
  </si>
  <si>
    <t>0202010107</t>
  </si>
  <si>
    <t>ELECTRICIDAD, GAS DE CIUDAD, VAPOR Y AGUA CALIENTE</t>
  </si>
  <si>
    <t>020201010701</t>
  </si>
  <si>
    <t>ENERGÍA ELÉCTRICA</t>
  </si>
  <si>
    <t>0202010108</t>
  </si>
  <si>
    <t>AGUA NATURAL</t>
  </si>
  <si>
    <t>02020102</t>
  </si>
  <si>
    <t>PRODUCTOS ALIMENTICIOS, BEBIDAS Y TABACO; TEXTILES, PRENDAS DE VESTIR Y PRODUCTOS DE CUERO</t>
  </si>
  <si>
    <t>0202010201</t>
  </si>
  <si>
    <t>CARNE, PESCADO, FRUTAS, HORTALIZAS, ACEITES Y GRASAS</t>
  </si>
  <si>
    <t>020201020101</t>
  </si>
  <si>
    <t>CARNE Y PRODUCTOS CÁRNICOS</t>
  </si>
  <si>
    <t>020201020103</t>
  </si>
  <si>
    <t>PREPARACIONES Y CONSERVAS DE HORTALIZAS, LEGUMBRES, TUBÉRCULOS Y PAPAS</t>
  </si>
  <si>
    <t>0202010202</t>
  </si>
  <si>
    <t>PRODUCTOS LÁCTEOS Y OVOPRODUCTOS</t>
  </si>
  <si>
    <t>0202010203</t>
  </si>
  <si>
    <t>PRODUCTOS DE MOLINERÍA, ALMIDONES Y PRODUCTOS DERIVADOS DEL ALMIDÓN; OTROS PRODUCTOS ALIMENTICIOS</t>
  </si>
  <si>
    <t>020201020303</t>
  </si>
  <si>
    <t>PREPARACIONES UTILIZADAS EN LA ALIMENTACIÓN DE ANIMALES</t>
  </si>
  <si>
    <t>020201020305</t>
  </si>
  <si>
    <t>AZÚCAR</t>
  </si>
  <si>
    <t>020201020308</t>
  </si>
  <si>
    <t>PRODUCTOS DEL CAFÉ</t>
  </si>
  <si>
    <t>020201020309</t>
  </si>
  <si>
    <t>OTROS PRODUCTOS ALIMENTICIOS N.C.P.</t>
  </si>
  <si>
    <t>0202010204</t>
  </si>
  <si>
    <t>BEBIDAS</t>
  </si>
  <si>
    <t>020201020403</t>
  </si>
  <si>
    <t>LICORES DE MALTA Y MALTA</t>
  </si>
  <si>
    <t>020201020404</t>
  </si>
  <si>
    <t>BEBIDAS NO ALCOHÓLICAS; AGUAS MINERALES EMBOTELLADAS</t>
  </si>
  <si>
    <t>0202010208</t>
  </si>
  <si>
    <t>DOTACIÓN (PRENDAS DE VESTIR Y CALZADO)</t>
  </si>
  <si>
    <t>02020103</t>
  </si>
  <si>
    <t>OTROS BIENES TRANSPORTABLES (EXCEPTO PRODUCTOS METÁLICOS, MAQUINARIA Y EQUIPO)</t>
  </si>
  <si>
    <t>0202010302</t>
  </si>
  <si>
    <t>PASTA O PULPA, PAPEL Y PRODUCTOS DE PAPEL; IMPRESOS Y ARTÍCULOS RELACIONADOS</t>
  </si>
  <si>
    <t>020201030201</t>
  </si>
  <si>
    <t>PASTA DE PAPEL, PAPEL Y CARTÓN</t>
  </si>
  <si>
    <t>020201030202</t>
  </si>
  <si>
    <t>LIBROS IMPRESOS</t>
  </si>
  <si>
    <t>020201030204</t>
  </si>
  <si>
    <t>DIARIOS, REVISTAS Y PUBLICACIONES PERIÓDICAS, PUBLICADOS MENOS DE CUATRO VECES POR SEMANA</t>
  </si>
  <si>
    <t>020201030206</t>
  </si>
  <si>
    <t>SELLOS, CHEQUERAS, BILLETES DE BANCO, TÍTULOS DE ACCIONES, CATÁLOGOS Y FOLLETOS, MATERIAL PARA ANUNCIOS PUBLICITARIOS Y OTROS MATERIALES IMPRESOS</t>
  </si>
  <si>
    <t>020201030207</t>
  </si>
  <si>
    <t>LIBROS DE REGISTROS, LIBROS DE CONTABILIDAD, CUADERNILLOS DE NOTAS, BLOQUES PARA CARTAS, AGENDAS Y ARTÍCULOS SIMILARES, SECANTES, ENCUADERNADORES, CLASIFICADORES PARA ARCHIVOS, FORMULARIOS Y OTROS ARTÍCULOS DE ESCRITORIO, DE PAPEL O CARTÓN</t>
  </si>
  <si>
    <t>020201030208</t>
  </si>
  <si>
    <t>TIPOS DE IMPRENTA, PLANCHAS O CILINDROS, PREPARADOS PARA LAS ARTES GRÁFICAS, PIEDRAS LITOGRÁFICAS IMPRESAS U OTROS ELEMENTOS DE IMPRESIÓN</t>
  </si>
  <si>
    <t>0202010303</t>
  </si>
  <si>
    <t>PRODUCTOS DE HORNOS DE COQUE; PRODUCTOS DE REFINACIÓN DE PETRÓLEO Y COMBUSTIBLE NUCLEAR</t>
  </si>
  <si>
    <t>020201030303</t>
  </si>
  <si>
    <t>ACEITES DE PETRÓLEO O ACEITES OBTENIDOS DE MINERALES BITUMINOSOS (EXCEPTO LOS ACEITES CRUDOS); PREPARADOS N.C.P., QUE CONTENGAN POR LO MENOS EL 70% DE SU PESO EN ACEITES DE ESOS TIPOS Y CUYOS COMPONENTES BÁSICOS SEAN ESOS ACEITES</t>
  </si>
  <si>
    <t>020201030304</t>
  </si>
  <si>
    <t>GAS DE PETRÓLEO Y OTROS HIDROCARBUROS GASEOSOS (EXCEPTO GAS NATURAL)</t>
  </si>
  <si>
    <t>0202010304</t>
  </si>
  <si>
    <t>QUÍMICOS BÁSICOS</t>
  </si>
  <si>
    <t>020201030401</t>
  </si>
  <si>
    <t>QUÍMICOS ORGÁNICOS BÁSICOS</t>
  </si>
  <si>
    <t>020201030402</t>
  </si>
  <si>
    <t>PRODUCTOS QUÍMICOS INORGÁNICOS BÁSICOS N.C.P.</t>
  </si>
  <si>
    <t>020201030405</t>
  </si>
  <si>
    <t>PRODUCTOS QUÍMICOS BÁSICOS DIVERSOS</t>
  </si>
  <si>
    <t>020201030406</t>
  </si>
  <si>
    <t>ABONOS Y PLAGUICIDAS</t>
  </si>
  <si>
    <t>0202010305</t>
  </si>
  <si>
    <t>OTROS PRODUCTOS QUÍMICOS; FIBRAS ARTIFICIALES (O FIBRAS INDUSTRIALES HECHAS POR EL HOMBRE)</t>
  </si>
  <si>
    <t>020201030501</t>
  </si>
  <si>
    <t>PINTURAS Y BARNICES Y PRODUCTOS RELACIONADOS; COLORES PARA LA PINTURA ARTÍSTICA; TINTAS</t>
  </si>
  <si>
    <t>020201030502</t>
  </si>
  <si>
    <t>PRODUCTOS FARMACÉUTICOS</t>
  </si>
  <si>
    <t>020201030503</t>
  </si>
  <si>
    <t>JABÓN, PREPARADOS PARA LIMPIEZA, PERFUMES Y PREPARADOS DE TOCADOR</t>
  </si>
  <si>
    <t>020201030504</t>
  </si>
  <si>
    <t>PRODUCTOS QUÍMICOS N.C.P.</t>
  </si>
  <si>
    <t>0202010306</t>
  </si>
  <si>
    <t>PRODUCTOS DE CAUCHO Y PLÁSTICO</t>
  </si>
  <si>
    <t>020201030604</t>
  </si>
  <si>
    <t>PRODUCTOS DE EMPAQUE Y ENVASADO, DE PLÁSTICO</t>
  </si>
  <si>
    <t>020201030609</t>
  </si>
  <si>
    <t>OTROS PRODUCTOS PLÁSTICOS</t>
  </si>
  <si>
    <t>0202010307</t>
  </si>
  <si>
    <t>VIDRIO Y PRODUCTOS DE VIDRIO Y OTROS PRODUCTOS NO METÁLICOS N.C.P.</t>
  </si>
  <si>
    <t>020201030701</t>
  </si>
  <si>
    <t>VIDRIO Y PRODUCTOS DE VIDRIO</t>
  </si>
  <si>
    <t>020201030704</t>
  </si>
  <si>
    <t>YESO, CAL Y CEMENTO</t>
  </si>
  <si>
    <t>0202010308</t>
  </si>
  <si>
    <t>OTROS BIENES TRANSPORTABLES N.C.P.(NO CLASIFICADOS EN OTRA PARTE)</t>
  </si>
  <si>
    <t>020201030801</t>
  </si>
  <si>
    <t>0202010308011</t>
  </si>
  <si>
    <t>0202010308012</t>
  </si>
  <si>
    <t>0202010308016</t>
  </si>
  <si>
    <t>020201030809</t>
  </si>
  <si>
    <t>OTROS ARTÍCULOS MANUFACTURADOS N.C.P.</t>
  </si>
  <si>
    <t>02020104</t>
  </si>
  <si>
    <t>PRODUCTOS METÁLICOS Y PAQUETES DE SOFTWARE</t>
  </si>
  <si>
    <t>0202010404</t>
  </si>
  <si>
    <t>020201040402</t>
  </si>
  <si>
    <t>0202010405</t>
  </si>
  <si>
    <t>020201040501</t>
  </si>
  <si>
    <t>MÁQUINAS PARA OFICINA Y CONTABILIDAD, Y SUS PARTES Y ACCESORIOS</t>
  </si>
  <si>
    <t>020201040502</t>
  </si>
  <si>
    <t>0202010406</t>
  </si>
  <si>
    <t>020201040605</t>
  </si>
  <si>
    <t>020201040609</t>
  </si>
  <si>
    <t>0202010408</t>
  </si>
  <si>
    <t>020201040801</t>
  </si>
  <si>
    <t>020202</t>
  </si>
  <si>
    <t>ADQUISICIÓN DE SERVICIOS</t>
  </si>
  <si>
    <t>02020206</t>
  </si>
  <si>
    <t>SERVICIOS DE ALOJAMIENTO; SERVICIOS DE SUMINISTRO DE COMIDAS Y BEBIDAS; SERVICIOS DE TRANSPORTE; Y SERVICIOS DE DISTRIBUCIÓN DE ELECTRICIDAD, GAS Y AGUA</t>
  </si>
  <si>
    <t>0202020603</t>
  </si>
  <si>
    <t>ALOJAMIENTO; SERVICIOS DE SUMINISTROS DE COMIDAS Y BEBIDAS</t>
  </si>
  <si>
    <t>020202060301</t>
  </si>
  <si>
    <t>SERVICIOS DE ALOJAMIENTO PARA ESTANCIAS CORTAS</t>
  </si>
  <si>
    <t>020202060302</t>
  </si>
  <si>
    <t>OTROS SERVICIOS DE ALOJAMIENTO</t>
  </si>
  <si>
    <t>020202060303</t>
  </si>
  <si>
    <t>SERVICIOS DE SUMINISTRO DE COMIDAS</t>
  </si>
  <si>
    <t>0202020604</t>
  </si>
  <si>
    <t>SERVICIOS DE TRANSPORTE DE PASAJEROS</t>
  </si>
  <si>
    <t>0202020605</t>
  </si>
  <si>
    <t>SERVICIOS DE TRANSPORTE DE CARGA</t>
  </si>
  <si>
    <t>020202060501</t>
  </si>
  <si>
    <t>SERVICIOS DE TRANSPORTE DE CARGA POR VÍA TERRESTRE</t>
  </si>
  <si>
    <t>0202020606</t>
  </si>
  <si>
    <t>SERVICIOS DE ALQUILER DE VEHÍCULOS DE TRANSPORTE CON OPERARIO</t>
  </si>
  <si>
    <t>0202020607</t>
  </si>
  <si>
    <t>SERVICIOS DE APOYO AL TRANSPORTE</t>
  </si>
  <si>
    <t>020202060706</t>
  </si>
  <si>
    <t>SERVICIOS DE APOYO AL TRANSPORTE AÉREO</t>
  </si>
  <si>
    <t>0202020608</t>
  </si>
  <si>
    <t>SERVICIOS POSTALES Y DE MENSAJERÍA</t>
  </si>
  <si>
    <t>0202020609</t>
  </si>
  <si>
    <t>SERVICIOS DE DISTRIBUCIÓN DE ELECTRICIDAD, GAS Y AGUA (POR CUENTA PROPIA)</t>
  </si>
  <si>
    <t>020202060901</t>
  </si>
  <si>
    <t>SERVICIOS DE DISTRIBUCIÓN DE ELECTRICIDAD, Y SERVICIOS DE DISTRIBUCIÓN DE GAS (POR CUENTA PROPIA)</t>
  </si>
  <si>
    <t>020202060902</t>
  </si>
  <si>
    <t>SERVICIOS DE DISTRIBUCIÓN DE AGUA (POR CUENTA PROPIA)</t>
  </si>
  <si>
    <t>02020207</t>
  </si>
  <si>
    <t>SERVICIOS FINANCIEROS Y SERVICIOS CONEXOS, SERVICIOS INMOBILIARIOS Y SERVICIOS DE LEASING</t>
  </si>
  <si>
    <t>0202020701</t>
  </si>
  <si>
    <t>SERVICIOS FINANCIEROS Y SERVICIOS CONEXOS</t>
  </si>
  <si>
    <t>020202070101</t>
  </si>
  <si>
    <t>SERVICIOS FINANCIEROS, EXCEPTO DE LA BANCA DE INVERSIÓN, SERVICIOS DE SEGUROS Y SERVICIOS DE PENSIONES</t>
  </si>
  <si>
    <t>0202020701011</t>
  </si>
  <si>
    <t>020202070103</t>
  </si>
  <si>
    <t>SERVICIOS DE SEGUROS Y PENSIONES (CON EXCLUSIÓN DE SERVICIOS DE REASEGURO), EXCEPTO LOS SERVICIOS DE SEGUROS SOCIALES</t>
  </si>
  <si>
    <t>0202020701031</t>
  </si>
  <si>
    <t>SERVICIOS DE SEGUROS VIDA (CON EXCLUSIÓN DE LOS SERVICIOS DE REASEGURO)</t>
  </si>
  <si>
    <t>0202020701035</t>
  </si>
  <si>
    <t>OTROS SERVICIOS DE SEGUROS DISTINTOS A LOS SEGUROS DE VIDA (EXCEPTO LOS SERVICIOS DE REASEGURO)</t>
  </si>
  <si>
    <t>020202070103501</t>
  </si>
  <si>
    <t>SERVICIOS DE SEGUROS DE VEHÍCULOS AUTOMOTORES</t>
  </si>
  <si>
    <t>020202070103502</t>
  </si>
  <si>
    <t>SERVICIOS DE SEGUROS DE TRANSPORTE MARÍTIMO, DE AVIACIÓN Y OTROS MEDIOS DE TRANSPORTE</t>
  </si>
  <si>
    <t>020202070103504</t>
  </si>
  <si>
    <t>SERVICIOS DE SEGUROS CONTRA INCENDIO, TERREMOTO O SUSTRACCIÓN</t>
  </si>
  <si>
    <t>020202070103505</t>
  </si>
  <si>
    <t>SERVICIOS DE SEGUROS GENERALES DE RESPONSABILIDAD CIVIL</t>
  </si>
  <si>
    <t>020202070103506</t>
  </si>
  <si>
    <t>SERVICIOS DE SEGURO DE CUMPLIMIENTO</t>
  </si>
  <si>
    <t>020202070103507</t>
  </si>
  <si>
    <t>SERVICIOS DE SEGURO OBLIGATORIO DE ACCIDENTES DE TRÁNSITO (SOAT)</t>
  </si>
  <si>
    <t>020202070103508</t>
  </si>
  <si>
    <t>SERVICIOS DE SEGUROS DE VIAJE</t>
  </si>
  <si>
    <t>020202070103509</t>
  </si>
  <si>
    <t>OTROS SERVICIOS DE SEGUROS DISTINTOS DE LOS SEGUROS DE VIDA N.C.P.</t>
  </si>
  <si>
    <t>020202070103510</t>
  </si>
  <si>
    <t>SEGURO DE INFIDELIDAD Y RIESGOS FINANCIEROS</t>
  </si>
  <si>
    <t>0202020702</t>
  </si>
  <si>
    <t>SERVICIOS INMOBILIARIOS</t>
  </si>
  <si>
    <t>020202070201</t>
  </si>
  <si>
    <t>SERVICIOS INMOBILIARIOS RELATIVOS A BIENES RAÍCES PROPIOS O ARRENDADOS</t>
  </si>
  <si>
    <t>0202020702011</t>
  </si>
  <si>
    <t>SERVICIOS DE ALQUILER O ARRENDAMIENTO CON O SIN OPCIÓN DE COMPRA RELATIVOS A BIENES INMUEBLES PROPIOS O ARRENDADOS</t>
  </si>
  <si>
    <t>020202070202</t>
  </si>
  <si>
    <t>SERVICIOS INMOBILIARIOS A COMISIÓN O POR CONTRATO</t>
  </si>
  <si>
    <t>0202020702022</t>
  </si>
  <si>
    <t>SERVICIO DE ARRENDAMIENTO DE BIENES INMUEBLES A COMISIÓN O POR CONTRATA</t>
  </si>
  <si>
    <t>0202020703</t>
  </si>
  <si>
    <t>SERVICIOS DE ARRENDAMIENTO O ALQUILER SIN OPERARIO</t>
  </si>
  <si>
    <t>DERECHOS DE USO DE PRODUCTOS DE PROPIEDAD INTELECTUAL Y OTROS PRODUCTOS SIMILARES</t>
  </si>
  <si>
    <t>02020208</t>
  </si>
  <si>
    <t>SERVICIOS PRESTADOS A LAS EMPRESAS Y SERVICIOS DE PRODUCCIÓN</t>
  </si>
  <si>
    <t>0202020802</t>
  </si>
  <si>
    <t>SERVICIOS JURÍDICOS Y CONTABLES</t>
  </si>
  <si>
    <t>SERVICIOS JURÍDICOS</t>
  </si>
  <si>
    <t>0202020803</t>
  </si>
  <si>
    <t>OTROS SERVICIOS PROFESIONALES, CIENTÍFICOS Y TÉCNICOS</t>
  </si>
  <si>
    <t>020202080301</t>
  </si>
  <si>
    <t>SERVICIOS DE CONSULTORÍA EN ADMINISTRACIÓN Y SERVICIOS DE GESTIÓN; SERVICIOS DE TECNOLOGÍA DE LA INFORMACIÓN</t>
  </si>
  <si>
    <t>0202020803019</t>
  </si>
  <si>
    <t>OTROS SERVICIOS DE GESTIÓN, EXCEPTO LOS SERVICIOS DE ADMINISTRACIÓN DE PROYECTOS DE CONSTRUCCIÓN</t>
  </si>
  <si>
    <t>020202080305</t>
  </si>
  <si>
    <t>SERVICIOS VETERINARIOS</t>
  </si>
  <si>
    <t>020202080306</t>
  </si>
  <si>
    <t>SERVICIOS DE PUBLICIDAD Y EL SUMINISTRO DE ESPACIO O TIEMPO PUBLICITARIOS</t>
  </si>
  <si>
    <t>020202080309</t>
  </si>
  <si>
    <t>OTROS SERVICIOS PROFESIONALES Y TÉCNICOS N.C.P.</t>
  </si>
  <si>
    <t>0202020804</t>
  </si>
  <si>
    <t>SERVICIOS DE TELECOMUNICACIONES, TRANSMISIÓN Y SUMINISTRO DE INFORMACIÓN</t>
  </si>
  <si>
    <t>020202080401</t>
  </si>
  <si>
    <t>SERVICIOS DE TELEFONÍA Y OTRAS TELECOMUNICACIONES</t>
  </si>
  <si>
    <t>020202080402</t>
  </si>
  <si>
    <t>SERVICIOS DE TELECOMUNICACIONES A TRAVÉS DE INTERNET</t>
  </si>
  <si>
    <t>0202020805</t>
  </si>
  <si>
    <t>SERVICIOS DE SOPORTE</t>
  </si>
  <si>
    <t>020202080502</t>
  </si>
  <si>
    <t>SERVICIOS DE INVESTIGACIÓN Y SEGURIDAD</t>
  </si>
  <si>
    <t>020202080503</t>
  </si>
  <si>
    <t>SERVICIOS DE LIMPIEZA</t>
  </si>
  <si>
    <t>020202080509</t>
  </si>
  <si>
    <t>OTROS SERVICIOS AUXILIARES</t>
  </si>
  <si>
    <t>0202020805096</t>
  </si>
  <si>
    <t>SERVICIOS DE ORGANIZACIÓN Y ASISTENCIA DE CONVENCIONES Y FERIAS</t>
  </si>
  <si>
    <t>0202020805099</t>
  </si>
  <si>
    <t>OTROS SERVICIOS DE APOYO Y DE INFORMACIÓN N.C.P.</t>
  </si>
  <si>
    <t>0202020806</t>
  </si>
  <si>
    <t>SERVICIOS DE APOYO A LA AGRICULTURA, LA CAZA, LA SILVICULTURA, LA PESCA, LA MINERÍA Y LOS SERVICIOS PÚBLICOS</t>
  </si>
  <si>
    <t>020202080601</t>
  </si>
  <si>
    <t>SERVICIOS DE APOYO A LA AGRICULTURA, LA CAZA, LA SILVICULTURA Y LA PESCA</t>
  </si>
  <si>
    <t>0202020807</t>
  </si>
  <si>
    <t>SERVICIOS DE MANTENIMIENTO, REPARACIÓN E INSTALACIÓN (EXCEPTO SERVICIOS DE CONSTRUCCIÓN)</t>
  </si>
  <si>
    <t>020202080701</t>
  </si>
  <si>
    <t>SERVICIOS DE MANTENIMIENTO Y REPARACIÓN DE PRODUCTOS METÁLICOS ELABORADOS, MAQUINARIA Y EQUIPO</t>
  </si>
  <si>
    <t>0202020807011</t>
  </si>
  <si>
    <t>SERVICIOS DE MANTENIMIENTO Y REPARACIÓN DE PRODUCTOS METÁLICOS ELABORADOS, EXCEPTO MAQUINARIA Y EQUIPO</t>
  </si>
  <si>
    <t>0202020807012</t>
  </si>
  <si>
    <t>SERVICIOS DE MANTENIMIENTO Y REPARACIÓN DE MAQUINARIA DE OFICINA Y CONTABILIDAD</t>
  </si>
  <si>
    <t>0202020807013</t>
  </si>
  <si>
    <t>SERVICIOS DE MANTENIMIENTO Y REPARACIÓN DE COMPUTADORES Y EQUIPO PERIFÉRICO</t>
  </si>
  <si>
    <t>0202020807014</t>
  </si>
  <si>
    <t>SERVICIOS DE MANTENIMIENTO Y REPARACIÓN DE MAQUINARIA Y EQUIPO DE TRANSPORTE</t>
  </si>
  <si>
    <t>0202020807015</t>
  </si>
  <si>
    <t>SERVICIOS DE MANTENIMIENTO Y REPARACIÓN DE OTRA MAQUINARIA Y OTRO EQUIPO</t>
  </si>
  <si>
    <t>020202080702</t>
  </si>
  <si>
    <t>SERVICIOS DE REPARACIÓN DE OTROS BIENES</t>
  </si>
  <si>
    <t>0202020807024</t>
  </si>
  <si>
    <t>SERVICIOS DE REPARACIÓN DE MUEBLES</t>
  </si>
  <si>
    <t>0202020807029</t>
  </si>
  <si>
    <t>SERVICIOS DE MANTENIMIENTO Y REPARACIÓN DE OTROS BIENES N.C.P.</t>
  </si>
  <si>
    <t>020202080703</t>
  </si>
  <si>
    <t>SERVICIOS DE INSTALACIÓN (DISTINTOS DE LOS SERVICIOS DE CONSTRUCCIÓN)</t>
  </si>
  <si>
    <t>0202020807036</t>
  </si>
  <si>
    <t>SERVICIOS DE INSTALACIÓN DE MAQUINARIA Y APARATOS ELÉCTRICOS N.C.P.</t>
  </si>
  <si>
    <t>0202020807039</t>
  </si>
  <si>
    <t>SERVICIOS DE INSTALACIÓN DE OTROS BIENES N.C.P.</t>
  </si>
  <si>
    <t>0202020808</t>
  </si>
  <si>
    <t>SERVICIOS DE FABRICACIÓN DE INSUMOS FÍSICOS QUE SON PROPIEDAD DE OTROS</t>
  </si>
  <si>
    <t>020202080805</t>
  </si>
  <si>
    <t>SERVICIOS DE FABRICACIÓN DE PRODUCTOS DE CAUCHO, PLÁSTICO Y OTROS PRODUCTOS MINERALES NO METÁLICOS</t>
  </si>
  <si>
    <t>0202020809</t>
  </si>
  <si>
    <t>OTROS SERVICIOS DE FABRICACIÓN; SERVICIOS DE EDICIÓN, IMPRESIÓN Y REPRODUCCIÓN; SERVICIOS DE RECUPERACIÓN DE MATERIALES</t>
  </si>
  <si>
    <t>SERVICIOS DE EDICIÓN, IMPRESIÓN Y REPRODUCCIÓN</t>
  </si>
  <si>
    <t>020202080902</t>
  </si>
  <si>
    <t>SERVICIOS DE MOLDEADO, ESTAMPADO, EXTRUSIÓN Y FABRICACIÓN DE PRODUCTOS SIMILARES DE PLÁSTICO</t>
  </si>
  <si>
    <t>0202020810</t>
  </si>
  <si>
    <t>CONVENIOS Y/CONTRATOS DE PRESTACION DE SERVICIOS</t>
  </si>
  <si>
    <t>020202081001</t>
  </si>
  <si>
    <t>CONVENIO INTERADMINISTRATIVO  NO. 201 DE DIC-2023 ALCALDIA MUNICIPAL DE IBAGUE</t>
  </si>
  <si>
    <t>02020209</t>
  </si>
  <si>
    <t>SERVICIOS PARA LA COMUNIDAD, SOCIALES Y PERSONALES</t>
  </si>
  <si>
    <t>0202020902</t>
  </si>
  <si>
    <t>SERVICIOS DE EDUCACIÓN</t>
  </si>
  <si>
    <t>020202090205</t>
  </si>
  <si>
    <t>SERVICIOS DE EDUCACIÓN SUPERIOR (TERCIARIA)</t>
  </si>
  <si>
    <t>020202090209</t>
  </si>
  <si>
    <t>OTROS TIPOS DE EDUCACIÓN Y SERVICIOS DE APOYO EDUCATIVO</t>
  </si>
  <si>
    <t>0202020903</t>
  </si>
  <si>
    <t>SERVICIOS PARA EL CUIDADO DE LA SALUD HUMANA Y SERVICIOS SOCIALES</t>
  </si>
  <si>
    <t>020202090303</t>
  </si>
  <si>
    <t>OTROS SERVICIOS SOCIALES CON ALOJAMIENTO</t>
  </si>
  <si>
    <t>0202020904</t>
  </si>
  <si>
    <t>SERVICIOS DE ALCANTARILLADO, RECOLECCIÓN, TRATAMIENTO Y DISPOSICIÓN DE DESECHOS Y OTROS SERVICIOS DE SANEAMIENTO AMBIENTAL</t>
  </si>
  <si>
    <t>020202090401</t>
  </si>
  <si>
    <t>SERVICIOS DE ALCANTARILLADO, SERVICIOS DE LIMPIEZA, TRATAMIENTO DE AGUAS RESIDUALES Y TANQUES SÉPTICOS</t>
  </si>
  <si>
    <t>020202090402</t>
  </si>
  <si>
    <t>SERVICIOS DE RECOLECCIÓN DE DESECHOS</t>
  </si>
  <si>
    <t>0202020906</t>
  </si>
  <si>
    <t>SERVICIOS DE ESPARCIMIENTO, CULTURALES Y DEPORTIVOS</t>
  </si>
  <si>
    <t>020202090602</t>
  </si>
  <si>
    <t>SERVICIOS DE PROMOCIÓN Y PRESENTACIÓN DE ARTES ESCÉNICAS Y EVENTOS DE ENTRETENIMIENTO EN VIVO</t>
  </si>
  <si>
    <t>020202090609</t>
  </si>
  <si>
    <t>OTROS SERVICIOS DE ESPARCIMIENTO Y DIVERSIÓN</t>
  </si>
  <si>
    <t>0202020907</t>
  </si>
  <si>
    <t>OTROS SERVICIOS</t>
  </si>
  <si>
    <t>020202090709</t>
  </si>
  <si>
    <t>OTROS SERVICIOS DIVERSOS N.C.P.</t>
  </si>
  <si>
    <t>02020210</t>
  </si>
  <si>
    <t>0202021001</t>
  </si>
  <si>
    <t>02020211</t>
  </si>
  <si>
    <t>SERVICIOS PRESTADOS POR ESTUDIANTES</t>
  </si>
  <si>
    <t>0202021101</t>
  </si>
  <si>
    <t>03</t>
  </si>
  <si>
    <t>TRANSFERENCIAS CORRIENTES</t>
  </si>
  <si>
    <t>0302</t>
  </si>
  <si>
    <t>A ORGANIZACIONES NACIONALES E INTERNACIONALES</t>
  </si>
  <si>
    <t>030202</t>
  </si>
  <si>
    <t>MEMBRESIAS, AFILIACIONES Y CUOTAS DE SOSTENIMIENTO</t>
  </si>
  <si>
    <t>03020201</t>
  </si>
  <si>
    <t>0302020101</t>
  </si>
  <si>
    <t>0308</t>
  </si>
  <si>
    <t>BECAS Y OTROS BENEFICIOS DE EDUCACIÓN</t>
  </si>
  <si>
    <t>030801</t>
  </si>
  <si>
    <t>0308010101</t>
  </si>
  <si>
    <t>BENEFICIOS EDUCATIVOS A LA COMUNIDAD UNIVERSITARIA</t>
  </si>
  <si>
    <t>0313</t>
  </si>
  <si>
    <t>TRANSFERENCIAS INTERNAS</t>
  </si>
  <si>
    <t>031301</t>
  </si>
  <si>
    <t>03130101</t>
  </si>
  <si>
    <t>0313010101</t>
  </si>
  <si>
    <t>08</t>
  </si>
  <si>
    <t>GASTOS POR TRIBUTOS, MULTAS, SANCIONES E INTERESES DE MORA</t>
  </si>
  <si>
    <t>0801</t>
  </si>
  <si>
    <t>IMPUESTOS</t>
  </si>
  <si>
    <t>080102</t>
  </si>
  <si>
    <t>IMPUESTOS TERRITORIALES</t>
  </si>
  <si>
    <t>08010201</t>
  </si>
  <si>
    <t>0801020101</t>
  </si>
  <si>
    <t>IMPUESTO PREDIAL Y SOBRETASA AMBIENTAL</t>
  </si>
  <si>
    <t>0803</t>
  </si>
  <si>
    <t>TASAS Y DERECHOS ADMINISTRATIVOS</t>
  </si>
  <si>
    <t>080301</t>
  </si>
  <si>
    <t>08030101</t>
  </si>
  <si>
    <t>0803010101</t>
  </si>
  <si>
    <t>0804</t>
  </si>
  <si>
    <t>CONTRIBUCIONES</t>
  </si>
  <si>
    <t>08040101</t>
  </si>
  <si>
    <t>CUOTA DE FISCALIZACIÓN Y AUDITAJE</t>
  </si>
  <si>
    <t>0804010101</t>
  </si>
  <si>
    <t>08040201</t>
  </si>
  <si>
    <t>CONTRIBUCIÓN - SUPERINTENDENCIA DE VIGILANCIA</t>
  </si>
  <si>
    <t>0804020101</t>
  </si>
  <si>
    <t>GASTOS DE INVERSIÓN</t>
  </si>
  <si>
    <t>GASTOS DE INVERSION</t>
  </si>
  <si>
    <t>EJE 1 EDUCACIÓN INTEGRAL PARA LA TRANSFORMACIÓN SOCIAL Y LA PAZ</t>
  </si>
  <si>
    <t>EDUCACIÓN INTEGRAL PARA LA TRANSFORMACIÓN SOCIAL Y LA PAZ</t>
  </si>
  <si>
    <t>FORTALECIMIENTO Y DESARROLLO DEL TALENTO HUMANO PROFESORAL</t>
  </si>
  <si>
    <t>FORTALECIMIENTO Y DESARROLLO DEL TALENTO HUMANO PROFESORAL PFC</t>
  </si>
  <si>
    <t>FORTALECIMIENTO Y DESARROLLO DEL TALENTO HUMANO PROFESORAL PROUNAL</t>
  </si>
  <si>
    <t>FORTALECIMIENTO Y DESARROLLO DEL TALENTO HUMANO PROFESORAL PROPIOS</t>
  </si>
  <si>
    <t>RECURSOS DEL BALANCE PFC</t>
  </si>
  <si>
    <t xml:space="preserve"> FORTALECIMIENTO Y DESARROLLO DEL TALENTO HUMANO-PFC</t>
  </si>
  <si>
    <t>RECURSOS DEL BALANCE PROUNAL</t>
  </si>
  <si>
    <t>FORTALECIMIENTO Y DESARROLLO DEL TALENTO HUMANO-PROUNAL</t>
  </si>
  <si>
    <t>CUALIFICACIÓN PROFESORAL</t>
  </si>
  <si>
    <t>CUALIFICACIÓN PROFESORAL PFC</t>
  </si>
  <si>
    <t>CUALIFICACIÓN PROFESORAL PROUNAL</t>
  </si>
  <si>
    <t>CUALIFICACIÓN PROFESORAL PROPIOS</t>
  </si>
  <si>
    <t xml:space="preserve"> CUALIFICACION PROFESORAL-PFC</t>
  </si>
  <si>
    <t>CUALIFICACION PROFESORAL FORMACION EDUCATIVA-PFC</t>
  </si>
  <si>
    <t>CUALIFICACION PROFESORAL-PROUNAL</t>
  </si>
  <si>
    <t>CUALIFICACIÓN PROFESORAL FORMACIÓN EDUCATIVA</t>
  </si>
  <si>
    <t>CUALIFICACIÓN PROFESORAL FORMACIÓN EDUCATIVA PFC</t>
  </si>
  <si>
    <t>CUALIFICACIÓN PROFESORAL FORMACIÓN EDUCATIVA PROPIOS</t>
  </si>
  <si>
    <t>TRANSFORMACIONES Y PROYECCIONES CURRICULARES -PRÁCTICAS DE FORMACIÓN</t>
  </si>
  <si>
    <t>TRANSFORMACIONES Y PROYECCIONES CURRICULARES -PRÁCTICAS DE FORMACIÓN PFC</t>
  </si>
  <si>
    <t>TRANSFORMACIONES Y PROYECCIONES CURRICULARES -PRÁCTICAS DE FORMACIÓN PROUNAL</t>
  </si>
  <si>
    <t>TRANSFORMACIONES Y PROYECCIONES CURRICULARES -PRÁCTICAS DE FORMACIÓN PROPIOS</t>
  </si>
  <si>
    <t xml:space="preserve">PFC - PRACTICAS ACADEMICAS </t>
  </si>
  <si>
    <t>POLITICA DE INNOVACIN Y MODERNIZACION CURRICULAR-PFC</t>
  </si>
  <si>
    <t>GESTION ACADEMICO CURRICULAR-PFC</t>
  </si>
  <si>
    <t xml:space="preserve">PROUNAL PRACTICAS ACADEMICAS </t>
  </si>
  <si>
    <t>PRACTICAS ACADEMICAS PROUNAL</t>
  </si>
  <si>
    <t>BASES DE DATOS PARA LA CALIDAD ACADÉMICA</t>
  </si>
  <si>
    <t>BASES DE DATOS PARA LA CALIDAD ACADÉMICA PFC</t>
  </si>
  <si>
    <t>BASES DE DATOS PARA LA CALIDAD ACADÉMICA PROUNAL</t>
  </si>
  <si>
    <t>DOTACION EQUIPOS, MAT.BIBLIOGRAFICO Y BASES DE DATOS PROUNAL</t>
  </si>
  <si>
    <t>MEDIACIONES TECNOLÓGICAS EN LOS PROCESOS ACADÉMICOS</t>
  </si>
  <si>
    <t>MEDIACIONES TECNOLÓGICAS EN LOS PROCESOS ACADÉMICOS PCI</t>
  </si>
  <si>
    <t>MEDIACIONES TECNOLÓGICAS EN LOS PROCESOS ACADÉMICOS PROPIOS</t>
  </si>
  <si>
    <t xml:space="preserve">PLANES DE MEJORAMIENTO INSTITUCIONAL Y DE PROGRAMAS </t>
  </si>
  <si>
    <t>PLANES DE MEJORAMIENTO INSTITUCIONAL Y DE PROGRAMAS  PFC</t>
  </si>
  <si>
    <t>PLANES DE MEJORAMIENTO INSTITUCIONAL Y DE PROGRAMAS  PROUNAL</t>
  </si>
  <si>
    <t>PLANES DE MEJORAMIENTO INSTITUCIONAL Y DE PROGRAMAS  PROPIOS</t>
  </si>
  <si>
    <t>PFC 2021-PRUEBAS SABER PRO</t>
  </si>
  <si>
    <t xml:space="preserve">PFC - PRUEBAS SABER PRO </t>
  </si>
  <si>
    <t xml:space="preserve">HACIA LA CALIDAD DE LA EDUCACION SUPERIOR PRUEBAS SABER PRO-PFC </t>
  </si>
  <si>
    <t>IMPLEMENTACIÓN DE LA POLÍTICA DE POSGRADOS</t>
  </si>
  <si>
    <t>IMPLEMENTACIÓN DE LA POLÍTICA DE POSGRADOS PFC</t>
  </si>
  <si>
    <t>ASEGURAMIENTO DE LA CALIDAD ACADÉMICA</t>
  </si>
  <si>
    <t>ASEGURAMIENTO DE LA CALIDAD ACADÉMICA PFC</t>
  </si>
  <si>
    <t>ASEGURAMIENTO DE LA CALIDAD ACADÉMICA PROUNAL</t>
  </si>
  <si>
    <t>ASEGURAMIENTO DE LA CALIDAD ACADÉMICA PROPIOS</t>
  </si>
  <si>
    <t>ASEGURAMIENTO DE LA CALIDAD ACADEMICAS-PFC</t>
  </si>
  <si>
    <t xml:space="preserve">PROUNAL-ACREDITACION DE ALTA CALIDAD DE PROGRAMAS ACADMICOS </t>
  </si>
  <si>
    <t xml:space="preserve">PROUNAL 2022-ACREDITACIN DE ALTA CALIDAD DE PROGRAMAS ACADEMICOS </t>
  </si>
  <si>
    <t>IMPLEMENTACIÓN DE LA POLÍTICA DE GRADUADOS</t>
  </si>
  <si>
    <t>IMPLEMENTACIÓN DE LA POLÍTICA DE GRADUADOS PFC</t>
  </si>
  <si>
    <t>IMPLEMENTACIÓN DE LA POLÍTICA DE GRADUADOS PROPIOS</t>
  </si>
  <si>
    <t>FORTALECIMIENTO VINCULOS CON LOS GRADUADOS PFC</t>
  </si>
  <si>
    <t>EJE 2 INVESTIGACIÓN INNOVACIÓN CREACIÓN ARTÍSTICA Y CULTURAL CON ENFOQUE DIFERENCIAL</t>
  </si>
  <si>
    <t>INVESTIGACIÓN INNOVACIÓN CREACIÓN ARTÍSTICA Y CULTURAL CON ENFOQUE DIFERENCIAL</t>
  </si>
  <si>
    <t>APOYOS A LA INVESTIGACIÓN FORMATIVA</t>
  </si>
  <si>
    <t>APOYOS A LA INVESTIGACIÓN FORMATIVA PFC</t>
  </si>
  <si>
    <t>APOYOS A LA INVESTIGACIÓN FORMATIVA PROUNAL</t>
  </si>
  <si>
    <t>APOYOS A LA INVESTIGACIÓN FORMATIVA PROPIOS</t>
  </si>
  <si>
    <t>PRODUCCIÓN Y SOCIALIZACIÓN DEL CONOCIMIENTO</t>
  </si>
  <si>
    <t>PRODUCCIÓN Y SOCIALIZACIÓN DEL CONOCIMIENTO PFC</t>
  </si>
  <si>
    <t>PRODUCCIÓN Y SOCIALIZACIÓN DEL CONOCIMIENTO PROUNAL</t>
  </si>
  <si>
    <t>PRODUCCIÓN Y SOCIALIZACIÓN DEL CONOCIMIENTO PROPIOS</t>
  </si>
  <si>
    <t>SISTEMA DE REGIONALIZACIÓN</t>
  </si>
  <si>
    <t>SISTEMA DE REGIONALIZACIÓN PFC</t>
  </si>
  <si>
    <t>SISTEMA DE REGIONALIZACIÓN PROPIOS</t>
  </si>
  <si>
    <t>SISTEMA DE REGIONALIZACION-PFC</t>
  </si>
  <si>
    <t>TRANSFORMACIÓN REGIONAL A TRAVÉS DE LA EXTENSIÓN LA PROYECIÓN SOCIAL Y EL EMPRENDIMIENTO</t>
  </si>
  <si>
    <t>TRANSFORMACIÓN REGIONAL A TRAVÉS DE LA EXTENSIÓN LA PROYECIÓN SOCIAL Y EL EMPRENDIMIENTO PFC</t>
  </si>
  <si>
    <t>TRANSFORMACIÓN REGIONAL A TRAVÉS DE LA EXTENSIÓN LA PROYECIÓN SOCIAL Y EL EMPRENDIMIENTO PROPIOS</t>
  </si>
  <si>
    <t>TRANSFORMACION REGIONAL A TRAVES DE LA EXTENSION Y LA PROYECION SOCIAL-PFC</t>
  </si>
  <si>
    <t>EJE 3 AMBIENTALIZACIÓN INSTITUCIONAL Y TERRITORIAL</t>
  </si>
  <si>
    <t>AMBIENTALIZACIÓN INSTITUCIONAL Y TERRITORIAL</t>
  </si>
  <si>
    <t>CAMPUS AMBIENTAL SOSTENIBLE</t>
  </si>
  <si>
    <t>CAMPUS AMBIENTAL SOSTENIBLE PFC</t>
  </si>
  <si>
    <t>CAMPUS AMBIENTAL SOSTENIBLE PROPIOS</t>
  </si>
  <si>
    <t>CATEDRA AMBIENTAL-PFC</t>
  </si>
  <si>
    <t>IMPLEMENTACIÓN DE LA POLÍTICA AMBIENTAL DIALÓGICA</t>
  </si>
  <si>
    <t>IMPLEMENTACIÓN DE LA POLÍTICA AMBIENTAL DIALÓGICA PFC</t>
  </si>
  <si>
    <t>IMPLEMENTACIÓN DE LA POLÍTICA AMBIENTAL DIALÓGICA PROPIOS</t>
  </si>
  <si>
    <t>POLTICA AMBIENTAL DIALOGICA-PROUNAL</t>
  </si>
  <si>
    <t>EJE 4 BIENESTAR PARA EL DESARROLLO HUMANO INTEGRAL INCLUYENTE E INTERCULTURAL</t>
  </si>
  <si>
    <t>BIENESTAR PARA EL DESARROLLO HUMANO INTEGRAL INCLUYENTE E INTERCULTURAL</t>
  </si>
  <si>
    <t>INVERSIONES Y DOTACIONES PARA EL BIENESTAR</t>
  </si>
  <si>
    <t>INVERSIONES Y DOTACIONES PARA EL BIENESTAR PFC</t>
  </si>
  <si>
    <t>INVERSIONES Y DOTACIONES PARA EL BIENESTAR PROUNAL</t>
  </si>
  <si>
    <t>INVERSIONES Y DOTACIONES PARA EL BIENESTAR PROPIOS</t>
  </si>
  <si>
    <t>INVERSIONES BIENESTAR-PFC</t>
  </si>
  <si>
    <t>ACTIVIDADES Y DOTACIONES DEPORTIVAS-PFC</t>
  </si>
  <si>
    <t>ACTIVIDADES DE INTEGRACION Y RECREACION-PFC</t>
  </si>
  <si>
    <t xml:space="preserve"> INVERSIONES BIENESTAR-PROUNAL</t>
  </si>
  <si>
    <t>ACTIVIDADES Y DOTACIONES DEPORTIVAS-PROUNAL</t>
  </si>
  <si>
    <t>BIENESTAR INTEGRAL EN LOS CAT</t>
  </si>
  <si>
    <t>BIENESTAR INTEGRAL EN LOS CAT PROUNAL</t>
  </si>
  <si>
    <t>BIENESTAR INTEGRAL EN LOS CAT PROPIOS</t>
  </si>
  <si>
    <t>PROGRAMAS DE BIENESTAR SOCIAL EMPLEADOS Y TRABAJADORES (CONVENCIÓN COLECTIVA)</t>
  </si>
  <si>
    <t>PROGRAMAS DE BIENESTAR SOCIAL EMPLEADOS Y TRABAJADORES (CONVENCIÓN COLECTIVA) PROPIOS</t>
  </si>
  <si>
    <t>DESARROLLO HUMANO INTEGRAL UNIVERSITARIO</t>
  </si>
  <si>
    <t>DESARROLLO HUMANO INTEGRAL UNIVERSITARIO PFC</t>
  </si>
  <si>
    <t>DESARROLLO HUMANO INTEGRAL UNIVERSITARIO PROUNAL</t>
  </si>
  <si>
    <t>DESARROLLO HUMANO INTEGRAL UNIVERSITARIO PROPIOS</t>
  </si>
  <si>
    <t>PERMANENCIA ESTUDIANTIL</t>
  </si>
  <si>
    <t>RESTAURANTE ESTUDIANTIL</t>
  </si>
  <si>
    <t>RESTAURANTE ESTUDIANTIL PFC</t>
  </si>
  <si>
    <t>RESTAURANTE ESTUDIANTIL PROUNAL</t>
  </si>
  <si>
    <t>RESTAURANTE ESTUDIANTIL PROPIOS</t>
  </si>
  <si>
    <t>RESTAURANTE UNIVERSITARIO-PFC</t>
  </si>
  <si>
    <t>RESTAURANTE UNIVERSITARIO-PROUNAL</t>
  </si>
  <si>
    <t>ASSITENCIAS ADMINISTRATIVAS Y MONITORIAS ACADEMICAS</t>
  </si>
  <si>
    <t>ASSITENCIAS ADMINISTRATIVAS Y MONITORIAS ACADEMICAS PFC</t>
  </si>
  <si>
    <t>ASSITENCIAS ADMINISTRATIVAS Y MONITORIAS ACADEMICAS PROUNAL</t>
  </si>
  <si>
    <t>ASSITENCIAS ADMINISTRATIVAS Y MONITORIAS ACADEMICAS PROPIOS</t>
  </si>
  <si>
    <t>ASISTENCIAS ADMINISTRATIVAS Y MONITORAS ACADMICAS-PFC</t>
  </si>
  <si>
    <t>ASISTENCIA ADMINISTRATIVAS Y MONITORAS ACADEMICAS-PROUNAL</t>
  </si>
  <si>
    <t>RESIDENCIAS MASCULINAS Y FEMENINAS</t>
  </si>
  <si>
    <t>RESIDENCIAS MASCULINAS Y FEMENINAS PROUNAL</t>
  </si>
  <si>
    <t>RESIDENCIAS MASCULINAS Y FEMENINASPROPIOS</t>
  </si>
  <si>
    <t>RESIDENCIAS MASCULINAS Y FEMENINAS-PROUNAL</t>
  </si>
  <si>
    <t>CURSOS NIVELATORIOS</t>
  </si>
  <si>
    <t>CURSOS NIVELATORIOS PFC</t>
  </si>
  <si>
    <t>CURSOS NIVELATORIOS PROPIOS</t>
  </si>
  <si>
    <t>CURSOS NIVELATORIOS-PROUNAL</t>
  </si>
  <si>
    <t>BECAS</t>
  </si>
  <si>
    <t>BECAS PFC</t>
  </si>
  <si>
    <t>BECAS PROUNAL</t>
  </si>
  <si>
    <t>BECAS PROPIOS</t>
  </si>
  <si>
    <t>APOYO ACTIVIDADES ESTUDIANTILES PREGRADO Y POSGRADO-PFC</t>
  </si>
  <si>
    <t>BECAS ESTUDIANTILES-PFC</t>
  </si>
  <si>
    <t>APOYO ACTIVIDADES ESTUDIANTILES PREGRADO Y POSGRADO-PROUNAL</t>
  </si>
  <si>
    <t>BECAS ESTUDIANTILES PROUNAL</t>
  </si>
  <si>
    <t>TIENDAS UNIVERSITARIAS</t>
  </si>
  <si>
    <t>TIENDAS UNIVERSITARIAS PROUNAL</t>
  </si>
  <si>
    <t>TIENDAS UNIVERSITARIAS-PROUNAL</t>
  </si>
  <si>
    <t>LIBRERÍA UNIVERSITARIA</t>
  </si>
  <si>
    <t>LIBRERÍA UNIVERSITARIA PROPIOS</t>
  </si>
  <si>
    <t xml:space="preserve">PFC- LIBRERIA UNIVERSITARIA </t>
  </si>
  <si>
    <t>RECREACIÓN Y USO RACIONAL DEL TIEMPO LIBRE</t>
  </si>
  <si>
    <t>RECREACIÓN Y USO RACIONAL DEL TIEMPO LIBRE PFC</t>
  </si>
  <si>
    <t>RECREACIÓN Y USO RACIONAL DEL TIEMPO LIBRE PROUNAL</t>
  </si>
  <si>
    <t>RECREACIÓN Y USO RACIONAL DEL TIEMPO LIBRE PROPIOS</t>
  </si>
  <si>
    <t xml:space="preserve">PFC-ACTIVIDADES Y DOTACION DEPORTIVAS </t>
  </si>
  <si>
    <t>POLÍTICA PARA LA PROMOCIÓN DE LA SALUD PREVENCIÓN SANA CONVIVENCIA Y REDUCCIÓN DE DAÑOS ASOCIADOS AL CONSUMO DE SUSTANCIAS PSICOACTIVAS EN EL MARCO DE LA SALUD PÚBLICA Y LOS DERECHOS HUMANOS</t>
  </si>
  <si>
    <t>POLÍTICA PARA LA PROMOCIÓN DE LA SALUD PREVENCIÓN SANA CONVIVENCIA Y REDUCCIÓN DE DAÑOS ASOCIADOS AL CONSUMO DE SUSTANCIAS PSICOACTIVAS EN EL MARCO DE LA SALUD PÚBLICA Y LOS DERECHOS HUMANOS PROUNAL</t>
  </si>
  <si>
    <t>POLÍTICA PARA LA PROMOCIÓN DE LA SALUD PREVENCIÓN SANA CONVIVENCIA Y REDUCCIÓN DE DAÑOS ASOCIADOS AL CONSUMO DE SUSTANCIAS PSICOACTIVAS EN EL MARCO DE LA SALUD PÚBLICA Y LOS DERECHOS HUMANOS PROPIOS</t>
  </si>
  <si>
    <t>POLITICA PARA LA PROMOCION DE LA SALUD-PROUNAL</t>
  </si>
  <si>
    <t>SEGURIDAD Y SALUD EN EL TRABAJO</t>
  </si>
  <si>
    <t>SEGURIDAD Y SALUD EN EL TRABAJO PFC</t>
  </si>
  <si>
    <t>SEGURIDAD Y SALUD EN EL TRABAJO PROUNAL</t>
  </si>
  <si>
    <t>SEGURIDAD Y SALUD EN EL TRABAJO PROPIOS</t>
  </si>
  <si>
    <t>SEGURIDAD Y SALUD EN EL TRABAJO-PFC</t>
  </si>
  <si>
    <t>SEGURIDAD Y SALUD EN EL TRABAJO-PROUNAL</t>
  </si>
  <si>
    <t>PRESTADORA DE SERVICIOS DE SALUD</t>
  </si>
  <si>
    <t>PRESTADORA DE SERVICIOS DE SALUD PFC</t>
  </si>
  <si>
    <t>PRESTADORA DE SERVICIOS DE SALUD PROPIOS</t>
  </si>
  <si>
    <t>SECCION ASISTENCIAL-PFC</t>
  </si>
  <si>
    <t>CENTRO CULTURAL - DIMENSIÓN ARTÍSTICA Y CULTURAL</t>
  </si>
  <si>
    <t>CENTRO CULTURAL - DIMENSIÓN ARTÍSTICA Y CULTURAL PFC</t>
  </si>
  <si>
    <t>CENTRO CULTURAL - DIMENSIÓN ARTÍSTICA Y CULTURAL PROUNAL</t>
  </si>
  <si>
    <t>CENTRO CULTURAL - DIMENSIÓN ARTÍSTICA Y CULTURAL PROPIOS</t>
  </si>
  <si>
    <t xml:space="preserve">RB/PFC-CENTRO CULTURAL </t>
  </si>
  <si>
    <t>RB/TALLERISTAS CENTRO CULTURAL-PFC</t>
  </si>
  <si>
    <t>INSTRUMENTISTAS ORQUESTA SINFONICA-PFC</t>
  </si>
  <si>
    <t>ORQUESTA SINFONICA-PFC</t>
  </si>
  <si>
    <t>TALLERISTAS CENTRO CULTURAL-PROUNAL</t>
  </si>
  <si>
    <t>CENTRO CULTURAL-PROUNAL</t>
  </si>
  <si>
    <t>ORQUESTA SINFONICA-PROUNAL</t>
  </si>
  <si>
    <t>ACTUALIZACIÓN ESTATUTO ESTUDIANTIL</t>
  </si>
  <si>
    <t>ACTUALIZACIÓN ESTATUTO ESTUDIANTIL PFC</t>
  </si>
  <si>
    <t>ACTUALIZACIÓN ESTATUTO ESTUDIANTIL PROPIOS</t>
  </si>
  <si>
    <t xml:space="preserve">PFC-ACTUALIZACION ESTATUTO ESTUDIANTIL </t>
  </si>
  <si>
    <t>ACTUALIZACION ESTATUTO ESTUDIANTIL-PFC</t>
  </si>
  <si>
    <t>ACTUALIZACION ESTATUTO ESTUDIANTIL-PROUNAL</t>
  </si>
  <si>
    <t>POLÍTICAS INSTITUCIONALES DE GÉNERO</t>
  </si>
  <si>
    <t>POLÍTICAS INSTITUCIONALES DE GÉNERO PFC</t>
  </si>
  <si>
    <t>POLÍTICAS INSTITUCIONALES DE GÉNERO PROUNAL</t>
  </si>
  <si>
    <t>POLÍTICAS INSTITUCIONALES DE GÉNERO PROPIOS</t>
  </si>
  <si>
    <t xml:space="preserve">PFC-POLITICAS INSTITUCIONALES DE GENERO </t>
  </si>
  <si>
    <t>POLITICAS INSTITUCIONALES DE GENERO-PFC</t>
  </si>
  <si>
    <t>POLÍTICAS INSTITUCIONALES DE INCLUSIÓN Y DIVERSIDAD</t>
  </si>
  <si>
    <t>POLÍTICAS INSTITUCIONALES DE INCLUSIÓN Y DIVERSIDAD PFC</t>
  </si>
  <si>
    <t>POLÍTICAS INSTITUCIONALES DE INCLUSIÓN Y DIVERSIDAD PROUNAL</t>
  </si>
  <si>
    <t>POLÍTICAS INSTITUCIONALES DE INCLUSIÓN Y     DIVERSIDAD PROPIOS</t>
  </si>
  <si>
    <t>POLITICAS INSTITUCIONALES DE INCLUSION-PFC</t>
  </si>
  <si>
    <t xml:space="preserve">PFC-POLITICAS INSTITUCIONALES DE INCLUSION </t>
  </si>
  <si>
    <t>POLITICAS INSTITUCIONALES DE INCLUSION-PROUNAL</t>
  </si>
  <si>
    <t>INTERPRETES LENGUAJE DE SEÑAS</t>
  </si>
  <si>
    <t>INTERPRETES LENGUAJE DE SEÑAS PFC</t>
  </si>
  <si>
    <t>INTERPRETES LENGUAJE DE SEÑAS PROUNAL</t>
  </si>
  <si>
    <t>INTERPRETES LENGUAJE DE SEÑAS PROPIOS</t>
  </si>
  <si>
    <t>BIENESTAR UNIVERSITARIO INTRPRETES-PROUNAL</t>
  </si>
  <si>
    <t>BIENESTAR UNIVERSITARIO INTERPRETES PROUNAL</t>
  </si>
  <si>
    <t>POLÍTICA INSTITUCIONAL DE DERECHOS HUMANOS Y PAZ</t>
  </si>
  <si>
    <t>POLÍTICA INSTITUCIONAL DE DERECHOS HUMANOS Y PAZ PFC</t>
  </si>
  <si>
    <t>POLITICA INSTITUCIONAL DE DERECHOS HUMANOS-PFC</t>
  </si>
  <si>
    <t>POLITICA INSTITUCIONAL DE DERECHOS HUMANOS-PROUNAL</t>
  </si>
  <si>
    <t>EJE 5 INTERNACIONALIZACIÓN PARA EL DESARROLLO LOCAL EN EL ACONTECIMIENTO MUNDO</t>
  </si>
  <si>
    <t>INTERNACIONALIZACIÓN PARA EL DESARROLLO LOCAL EN EL ACONTECIMIENTO MUNDO</t>
  </si>
  <si>
    <t>MOVILIDAD ACADÉMICA NACIONAL E INTERNACIONAL-PROFESORES</t>
  </si>
  <si>
    <t>MOVILIDAD ACADÉMICA NACIONAL E INTERNACIONAL-PROFESORES PFC</t>
  </si>
  <si>
    <t>MOVILIDAD ACADÉMICA NACIONAL E INTERNACIONAL-PROFESORES PROPIOS</t>
  </si>
  <si>
    <t xml:space="preserve">PFC-MOVILIDAD ACADEMICA E INVESTIGATIVA </t>
  </si>
  <si>
    <t>MOVILIDAD ACADEMICA E INVESTIGATIVA-PFC</t>
  </si>
  <si>
    <t>MOVILIDAD ACADÉMICA NACIONAL E INTERNACIONAL-ESTUDIANTES</t>
  </si>
  <si>
    <t>MOVILIDAD ACADÉMICA NACIONAL E INTERNACIONAL-ESTUDIANTES PFC</t>
  </si>
  <si>
    <t>MOVILIDAD ACADÉMICA NACIONAL E INTERNACIONAL-ESTUDIANTES PROPIOS</t>
  </si>
  <si>
    <t>INTERNACIONALIZACIÓN EN CASA</t>
  </si>
  <si>
    <t>INTERNACIONALIZACIÓN EN CASA PROPIOS</t>
  </si>
  <si>
    <t xml:space="preserve"> EJE 6 DESARROLLO GESTIÓN Y SOSTENIBILIDAD INSTITUCIONAL</t>
  </si>
  <si>
    <t>DESARROLLO GESTIÓN Y SOSTENIBILIDAD INSTITUCIONAL</t>
  </si>
  <si>
    <t>SISTEMA DE INFORMACIÓN PARA LA EFICIENCIA ADMINISTRATIVA PLANIFICACIÓN - SISTEMA INTERNO DE ASEGURAMIENTO DE LA CALIDAD</t>
  </si>
  <si>
    <t>SISTEMA DE INFORMACIÓN PARA LA EFICIENCIA ADMINISTRATIVA PLANIFICACIÓN - SISTEMA INTERNO DE ASEGURAMIENTO DE LA CALIDAD PFC</t>
  </si>
  <si>
    <t>SISTEMA DE INFORMACIÓN PARA LA EFICIENCIA ADMINISTRATIVA PLANIFICACIÓN - SISTEMA INTERNO DE ASEGURAMIENTO DE LA CALIDAD PROUNAL</t>
  </si>
  <si>
    <t>SISTEMA DE INF. PARA LA EFICIENCIA ADTIVA PLANIFICACION-PFC</t>
  </si>
  <si>
    <t>SISTEMA DE INF. PARA LA EFICIENCIA ADTIVA COMUNICACIONES-PFC</t>
  </si>
  <si>
    <t>SISTEMA DE INF. PARA LA EFICIENCIA ADMISTRATIVA PLANIFICACION-PROUNAL</t>
  </si>
  <si>
    <t>SISTEMA DE INF. PARA LA EFICIENCIA ADTIVA MODELO INTEGRADO-PROUNAL</t>
  </si>
  <si>
    <t>SISTEMA DE INFORMACIÓN PARA LA EFICIENCIA ADMINISTRATIVA COMUNICACIONES</t>
  </si>
  <si>
    <t>SISTEMA DE INFORMACIÓN PARA LA EFICIENCIA ADMINISTRATIVA COMUNICACIONES PFC</t>
  </si>
  <si>
    <t>SISTEMA DE INFORMACIÓN PARA LA EFICIENCIA ADMINISTRATIVA COMUNICACIONES PROUNAL</t>
  </si>
  <si>
    <t>RENDIMIENTOS FINANCIEROS 2023/PFC</t>
  </si>
  <si>
    <t>SISTEMA DE INF. PARA LA EFICIENCIA ADTIVA COMUNICACIONES-PROUNAL</t>
  </si>
  <si>
    <t>GESTIÓN DE LA INFRAESTRUCTURA FÍSICA</t>
  </si>
  <si>
    <t>GESTIÓN DE LA INFRAESTRUCTURA FÍSICA PFC</t>
  </si>
  <si>
    <t>GESTIÓN DE LA INFRAESTRUCTURA FÍSICA PROUNAL</t>
  </si>
  <si>
    <t>GESTIÓN DE LA INFRAESTRUCTURA FÍSICA PROPIOS</t>
  </si>
  <si>
    <t>GESTIÓN DE LA INFRAESTRUCTURA FÍSICA PROUT</t>
  </si>
  <si>
    <t>RB/PFC 2021-ADECUACIN PLANTA FISICA</t>
  </si>
  <si>
    <t>RB/ PFC 2022-RENDIMIENTOS FINANCIEROS-INFRAESTRUCTURA FISICA</t>
  </si>
  <si>
    <t>RB/ ADECUACION PLANTA FISICA-PFC</t>
  </si>
  <si>
    <t>RECURSOS DEL BALANCE PRO UT</t>
  </si>
  <si>
    <t xml:space="preserve">RB/ESTAMPILLA PRO UT-DOTACION EDIFICIO DE AULAS </t>
  </si>
  <si>
    <t xml:space="preserve">RB/ ESTAMPILLA PRO UT-2021 </t>
  </si>
  <si>
    <t xml:space="preserve">RB/  PLAN ESTRATEGICO DE EXPANSION DEL CAMPUS UNIVERSITARIO SIGLO XXI PRO UT </t>
  </si>
  <si>
    <t>RB/ESTAMPILLA PRO UT 2023</t>
  </si>
  <si>
    <t>RENDIMIENTOS FINANCIEROS 2023/PRO UT</t>
  </si>
  <si>
    <t>RECURSOS DEL BALANCE (RECURSOS CREE)</t>
  </si>
  <si>
    <t xml:space="preserve">RB/ RECURSOS CREE-DOTACION EDIFICIO DE AULAS </t>
  </si>
  <si>
    <t>RB/RENDIMIENTOS FINANCIEROS 2023/RECURSOS CREE</t>
  </si>
  <si>
    <t>RB/PROUNAL 2022-RENDIMIENTOS FINANCIEROS -INFRAESTRUCTURA FISICA</t>
  </si>
  <si>
    <t>RB/ADECUACOIN PLANTA FISICA-PROUNAL</t>
  </si>
  <si>
    <t>MODERNIZACIÓN Y SOSTENIBILIDAD DE LA INFRAESTRUCTURA TECNOLÓGICA -REDES HARDWARE Y SOFTWARE</t>
  </si>
  <si>
    <t>MODERNIZACIÓN Y SOSTENIBILIDAD DE LA INFRAESTRUCTURA TECNOLÓGICA -REDES HARDWARE Y SOFTWARE PFC</t>
  </si>
  <si>
    <t>MODERNIZACIÓN Y SOSTENIBILIDAD DE LA INFRAESTRUCTURA TECNOLÓGICA -REDES HARDWARE Y SOFTWARE PCI</t>
  </si>
  <si>
    <t>MODERNIZACIÓN Y SOSTENIBILIDAD DE LA INFRAESTRUCTURA TECNOLÓGICA -REDES HARDWARE Y SOFTWARE PROUNAL</t>
  </si>
  <si>
    <t>MODERNIZACIÓN Y SOSTENIBILIDAD DE LA INFRAESTRUCTURA TECNOLÓGICA -REDES HARDWARE Y SOFTWARE PROPIOS</t>
  </si>
  <si>
    <t xml:space="preserve">RECURSOS DEL BALANCE PFC </t>
  </si>
  <si>
    <t>RECURSOS DEL BALANCE (RECURSO CREE)</t>
  </si>
  <si>
    <t xml:space="preserve">RB/ RECURSOS CREE-SISTEMA DE INFORMACION FINANCIERO </t>
  </si>
  <si>
    <t>RB/ ADQUISICION DE EQUIPOS O DISPOSITIVOS TECNOLOGICOS-PROUNAL</t>
  </si>
  <si>
    <t>RB/RENDIMIENTOS FINANCIEROS  PROUNAL 2023</t>
  </si>
  <si>
    <t>MODERNIZACIÓN DE LABORATORIOS DE DOCENCIA</t>
  </si>
  <si>
    <t>MODERNIZACIÓN DE LABORATORIOS DE DOCENCIA PFC</t>
  </si>
  <si>
    <t>MODERNIZACIÓN DE LABORATORIOS DE DOCENCIA PCI</t>
  </si>
  <si>
    <t>MODERNIZACIÓN DE LABORATORIOS DE DOCENCIA PROUNAL</t>
  </si>
  <si>
    <t>MODERNIZACIÓN DE LABORATORIOS DE DOCENCIA PROPIOS</t>
  </si>
  <si>
    <t>RB/ EQUIPOS DE LABORATORIO INFRAESTRUCTURA TECNOLOGÍA INSTITUCIONAL PROUNAL</t>
  </si>
  <si>
    <t>MEJORAMIENTO DEL CONFORT TÉRMICO EN LOS ESPACIOS</t>
  </si>
  <si>
    <t>MEJORAMIENTO DEL CONFORT TÉRMICO EN LOS ESPACIOS PROPIOS</t>
  </si>
  <si>
    <t>DOTACIÓN Y MODERNIZACIÓN MOBILIARIO</t>
  </si>
  <si>
    <t>DOTACIÓN Y MODERNIZACIÓN MOBILIARIO PFC</t>
  </si>
  <si>
    <t>DOTACIÓN Y MODERNIZACIÓN MOBILIARIO PROUNAL</t>
  </si>
  <si>
    <t>DOTACIÓN Y MODERNIZACIÓN MOBILIARIO PROPIOS</t>
  </si>
  <si>
    <t>GIROS MES</t>
  </si>
  <si>
    <t>TOTAL GIROS</t>
  </si>
  <si>
    <t>GASTOS</t>
  </si>
  <si>
    <t>GASTOS DE FUNCIONAMIENTO</t>
  </si>
  <si>
    <t>PLANTA TEMPORAL Y CATEDRAS</t>
  </si>
  <si>
    <t>ADQUISICIÓN DE BIENES  Y SERVICIOS</t>
  </si>
  <si>
    <t>MATERIALES Y SUMINISTROS -ACTIVOS FIJOS</t>
  </si>
  <si>
    <t>SERVICIOS PUBLICOS</t>
  </si>
  <si>
    <t>PUBLICIDAD</t>
  </si>
  <si>
    <t>VIATICOS Y GASTOS DE VIAJE</t>
  </si>
  <si>
    <t>MANTENIMIENTOS</t>
  </si>
  <si>
    <t>SERVICIOS TECNICOS Y PROFESIONALES</t>
  </si>
  <si>
    <t>SEGUROS</t>
  </si>
  <si>
    <t>VIGILANCIA</t>
  </si>
  <si>
    <t>ARRENDAMIENTOS, INFRAESTRUCTURA IDEAD Y CENTRO DE IDIOMAS</t>
  </si>
  <si>
    <t>SERVICIOS DE ESTANCIAS Y RESTAURANTE</t>
  </si>
  <si>
    <t>SERVICIOS DE TRANSPORTE Y MENSAJERIA</t>
  </si>
  <si>
    <t>GASTOS FINANCIEROS</t>
  </si>
  <si>
    <t>SERVICIOS DE LIMPEIZA  (CAT)</t>
  </si>
  <si>
    <t>OTROS SERVICIOS (MEMBRESIAS)</t>
  </si>
  <si>
    <t>IMPUESTOS, TASAS Y CUOTAS DE FISCALIZACIÓN.</t>
  </si>
  <si>
    <t>PLANES DE FOMENTO A LA CALIDAD</t>
  </si>
  <si>
    <t xml:space="preserve"> PCI</t>
  </si>
  <si>
    <t>ESTAMPILLA PROUNAL</t>
  </si>
  <si>
    <t>RECURSOS PROPIOS</t>
  </si>
  <si>
    <t>PCI</t>
  </si>
  <si>
    <t>ESTAMPILLA PRO UT</t>
  </si>
  <si>
    <t xml:space="preserve">INDICADORES DE GESTIÓN </t>
  </si>
  <si>
    <t>FUENTE DE FINANCIAMIENTO</t>
  </si>
  <si>
    <t>PPTO DEFINITIVO</t>
  </si>
  <si>
    <t>EJECUCIÓN</t>
  </si>
  <si>
    <t>% EJECUIÓN</t>
  </si>
  <si>
    <t>FUNCIONAMIENTO</t>
  </si>
  <si>
    <t>DESTINACION ESPECIFICA</t>
  </si>
  <si>
    <t>Detalle</t>
  </si>
  <si>
    <t>Saldo Inicial</t>
  </si>
  <si>
    <t>Adiciones</t>
  </si>
  <si>
    <t>Creditos</t>
  </si>
  <si>
    <t>Contracreditos</t>
  </si>
  <si>
    <t>Presupuesto Definitivo</t>
  </si>
  <si>
    <t>Total CDP</t>
  </si>
  <si>
    <t>Saldo CDP</t>
  </si>
  <si>
    <t>Ejecución %</t>
  </si>
  <si>
    <t>Total     Compromisos</t>
  </si>
  <si>
    <t>Saldo Por Comprometer</t>
  </si>
  <si>
    <t>Ejecución % Por Fuentes</t>
  </si>
  <si>
    <t>PAC          Acumulado</t>
  </si>
  <si>
    <t>Cumplimiento %</t>
  </si>
  <si>
    <t>Ejecución % General</t>
  </si>
  <si>
    <t>Gasto e Inversión</t>
  </si>
  <si>
    <t>Gastos de Funcionamiento</t>
  </si>
  <si>
    <t>Personal Permanente</t>
  </si>
  <si>
    <t>Personal Temporal</t>
  </si>
  <si>
    <t>Bienes y Servicios</t>
  </si>
  <si>
    <t>Transferencias Corrientes - Impuestos Tasas y Multas</t>
  </si>
  <si>
    <t>Inversión</t>
  </si>
  <si>
    <t>Eje 1 Educación Integral Para La Transformación Social Y La Paz</t>
  </si>
  <si>
    <t>Eje 2 Investigación Innovación Creación Artística Y Cultural, Con Enfoque Diferencial</t>
  </si>
  <si>
    <t>Eje 3 Ambientalización Institucional Y Territorial</t>
  </si>
  <si>
    <t>Eje 4 Bienestar Para El Desarrollo Humano Integral Incluyente E Intercultural</t>
  </si>
  <si>
    <t>Eje 5 Internacionalización Para El Desarrollo Local En El Acontecimiento Mundo</t>
  </si>
  <si>
    <t xml:space="preserve"> Eje 6 Desarrollo, Gestión Y Sostenibilidad Institucional</t>
  </si>
  <si>
    <t>TOTAL GASTOS DE INVERSION</t>
  </si>
  <si>
    <t>TOTAL PFC</t>
  </si>
  <si>
    <t xml:space="preserve">TOTAL PROPIOS </t>
  </si>
  <si>
    <t>TOTAL PROUNAL</t>
  </si>
  <si>
    <t>TOTAL PROUT</t>
  </si>
  <si>
    <t>TOTAL  PCI</t>
  </si>
  <si>
    <t>TOTAL RECURSOS DEL BALANCE (RECURSO CREE)</t>
  </si>
  <si>
    <t>AMEVEA-ASOCIACION MEDICOS VETER. Y ZOOTECN.ESPECIALISTAS AVICULTURA-150623</t>
  </si>
  <si>
    <t>CONVENIO INTERADMINISTRATIVO 0356 DE ABRIL 2024 SUSCRITO CON CORTOLIMA</t>
  </si>
  <si>
    <t>RECURSOS DEL BALANCE INVESTIGACIONES</t>
  </si>
  <si>
    <t>RB/ PROYECTOS DE INVESTIGACION EJECUCION, FOMENTO Y ADMINISTRACION</t>
  </si>
  <si>
    <t>RB/GRUPOS Y SEMILLEROS DE INVESTIGACION</t>
  </si>
  <si>
    <t>RB/RECURSOS PARA EL FOMENTO A LA CALIDAD</t>
  </si>
  <si>
    <t>RB/DOCTORADO EN CIENCIAS BIOLÓGICAS-40517</t>
  </si>
  <si>
    <t>RB/DOCTORADO EN CIENCIAS DE LA EDUCACION - 20517</t>
  </si>
  <si>
    <t>RB/DOCTORADO EN CUENCAS HIDROGRAFICAS 50517</t>
  </si>
  <si>
    <t>RB/DOCTORADO EN CIENCIAS AGRARIAS - 70517</t>
  </si>
  <si>
    <t>RB/DOCTORADO EN CIENCIAS BIOMEDICAS - 60517</t>
  </si>
  <si>
    <t>RB/CORTOLIMA</t>
  </si>
  <si>
    <t>RB/GOBERNACION  DEL TOLIMA</t>
  </si>
  <si>
    <t>RB/MINCIENCIAS</t>
  </si>
  <si>
    <t>RB/OTROS FONDOS</t>
  </si>
  <si>
    <t>RECURSOS DEL BALANCE PROYECCION SOCIAL</t>
  </si>
  <si>
    <t>RB/PROYECCION SOCIAL</t>
  </si>
  <si>
    <t>RESUMEN EJECUCION PRESUPUESTAL DE  GASTOS  ABRIL 2024</t>
  </si>
  <si>
    <t>Ejecución Presupuestal Abril  de  2024</t>
  </si>
  <si>
    <t>RECURSOS DEL BALANCE INVESTIGACIONES Y PROYECCION SOCIAL</t>
  </si>
  <si>
    <t>020202081002</t>
  </si>
  <si>
    <t>020202081003</t>
  </si>
  <si>
    <t>ACUERDO DE COMPROMISO DE SERVICIOS ENTRE WORLD FOREST ID ASSOCIATION Y LA UNIVERSIDAD DEL DEL TOLIMA</t>
  </si>
  <si>
    <t>020202081004</t>
  </si>
  <si>
    <t>03080101</t>
  </si>
  <si>
    <t>CODPPTO</t>
  </si>
  <si>
    <t>APROBADO</t>
  </si>
  <si>
    <t>CCREDITOS</t>
  </si>
  <si>
    <t>DEFINITIVO</t>
  </si>
  <si>
    <t>ICDPDEV</t>
  </si>
  <si>
    <t>CDPANT</t>
  </si>
  <si>
    <t>CDPMES</t>
  </si>
  <si>
    <t>CDPACUM</t>
  </si>
  <si>
    <t>SALDOXDISP</t>
  </si>
  <si>
    <t>VRPDEV</t>
  </si>
  <si>
    <t>RPANT</t>
  </si>
  <si>
    <t>RPMES</t>
  </si>
  <si>
    <t>RPACUM</t>
  </si>
  <si>
    <t>SALDOXCOMP</t>
  </si>
  <si>
    <t>VGIRDEV</t>
  </si>
  <si>
    <t>OBLIGANT</t>
  </si>
  <si>
    <t>OBLIGMES</t>
  </si>
  <si>
    <t>OBLIGACUM</t>
  </si>
  <si>
    <t>OBLIGACIONES</t>
  </si>
  <si>
    <t>PAGOSANT</t>
  </si>
  <si>
    <t>PAGOSMES</t>
  </si>
  <si>
    <t>PAGOSACM</t>
  </si>
  <si>
    <t>CXPAGARANT</t>
  </si>
  <si>
    <t>CXPAGARMES</t>
  </si>
  <si>
    <t>CXPAGARACM</t>
  </si>
  <si>
    <t>NETOGIROS</t>
  </si>
  <si>
    <t>VGIROS</t>
  </si>
  <si>
    <t>PRESUPUESTO DE INGRESOS</t>
  </si>
  <si>
    <t>HORAS EXTRAS DOMINICALES FESTIVOS Y RECARGOS</t>
  </si>
  <si>
    <t>CATEDRA</t>
  </si>
  <si>
    <t>MUEBLES INSTRUMENTOS MUSICALES ARTÍCULOS DE DEPORTE Y ANTIGÜEDADES</t>
  </si>
  <si>
    <t>MUEBLES DEL TIPO UTILIZADO EN OFICINAS</t>
  </si>
  <si>
    <t>BOMBAS COMPRESORES MOTORES DE FUERZA HIDRÁULICA Y MOTORES DE POTENCIA NEUMÁTICA Y VÁLVULAS</t>
  </si>
  <si>
    <t>MÁQUINAS HERRAMIENTAS Y SUS PARTES PIEZAS Y ACCESORIOS</t>
  </si>
  <si>
    <t>MAQUINARIA DE OFICINA CONTABILIDAD E INFORMÁTICA</t>
  </si>
  <si>
    <t>MAQUINARIA DE INFORMÁTICA Y SUS PARTES PIEZAS Y ACCESORIOS</t>
  </si>
  <si>
    <t>MOTORES GENERADORES Y TRANSFORMADORES ELÉCTRICOS Y SUS PARTES Y PIEZAS</t>
  </si>
  <si>
    <t>ACUMULADORES PILAS Y BATERÍAS PRIMARIAS Y SUS PARTES Y PIEZAS</t>
  </si>
  <si>
    <t>LÁMPARAS ELÉCTRICAS DE INCANDESCENCIA O DESCARGA; LÁMPARAS DE ARCO EQUIPO PARA ALUMBRADO E</t>
  </si>
  <si>
    <t>EQUIPO Y APARATOS DE RADIO TELEVISIÓN Y COMUNICACIONES</t>
  </si>
  <si>
    <t>APARATOS TRANSMISORES DE TELEVISIÓN Y RADIO; TELEVISIÓN VIDEO Y CÁMARAS DIGITALES; TELÉFON</t>
  </si>
  <si>
    <t xml:space="preserve">RADIORRECEPTORES Y RECEPTORES DE TELEVISIÓN; APARATOS PARA LA GRABACIÓN Y REPRODUCCIÓN DE </t>
  </si>
  <si>
    <t>APARATOS MÉDICOS INSTRUMENTOS ÓPTICOS Y DE PRECISIÓN RELOJES</t>
  </si>
  <si>
    <t>AGRICULTURA SILVICULTURA Y PRODUCTOS DE LA PESCA</t>
  </si>
  <si>
    <t>MINERALES; ELECTRICIDAD GAS Y AGUA</t>
  </si>
  <si>
    <t>PIEDRA ARENA Y ARCILLA</t>
  </si>
  <si>
    <t>ELECTRICIDAD GAS DE CIUDAD VAPOR Y AGUA CALIENTE</t>
  </si>
  <si>
    <t>PRODUCTOS ALIMENTICIOS BEBIDAS Y TABACO; TEXTILES PRENDAS DE VESTIR Y PRODUCTOS DE CUERO</t>
  </si>
  <si>
    <t>CARNE PESCADO FRUTAS HORTALIZAS ACEITES Y GRASAS</t>
  </si>
  <si>
    <t>PREPARACIONES Y CONSERVAS DE HORTALIZAS LEGUMBRES TUBÉRCULOS Y PAPAS</t>
  </si>
  <si>
    <t>PRODUCTOS DE MOLINERÍA ALMIDONES Y PRODUCTOS DERIVADOS DEL ALMIDÓN; OTROS PRODUCTOS ALIMEN</t>
  </si>
  <si>
    <t>OTROS BIENES TRANSPORTABLES (EXCEPTO PRODUCTOS METÁLICOS MAQUINARIA Y EQUIPO)</t>
  </si>
  <si>
    <t>PASTA O PULPA PAPEL Y PRODUCTOS DE PAPEL; IMPRESOS Y ARTÍCULOS RELACIONADOS</t>
  </si>
  <si>
    <t>PASTA DE PAPEL PAPEL Y CARTÓN</t>
  </si>
  <si>
    <t>DIARIOS REVISTAS Y PUBLICACIONES PERIÓDICAS PUBLICADOS MENOS DE CUATRO VECES POR SEMANA</t>
  </si>
  <si>
    <t xml:space="preserve">SELLOS CHEQUERAS BILLETES DE BANCO TÍTULOS DE ACCIONES CATÁLOGOS Y FOLLETOS MATERIAL PARA </t>
  </si>
  <si>
    <t>LIBROS DE REGISTROS LIBROS DE CONTABILIDAD CUADERNILLOS DE NOTAS BLOQUES PARA CARTAS AGEND</t>
  </si>
  <si>
    <t>TIPOS DE IMPRENTA PLANCHAS O CILINDROS PREPARADOS PARA LAS ARTES GRÁFICAS PIEDRAS LITOGRÁF</t>
  </si>
  <si>
    <t>ACEITES DE PETRÓLEO O ACEITES OBTENIDOS DE MINERALES BITUMINOSOS (EXCEPTO LOS ACEITES CRUD</t>
  </si>
  <si>
    <t>JABÓN PREPARADOS PARA LIMPIEZA PERFUMES Y PREPARADOS DE TOCADOR</t>
  </si>
  <si>
    <t>PRODUCTOS DE EMPAQUE Y ENVASADO DE PLÁSTICO</t>
  </si>
  <si>
    <t>YESO CAL Y CEMENTO</t>
  </si>
  <si>
    <t>MÁQUINAS PARA OFICINA Y CONTABILIDAD Y SUS PARTES Y ACCESORIOS</t>
  </si>
  <si>
    <t>SERVICIOS DE ALOJAMIENTO; SERVICIOS DE SUMINISTRO DE COMIDAS Y BEBIDAS; SERVICIOS DE TRANS</t>
  </si>
  <si>
    <t>SERVICIOS DE DISTRIBUCIÓN DE ELECTRICIDAD GAS Y AGUA (POR CUENTA PROPIA)</t>
  </si>
  <si>
    <t>SERVICIOS DE DISTRIBUCIÓN DE ELECTRICIDAD Y SERVICIOS DE DISTRIBUCIÓN DE GAS (POR CUENTA P</t>
  </si>
  <si>
    <t>SERVICIOS FINANCIEROS Y SERVICIOS CONEXOS SERVICIOS INMOBILIARIOS Y SERVICIOS DE LEASING</t>
  </si>
  <si>
    <t>SERVICIOS FINANCIEROS EXCEPTO DE LA BANCA DE INVERSIÓN SERVICIOS DE SEGUROS Y SERVICIOS DE</t>
  </si>
  <si>
    <t>SERVICIOS DE SEGUROS Y PENSIONES (CON EXCLUSIÓN DE SERVICIOS DE REASEGURO) EXCEPTO LOS SER</t>
  </si>
  <si>
    <t>OTROS SERVICIOS DE SEGUROS DISTINTOS A LOS SEGUROS DE VIDA (EXCEPTO LOS SERVICIOS DE REASE</t>
  </si>
  <si>
    <t>SERVICIOS DE SEGUROS DE TRANSPORTE MARÍTIMO DE AVIACIÓN Y OTROS MEDIOS DE TRANSPORTE</t>
  </si>
  <si>
    <t>SERVICIOS DE SEGUROS CONTRA INCENDIO TERREMOTO O SUSTRACCIÓN</t>
  </si>
  <si>
    <t>SERVICIOS DE ALQUILER O ARRENDAMIENTO CON O SIN OPCIÓN DE COMPRA RELATIVOS A BIENES INMUEB</t>
  </si>
  <si>
    <t>OTROS SERVICIOS PROFESIONALES CIENTÍFICOS Y TÉCNICOS</t>
  </si>
  <si>
    <t>SERVICIOS DE CONSULTORÍA EN ADMINISTRACIÓN Y SERVICIOS DE GESTIÓN; SERVICIOS DE TECNOLOGÍA</t>
  </si>
  <si>
    <t>OTROS SERVICIOS DE GESTIÓN EXCEPTO LOS SERVICIOS DE ADMINISTRACIÓN DE PROYECTOS DE CONSTRU</t>
  </si>
  <si>
    <t>SERVICIOS DE TELECOMUNICACIONES TRANSMISIÓN Y SUMINISTRO DE INFORMACIÓN</t>
  </si>
  <si>
    <t>SERVICIOS DE APOYO A LA AGRICULTURA LA CAZA LA SILVICULTURA LA PESCA LA MINERÍA Y LOS SERV</t>
  </si>
  <si>
    <t>SERVICIOS DE APOYO A LA AGRICULTURA LA CAZA LA SILVICULTURA Y LA PESCA</t>
  </si>
  <si>
    <t>SERVICIOS DE MANTENIMIENTO REPARACIÓN E INSTALACIÓN (EXCEPTO SERVICIOS DE CONSTRUCCIÓN)</t>
  </si>
  <si>
    <t>SERVICIOS DE MANTENIMIENTO Y REPARACIÓN DE PRODUCTOS METÁLICOS ELABORADOS MAQUINARIA Y EQU</t>
  </si>
  <si>
    <t>SERVICIOS DE MANTENIMIENTO Y REPARACIÓN DE PRODUCTOS METÁLICOS ELABORADOS EXCEPTO MAQUINAR</t>
  </si>
  <si>
    <t>SERVICIOS DE FABRICACIÓN DE PRODUCTOS DE CAUCHO PLÁSTICO Y OTROS PRODUCTOS MINERALES NO ME</t>
  </si>
  <si>
    <t>OTROS SERVICIOS DE FABRICACIÓN; SERVICIOS DE EDICIÓN IMPRESIÓN Y REPRODUCCIÓN; SERVICIOS D</t>
  </si>
  <si>
    <t>SERVICIOS DE EDICIÓN IMPRESIÓN Y REPRODUCCIÓN</t>
  </si>
  <si>
    <t>SERVICIOS DE MOLDEADO ESTAMPADO EXTRUSIÓN Y FABRICACIÓN DE PRODUCTOS SIMILARES DE PLÁSTICO</t>
  </si>
  <si>
    <t>SERVICIOS PARA LA COMUNIDAD SOCIALES Y PERSONALES</t>
  </si>
  <si>
    <t>SERVICIOS DE ALCANTARILLADO RECOLECCIÓN TRATAMIENTO Y DISPOSICIÓN DE DESECHOS Y OTROS SERV</t>
  </si>
  <si>
    <t>SERVICIOS DE ALCANTARILLADO SERVICIOS DE LIMPIEZA TRATAMIENTO DE AGUAS RESIDUALES Y TANQUE</t>
  </si>
  <si>
    <t>SERVICIOS DE ESPARCIMIENTO CULTURALES Y DEPORTIVOS</t>
  </si>
  <si>
    <t>SERVICIOS DE PROMOCIÓN Y PRESENTACIÓN DE ARTES ESCÉNICAS Y EVENTOS DE ENTRETENIMIENTO EN V</t>
  </si>
  <si>
    <t>MEMBRESIAS AFILIACIONES Y CUOTAS DE SOSTENIMIENTO</t>
  </si>
  <si>
    <t>GASTOS POR TRIBUTOS MULTAS SANCIONES E INTERESES DE MORA</t>
  </si>
  <si>
    <t>EJE 1 EDUCACION INTEGRAL PARA LA TRANSFORMACION SOCIAL Y LA PAZ</t>
  </si>
  <si>
    <t>EDUCACION INTEGRAL PARA LA TRANSFORMACIN SOCIAL Y LA PAZ</t>
  </si>
  <si>
    <t>CUALIFICACION PROFESORAL</t>
  </si>
  <si>
    <t>CUALIFICACION PROFESORAL PFC</t>
  </si>
  <si>
    <t>CUALIFICACION PROFESORAL PROUNAL</t>
  </si>
  <si>
    <t>CUALIFICACION PROFESORAL PROPIOS</t>
  </si>
  <si>
    <t>CUALIFICACION PROFESORAL FORMACION EDUCATIVA</t>
  </si>
  <si>
    <t>CUALIFICACION PROFESORAL FORMACION EDUCATIVA PFC</t>
  </si>
  <si>
    <t>CUALIFICACION PROFESORAL FORMACIN EDUCATIVA PROPIOS</t>
  </si>
  <si>
    <t>TRANSFORMACIONES Y PROYECCIONES CURRICULARES -PRACTICAS DE FORMACION</t>
  </si>
  <si>
    <t>TRANSFORMACIONES Y PROYECCIONES CURRICULARES -PRACTICAS DE FORMACION PFC</t>
  </si>
  <si>
    <t>TRANSFORMACIONES Y PROYECCIONES CURRICULARES -PRACTICAS DE FORMACION PROUNAL</t>
  </si>
  <si>
    <t>TRANSFORMACIONES Y PROYECCIONES CURRICULARES -PRACTICAS DE FORMACION PROPIOS</t>
  </si>
  <si>
    <t xml:space="preserve">RB/PFC - PRACTICAS ACADEMICAS </t>
  </si>
  <si>
    <t>RB/POLITICA DE INNOVACIN Y MODERNIZACION CURRICULAR-PFC</t>
  </si>
  <si>
    <t>RB/GESTION ACADEMICO CURRICULAR-PFC</t>
  </si>
  <si>
    <t xml:space="preserve">RB/PROUNAL PRACTICAS ACADEMICAS </t>
  </si>
  <si>
    <t>RB/PRACTICAS ACADEMICAS PROUNAL</t>
  </si>
  <si>
    <t>BASES DE DATOS PARA LA CALIDAD ACADEMICA</t>
  </si>
  <si>
    <t>BASES DE DATOS PARA LA CALIDAD ACADEMICA PFC</t>
  </si>
  <si>
    <t>BASES DE DATOS PARA LA CALIDAD ACADEMICA PROUNAL</t>
  </si>
  <si>
    <t>RB/DOTACION EQUIPOS, MAT.BIBLIOGRAFICO Y BASES DE DATOS PROUNAL</t>
  </si>
  <si>
    <t>MEDIACIONES TECNOLOGICAS EN LOS PROCESOS ACADEMICOS</t>
  </si>
  <si>
    <t>MEDIACIONES TECNOLOGICAS EN LOS PROCESOS ACADEMICOS PCI</t>
  </si>
  <si>
    <t>MEDIACIONES TECNOLOGICAS EN LOS PROCESOS ACADEMICOS PROPIOS</t>
  </si>
  <si>
    <t>PLANES DE MEJORAMIENTO INTITUCIONAL Y DE PROGRAMAS  PROUNAL</t>
  </si>
  <si>
    <t>RB/PFC 2021-PRUEBAS SABER PRO</t>
  </si>
  <si>
    <t xml:space="preserve">RB/PFC - PRUEBAS SABER PRO </t>
  </si>
  <si>
    <t>IMPLEMENTACION DE LA POLITICA DE POSGRADOS</t>
  </si>
  <si>
    <t>IMPLEMENTACION DE LA POLITICA DE POSGRADOS PFC</t>
  </si>
  <si>
    <t>ASEGURAMIENTO DE LA CALIDAD ACADEMICA</t>
  </si>
  <si>
    <t>ASEGURAMIENTO DE LA CALIDAD ACADEMICA PFC</t>
  </si>
  <si>
    <t>ASEGURAMIENTO DE LA CALIDAD ACADEMICA PROUNAL</t>
  </si>
  <si>
    <t>ASEGURAMIENTO DE LA CALIDAD ACADEMICA PROPIOS</t>
  </si>
  <si>
    <t>IMPLEMENTACION DE LA POLITICA DE GRADUADOS</t>
  </si>
  <si>
    <t>IMPLEMENTACION DE LA POLITICA DE GRADUADOS PFC</t>
  </si>
  <si>
    <t>IMPLEMENTACION DE LA POLITICA DE GRADUADOS PROPIOS</t>
  </si>
  <si>
    <t>EJE 2 INVESTIGACION INNOVACION CREACION ARTISTICA Y CULTURAL CON ENFOQUE DIFERENCIAL</t>
  </si>
  <si>
    <t>INVESTIGACION INNOVACION CREACION ARTISTICA Y CULTURAL CON ENFOQUE DIFERENCIAL</t>
  </si>
  <si>
    <t>APOYOS A LA INVESTIGACION FORMATIVA</t>
  </si>
  <si>
    <t>APOYOS A LA INVESTIGACION FORMATIVA PFC</t>
  </si>
  <si>
    <t>APOYOS A LA INVESTIGACION FORMATIVA PROUNAL</t>
  </si>
  <si>
    <t>APOYOS A LA INVESTIGACION FORMATIVA PROPIOS</t>
  </si>
  <si>
    <t>PRODUCCION Y SOCIALIZACION DEL CONOCIMIENTO</t>
  </si>
  <si>
    <t>PRODUCCION Y SOCIALIZACION DEL CONOCIMIENTO PFC</t>
  </si>
  <si>
    <t>PRODUCCION Y SOCIALIZACION DEL CONOCIMIENTO PROUNAL</t>
  </si>
  <si>
    <t>PRODUCCION Y SOCIALIZACION DEL CONOCIMIENTO PROPIOS</t>
  </si>
  <si>
    <t>SISTEMA DE REGIONALIZACION</t>
  </si>
  <si>
    <t>SISTEMA DE REGIONALIZACION PFC</t>
  </si>
  <si>
    <t>SISTEMA DE REGIONALIZACION PROPIOS</t>
  </si>
  <si>
    <t>TRANSFORMACION REGIONAL A TRAVES DE LA EXTENSION LA PROYECIï¿½N SOCIAL Y EL EMPRENDIMIENTO</t>
  </si>
  <si>
    <t>TRANSFORMACION REGIONAL A TRAVS DE LA EXTENSION LA PROYECION SOCIAL Y EL EMPRENDIMIENTO P</t>
  </si>
  <si>
    <t>EJE 3 AMBIENTALIZACION INSTITUCIONAL Y TERRITORIAL</t>
  </si>
  <si>
    <t>AMBIENTALIZACION INSTITUCIONAL Y TERRITORIAL</t>
  </si>
  <si>
    <t>IMPLEMENTACION DE LA POLITICA AMBIENTAL DIALOGICA</t>
  </si>
  <si>
    <t>ASISTENCIAS ADMINISTRATIVAS Y MONITORIAS ACADEMICAS</t>
  </si>
  <si>
    <t>ASISTENCIAS ADMINISTRATIVAS Y MONITORIAS ACADEMICAS PFC</t>
  </si>
  <si>
    <t>ASISTENCIAS ADMINISTRATIVAS Y MONITORIAS ACADEMICAS PROUNAL</t>
  </si>
  <si>
    <t>ASISTENCIAS ADMINISTRATIVAS Y MONITORIAS ACADEMICAS PROPIOS</t>
  </si>
  <si>
    <t>LIBRERIA UNIVERSITARIA</t>
  </si>
  <si>
    <t>LIBRERIA UNIVERSITARIA PROPIOS</t>
  </si>
  <si>
    <t>RECREACION Y USO RACIONAL DEL TIEMPO LIBRE</t>
  </si>
  <si>
    <t>RECREACION Y USO RACIONAL DEL TIEMPO LIBRE PFC</t>
  </si>
  <si>
    <t>RECREACION Y USO RACIONAL DEL TIEMPO LIBRE PROUNAL</t>
  </si>
  <si>
    <t>RECREACION Y USO RACIONAL DEL TIEMPO LIBRE PROPIOS</t>
  </si>
  <si>
    <t>POLITICA PARA LA PROMOCION DE LA SALUD PREVENCION SANA CONVIVENCIA Y REDUCCION DE DAOS AS</t>
  </si>
  <si>
    <t>POLITICA PARA LA PROMOCION DE LA SALUD PREVENCION SANA CONVIVENCIA Y REDUCCION DE DANOS AS</t>
  </si>
  <si>
    <t>CENTRO CULTURAL - DIMENSION ARTISTICA Y CULTURAL</t>
  </si>
  <si>
    <t>CENTRO CULTURAL - DIMENSION ARTISTICA Y CULTURAL PFC</t>
  </si>
  <si>
    <t>CENTRO CULTURAL - DIMENSION ARTISTICA Y CULTURAL PROUNAL</t>
  </si>
  <si>
    <t>CENTRO CULTURAL - DIMENSION ARTISTICA Y CULTURAL PROPIOS</t>
  </si>
  <si>
    <t>ACTUALIZACION ESTATUTO ESTUDIANTIL</t>
  </si>
  <si>
    <t>ACTUALIZACION ESTATUTO ESTUDIANTIL PFC</t>
  </si>
  <si>
    <t>ACTUALIZACION ESTATUTO ESTUDIANTIL PROPIOS</t>
  </si>
  <si>
    <t>POLITICAS INSTITUCIONALES DE GENERO</t>
  </si>
  <si>
    <t>POLITICAS INSTITUCIONALES DE GENERO PFC</t>
  </si>
  <si>
    <t>POLITICAS INSTITUCIONALES DE GENERO PROUNAL</t>
  </si>
  <si>
    <t>POLITICAS INSTITUCIONALES DE GENERO PROPIOS</t>
  </si>
  <si>
    <t xml:space="preserve">RB/PFC-POLITICAS INSTITUCIONALES DE GENERO </t>
  </si>
  <si>
    <t>RB/POLITICAS INSTITUCIONALES DE GENERO-PFC</t>
  </si>
  <si>
    <t>POLITICAS INSTITUCIONALES DE INCLUSION Y DIVERSIDAD</t>
  </si>
  <si>
    <t>POLITICAS INSTITUCIONALES DE INCLUSION Y DIVERSIDAD PFC</t>
  </si>
  <si>
    <t>POLITICAS INSTITUCIONALES DE INCLUSION Y DIVERSIDAD PROUNAL</t>
  </si>
  <si>
    <t>POLITICAS INSTITUCIONALES DE INCLUSION Y     DIVERSIDAD PROPIOS</t>
  </si>
  <si>
    <t>INTERPRETES LENGUAJE DE SEÃ‘AS</t>
  </si>
  <si>
    <t>INTERPRETES LENGUAJE DE SEÃ‘AS PFC</t>
  </si>
  <si>
    <t>INTERPRETES LENGUAJE DE SEÃ‘AS PROUNAL</t>
  </si>
  <si>
    <t>INTERPRETES LENGUAJE DE SEÃ‘AS PROPIOS</t>
  </si>
  <si>
    <t>POLITICA INSTITUCIONAL DE DERECHOS HUMANOS Y PAZ</t>
  </si>
  <si>
    <t>POLITICA INSTITUCIONAL DE DERECHOS HUMANOS Y PAZ PFC</t>
  </si>
  <si>
    <t>EJE 5 INTERNACIONALIZACION PARA EL DESARROLLO LOCAL EN EL ACONTECIMIENTO MUNDO</t>
  </si>
  <si>
    <t>INTERNACIONALIZACION PARA EL DESARROLLO LOCAL EN EL ACONTECIMIENTO MUNDO</t>
  </si>
  <si>
    <t>MOVILIDAD ACADEMICA NACIONAL E INTERNACIONAL-PROFESORES</t>
  </si>
  <si>
    <t>MOVILIDAD ACADEMICA NACIONAL E INTERNACIONAL-PROFESORES PFC</t>
  </si>
  <si>
    <t>MOVILIDAD ACADEMICA NACIONAL E INTERNACIONAL-PROFESORES PROPIOS</t>
  </si>
  <si>
    <t>MOVILIDAD ACADEMICA NACIONAL E INTERNACIONAL-ESTUDIANTES</t>
  </si>
  <si>
    <t>MOVILIDAD ACADEMICA NACIONAL E INTERNACIONAL-ESTUDIANTES PFC</t>
  </si>
  <si>
    <t>MOVILIDAD ACADEMICA NACIONAL E INTERNACIONAL-ESTUDIANTES PROPIOS</t>
  </si>
  <si>
    <t>INTERNACIONALIZACION EN CASA</t>
  </si>
  <si>
    <t>INTERNACIONALIZACION EN CASA PROPIOS</t>
  </si>
  <si>
    <t xml:space="preserve"> EJE 6 DESARROLLO GESTION Y SOSTENIBILIDAD INSTITUCIONAL</t>
  </si>
  <si>
    <t>DESARROLLO GESTION Y SOSTENIBILIDAD INSTITUCIONAL</t>
  </si>
  <si>
    <t>SISTEMA DE INFORMACION PARA LA EFICIENCIA ADMINISTRATIVA PLANIFICACION - SISTEMA INTERNO D</t>
  </si>
  <si>
    <t>SISTEMA DE INFORM. PARA LA EFIC. ADTIVA PLANIF. - SISTEMA INTERNO DE ASEGUR- CALIDAD PFC</t>
  </si>
  <si>
    <t>SISTEMA DE INFORMACION PARA LA EFICIENCIA ADMINISTRATIVA COMUNICACIONES</t>
  </si>
  <si>
    <t>SISTEMA DE INFORMACION PARA LA EFICIENCIA ADMINISTRATIVA COMUNICACIONES PFC</t>
  </si>
  <si>
    <t>SISTEMA DE INFORMACION PARA LA EFICIENCIA ADMINISTRATIVA COMUNICACIONES PROUNAL</t>
  </si>
  <si>
    <t>RB/RENDIMIENTOS FINANCIEROS 2023/PFC</t>
  </si>
  <si>
    <t>GESTION DE LA INFRAESTRUCTURA FISICA</t>
  </si>
  <si>
    <t>GESTION DE LA INFRAESTRUCTURA FISICA PFC</t>
  </si>
  <si>
    <t>GESTION DE LA INFRAESTRUCTURA FISICA PROUNAL</t>
  </si>
  <si>
    <t>GESTION DE LA INFRAESTRUCTURA FISICA PROPIOS</t>
  </si>
  <si>
    <t>GESTION DE LA INFRAESTRUCTURA FISICA PROUT</t>
  </si>
  <si>
    <t>MODERNIZACION Y SOSTENIBILIDAD DE LA INFRAESTRUCTURA TECNOLOGICA -REDES HARDWARE Y SOFTWAR</t>
  </si>
  <si>
    <t>MODERNIZACIN Y SOSTENIBILIDAD DE LA INFRAESTRUCTURA TECNOLOGICA -REDES HARDWARE Y SOFTWAR</t>
  </si>
  <si>
    <t>MODERNIZACION Y SOSTENIBILIDAD DE LA INFRAESTRUCTURA TECNOLGICA -REDES HARDWARE Y SOFTWAR</t>
  </si>
  <si>
    <t>MODERNIZACIO Y SOSTENIBILIDAD DE LA INFRAESTRUCTURA TECNOLGICA -REDES HARDWARE Y SOFTWAR</t>
  </si>
  <si>
    <t>MODERNIZACION DE LABORATORIOS DE DOCENCIA</t>
  </si>
  <si>
    <t>MODERNIZACION DE LABORATORIOS DE DOCENCIA PFC</t>
  </si>
  <si>
    <t>MODERNIZACION DE LABORATORIOS DE DOCENCIA PCI</t>
  </si>
  <si>
    <t>MODERNIZACION DE LABORATORIOS DE DOCENCIA PROUNAL</t>
  </si>
  <si>
    <t>MODERNIZACION DE LABORATORIOS DE DOCENCIA PROPIOS</t>
  </si>
  <si>
    <t>RB/ EQUIPOS DE LABORATORIO INFRAESTRUCTURA TECNOLOGÃA INSTITUCIONAL PROUNAL</t>
  </si>
  <si>
    <t>MEJORAMIENTO DEL CONFORT TERMICO EN LOS ESPACIOS</t>
  </si>
  <si>
    <t>MEJORAMIENTO DEL CONFORT TERMICO EN LOS ESPACIOS PROPIOS</t>
  </si>
  <si>
    <t>DOTACION Y MODERNIZACION MOBILIARIO</t>
  </si>
  <si>
    <t>DOTACION Y MODERNIZACION MOBILIARIO PFC</t>
  </si>
  <si>
    <t>DOTACION Y MODERNIZACION MOBILIARIO PROUNAL</t>
  </si>
  <si>
    <t>DOTACION Y MODERNIZACION MOBILIARIO PROPIOS</t>
  </si>
  <si>
    <t>ACUERDO DE COMPROMISO DE SERVICIOS ENTRE WORLD FOREST ID ASSOCIATION Y LA U, DEL TOLIMA</t>
  </si>
  <si>
    <t>RB/DOCTORADO EN CIENCIAS BIOLÃ“GICAS-40517</t>
  </si>
  <si>
    <t>2</t>
  </si>
  <si>
    <t>EJECUCIÓN PRESUPUESTAL DE INGRESOS  DE ABRIL DE 2024</t>
  </si>
  <si>
    <t>REDUCCIONES</t>
  </si>
  <si>
    <t>PAC-     ACUMULADO</t>
  </si>
  <si>
    <t>RECAUDOS MES</t>
  </si>
  <si>
    <t>RECAUDOS ACUMULADO</t>
  </si>
  <si>
    <t>SALDO     POR  RECAUDAR</t>
  </si>
  <si>
    <t>% Recaudo</t>
  </si>
  <si>
    <t>INGRESOS CORRIENTES</t>
  </si>
  <si>
    <t>102</t>
  </si>
  <si>
    <t>INGRESOS NO TRIBUTARIOS</t>
  </si>
  <si>
    <t>1021</t>
  </si>
  <si>
    <t>102102</t>
  </si>
  <si>
    <t>CONTRIBUCIONES DIVERSAS</t>
  </si>
  <si>
    <t>10210201</t>
  </si>
  <si>
    <t>ESTAMPILLAS</t>
  </si>
  <si>
    <t>102102011</t>
  </si>
  <si>
    <t>10210201101</t>
  </si>
  <si>
    <t>1021020110101</t>
  </si>
  <si>
    <t>1021020110102</t>
  </si>
  <si>
    <t>102102011010201</t>
  </si>
  <si>
    <t>GOBERNACION DEL TOLIMA</t>
  </si>
  <si>
    <t>102102011010202</t>
  </si>
  <si>
    <t>ALCALDIA DE IBAGUE</t>
  </si>
  <si>
    <t>1022</t>
  </si>
  <si>
    <t>102201</t>
  </si>
  <si>
    <t>CERTIFICACIONES Y CONSTANCIAS</t>
  </si>
  <si>
    <t>10220101</t>
  </si>
  <si>
    <t>102201011</t>
  </si>
  <si>
    <t>10220101101</t>
  </si>
  <si>
    <t>CERTIFICACIONES Y CONSTANCIAS ADMINISTRATIVAS</t>
  </si>
  <si>
    <t>102202</t>
  </si>
  <si>
    <t>DERECHOS PECUNIARIOS EDUCACIÓN SUPERIOR</t>
  </si>
  <si>
    <t>10220201</t>
  </si>
  <si>
    <t xml:space="preserve">SERVICIOS DE EDUCACIÓN SUPERIOR TERCIARIA </t>
  </si>
  <si>
    <t>102202011</t>
  </si>
  <si>
    <t>SERVICIOS DE EDUC SUPERIOR TERC NIVEL PREGRADO</t>
  </si>
  <si>
    <t>10220201101</t>
  </si>
  <si>
    <t xml:space="preserve">INSCRIPCIONES </t>
  </si>
  <si>
    <t>10220201102</t>
  </si>
  <si>
    <t>DERECHOS DE GRADO</t>
  </si>
  <si>
    <t>10220201103</t>
  </si>
  <si>
    <t>MATRICULAS</t>
  </si>
  <si>
    <t>10220201104</t>
  </si>
  <si>
    <t>CERTIFICACIONES CONST. ACA Y DERECHOS COMPLEM</t>
  </si>
  <si>
    <t>102202012</t>
  </si>
  <si>
    <t>SERVICIOS DE EDUCACIÓN SUPERIOR TER NIVEL POSGRADO</t>
  </si>
  <si>
    <t>10220201201</t>
  </si>
  <si>
    <t>10220201202</t>
  </si>
  <si>
    <t>10220201203</t>
  </si>
  <si>
    <t>10220201204</t>
  </si>
  <si>
    <t>CERTIFICACIONES CONSTANCIAS ACAD Y DERECHOS COMPLEM</t>
  </si>
  <si>
    <t>MULTAS, SANCIONES E INTERESES DE MORA</t>
  </si>
  <si>
    <t>MULTAS Y SANCIONES</t>
  </si>
  <si>
    <t>SANCIONES DISCIPLINARIAS</t>
  </si>
  <si>
    <t>1025</t>
  </si>
  <si>
    <t>VENTA DE BIENES Y SERVICIOS</t>
  </si>
  <si>
    <t>102501</t>
  </si>
  <si>
    <t>VENTAS DE ESTABLECIMIENTO DE MERCADO</t>
  </si>
  <si>
    <t>10250108</t>
  </si>
  <si>
    <t>102501080</t>
  </si>
  <si>
    <t>CONVENIOS Y/ O CONTRATOS DE PRESTACION DE SERVICIOS</t>
  </si>
  <si>
    <t>10250108001</t>
  </si>
  <si>
    <t>'CONTRATO INTERADMINISTRATIVO NO.201 DEL DIC-2023 CONSEJO MUNICIPAL DE IBAGUE</t>
  </si>
  <si>
    <t>10250108002</t>
  </si>
  <si>
    <t>AMEVEA-ASOCIACION COLOMBIANA DE MEDICOS VETERINARIOS ZOOT-150623</t>
  </si>
  <si>
    <t>10250108003</t>
  </si>
  <si>
    <t xml:space="preserve">ACUERDO DE CONTRATACIÓN DE SERVICIOS FIRMADO ENTRE EL WORLD FOREST ID ASSOCIATION, UNA </t>
  </si>
  <si>
    <t>10250108004</t>
  </si>
  <si>
    <t>CONVENIO INTERADMINISTRATIVO 0356 DE ABRIL DE 2024 SUSCRITO CON CORTOLIMA</t>
  </si>
  <si>
    <t>102501081</t>
  </si>
  <si>
    <t>SERVICIOS DE INVESTIGACIÓN Y DESARROLLO</t>
  </si>
  <si>
    <t>10250108101</t>
  </si>
  <si>
    <t>SERVICIOS DE INVESTIGACIÓN Y DESARROLLO EXPERIMENTAL EN CIENCIAS NATURALES E INGENIERÍA</t>
  </si>
  <si>
    <t>10250108102</t>
  </si>
  <si>
    <t>SERVICIOS DE INVESTIGACIÓN Y DESARROLLO EN CIENCIAS SOCIALES Y HUMANIDADES</t>
  </si>
  <si>
    <t>10250108103</t>
  </si>
  <si>
    <t>SERVICIOS INTERDISCIPLINARIOS DE INVESTIGACIÓN Y DESARROLLO EXPERIMENTAL</t>
  </si>
  <si>
    <t>10250108104</t>
  </si>
  <si>
    <t>CREACIONES ORIGINALES RELACIONADAS CON INVESTIGACIÓN Y EL DESARROLLO</t>
  </si>
  <si>
    <t>102501082</t>
  </si>
  <si>
    <t>102501083</t>
  </si>
  <si>
    <t>OTROS SERVICIOS PROFESIONALES CIENTÍFICOS Y TÉCNICO</t>
  </si>
  <si>
    <t>SERVICIOS CIENTÍFICOS Y OTROS TÉCNICOS</t>
  </si>
  <si>
    <t>OTROS SERVICIOS PROFESIONALES Y TÉCNICOS N.C.P</t>
  </si>
  <si>
    <t>SERVICIOS DE BIBLIOTECA Y ARCHIVOS</t>
  </si>
  <si>
    <t>10250109</t>
  </si>
  <si>
    <t>102501092</t>
  </si>
  <si>
    <t>10250109205</t>
  </si>
  <si>
    <t>SERVICIOS DE EDUCACIÓN SUPERIOR TERCIARIA</t>
  </si>
  <si>
    <t>10250109209</t>
  </si>
  <si>
    <t>102501093</t>
  </si>
  <si>
    <t>10250109301</t>
  </si>
  <si>
    <t>SERVICIOS DE SALUD HUMANA</t>
  </si>
  <si>
    <t>102501096</t>
  </si>
  <si>
    <t>10250109604</t>
  </si>
  <si>
    <t>SERVICIOS DE PRESERVACIÓN Y MUSEOS</t>
  </si>
  <si>
    <t>102502</t>
  </si>
  <si>
    <t>VENTAS INCIDENTALES DE ESTABLECIMIENTO NO DE MERCADO</t>
  </si>
  <si>
    <t>10250200</t>
  </si>
  <si>
    <t>102502001</t>
  </si>
  <si>
    <t>10250200101</t>
  </si>
  <si>
    <t>CEREALES</t>
  </si>
  <si>
    <t>10250200102</t>
  </si>
  <si>
    <t>10250200104</t>
  </si>
  <si>
    <t>10250200109</t>
  </si>
  <si>
    <t>PRODC DE  FIBRAS PLNTAS VIVAS FLORES Y CAP DE FLORES TAB EN RAMA Y CAUCHO NATURAL</t>
  </si>
  <si>
    <t>102502002</t>
  </si>
  <si>
    <t>10250200201</t>
  </si>
  <si>
    <t>10250200202</t>
  </si>
  <si>
    <t>10250200203</t>
  </si>
  <si>
    <t>HUEVOS DE GALLINA O DE OTRAS AVES CON CÁSCARA FRESCOS</t>
  </si>
  <si>
    <t>102502003</t>
  </si>
  <si>
    <t>OTROS BIENES TRANSPORTABLES, (EXCEPTO PRODUCTOS METÁLICOS, MAQUINARIA Y EQUIPO)</t>
  </si>
  <si>
    <t>102502038</t>
  </si>
  <si>
    <t>MUEBLES; OTROS BIENES TRANSPORTABLES N.C.P.</t>
  </si>
  <si>
    <t>1025020389</t>
  </si>
  <si>
    <t>DESPERDICIOS; DESECHOS Y RESIDUALES</t>
  </si>
  <si>
    <t>DESPERDICIOS O DESECHOS METÁLICOS</t>
  </si>
  <si>
    <t>10250206</t>
  </si>
  <si>
    <t>SERVICIOS DE VENTA Y DE DISTRIBUCIÓN ALOJAMIENTO</t>
  </si>
  <si>
    <t>102502062</t>
  </si>
  <si>
    <t>SERVICIOS DE VENTA AL POR MENOR</t>
  </si>
  <si>
    <t>10250206201</t>
  </si>
  <si>
    <t>SERVICIOS DE VENTA AL POR MENOR EN ESTABLECIMIENTOS NO ESPECIALIZADOS</t>
  </si>
  <si>
    <t>10250206202</t>
  </si>
  <si>
    <t>SERVICIOS DE VENTA AL POR MENOR EN ESTABLECIMIENTOS ESPECIALIZADOS</t>
  </si>
  <si>
    <t>102502063</t>
  </si>
  <si>
    <t>ALOJAMIENTO SERVICIOS DE SUMINISTROS DE COMIDAS Y BEBIDA</t>
  </si>
  <si>
    <t>10250206303</t>
  </si>
  <si>
    <t>102502067</t>
  </si>
  <si>
    <t>10250206709</t>
  </si>
  <si>
    <t>OTROS SERVICIOS DE APOYO AL TRANSPORTE</t>
  </si>
  <si>
    <t>10250207</t>
  </si>
  <si>
    <t>SERVICIOS FINANCIEROS Y SERVICIOS CONEXOS SERVICIOS INMOBILI Y SERVICIOS DE LEASING</t>
  </si>
  <si>
    <t>102502072</t>
  </si>
  <si>
    <t>10250207201</t>
  </si>
  <si>
    <t>10250208</t>
  </si>
  <si>
    <t>102502083</t>
  </si>
  <si>
    <t>OTROS SERVICIOS PROFESIONALES, CIENTÍFICOS Y TÉCNICO</t>
  </si>
  <si>
    <t>10250208301</t>
  </si>
  <si>
    <t>SERVICIOS DE CONSULTORÍA EN ADMINISTRACIÓN Y SERVICIOS DE GESTIÓN, SERVICIOS DE TECNOLOGÍA</t>
  </si>
  <si>
    <t>10250208302</t>
  </si>
  <si>
    <t>SERVICIOS DE ARQUITECTURA, SERVICIOS DE PLANEACIÓN URBANA Y ORDENAMIENTO DEL TERRITORIO, S</t>
  </si>
  <si>
    <t>10250208303</t>
  </si>
  <si>
    <t>SERVICIOS DE INGENIERÍA</t>
  </si>
  <si>
    <t>10250208304</t>
  </si>
  <si>
    <t>10250208305</t>
  </si>
  <si>
    <t>10250208306</t>
  </si>
  <si>
    <t>10250208307</t>
  </si>
  <si>
    <t>SERVICIOS DE INVESTIGACIONES DE MERCADO Y DE ENCUESTAS DE OPINIÓN PÚBLICA</t>
  </si>
  <si>
    <t>10250208308</t>
  </si>
  <si>
    <t>SERVICIOS FOTOGRÁFICOS Y SERVICIOS DE REVELADO FOTOGRÁFICO</t>
  </si>
  <si>
    <t>10250208309</t>
  </si>
  <si>
    <t>102502084</t>
  </si>
  <si>
    <t>10250208401</t>
  </si>
  <si>
    <t>10250208402</t>
  </si>
  <si>
    <t>10250208403</t>
  </si>
  <si>
    <t>SERVICIOS DE CONTENIDOS EN LÍNEA (ON-LINE)</t>
  </si>
  <si>
    <t>10250208404</t>
  </si>
  <si>
    <t>SERVICIOS DE AGENCIAS DE NOTICIAS</t>
  </si>
  <si>
    <t>10250208405</t>
  </si>
  <si>
    <t>10250208406</t>
  </si>
  <si>
    <t>SERVICIOS DE PROGRAMACIÓN, DISTRIBUCIÓN Y TRANSMISIÓN DE PROGRAMAS</t>
  </si>
  <si>
    <t>102502089</t>
  </si>
  <si>
    <t>OTROS SERVICIOS DE FABRICACIÓN; SERVICIOS DE EDICIÓN, IMPRESIÓN Y REPRODUCCIÓN; SERVICIOS</t>
  </si>
  <si>
    <t>10250208901</t>
  </si>
  <si>
    <t>10250208902</t>
  </si>
  <si>
    <t>SERVICIOS DE MOLDEADO, ESTAMPADO, EXTRUSIÓN Y FABRICACIÓN DE PRODUCTOS SIMILARES DE PLÁST</t>
  </si>
  <si>
    <t>10250208903</t>
  </si>
  <si>
    <t>SERVICIOS DE FUNDICIÓN, FORJA, ESTAMPADO Y FABRICACIÓN DE PRODUCTOS SIMILARES DE METALES</t>
  </si>
  <si>
    <t>10250208904</t>
  </si>
  <si>
    <t>SERVICIOS DE RECUPERACIÓN DE MATERIALES, A COMISIÓN O POR CONTRATO</t>
  </si>
  <si>
    <t>10250209</t>
  </si>
  <si>
    <t>102502092</t>
  </si>
  <si>
    <t>10250209201</t>
  </si>
  <si>
    <t>SERVICIOS DE EDUCACIÓN DE LA PRIMERA INFANCIA Y PREESCOLAR</t>
  </si>
  <si>
    <t>10250209202</t>
  </si>
  <si>
    <t>SERVICIOS DE ENSEÑANZA PRIMARIA</t>
  </si>
  <si>
    <t>10250209203</t>
  </si>
  <si>
    <t>SERVICIOS DE EDUCACIÓN SECUNDARIA</t>
  </si>
  <si>
    <t>10250209204</t>
  </si>
  <si>
    <t>SERVICIOS DE EDUCACIÓN POST SECUNDARIA NO TERCIARIA</t>
  </si>
  <si>
    <t>10250209205</t>
  </si>
  <si>
    <t>10250209209</t>
  </si>
  <si>
    <t>OTROS TIPOS  DE EDUCACIÓN SUPERIOR  Y SERVICIOS</t>
  </si>
  <si>
    <t>102502093</t>
  </si>
  <si>
    <t>SERVICIOS PARA EL CUIDADO DE LA SALUD HUMANA Y SERVICIOS SOCIALE</t>
  </si>
  <si>
    <t>10250209301</t>
  </si>
  <si>
    <t>102502094</t>
  </si>
  <si>
    <t>10250209409</t>
  </si>
  <si>
    <t>'OTROS SERVICIOS DE PROTECCIÓN DEL MEDIO AMBIENTE NCP</t>
  </si>
  <si>
    <t>SERVICIOS DEPORTIVOS Y DEPORTES RECREATIVOS</t>
  </si>
  <si>
    <t>1026</t>
  </si>
  <si>
    <t>102601</t>
  </si>
  <si>
    <t>INDEMNIZACIONES RELACIONADAS CON SEGUROS NO DE VIDA</t>
  </si>
  <si>
    <t>10260101</t>
  </si>
  <si>
    <t>10260101101</t>
  </si>
  <si>
    <t>102602</t>
  </si>
  <si>
    <t>SENTENCIAS Y CONCILIACIONES</t>
  </si>
  <si>
    <t>10260201</t>
  </si>
  <si>
    <t>102602011</t>
  </si>
  <si>
    <t>10260201101</t>
  </si>
  <si>
    <t>102604</t>
  </si>
  <si>
    <t>DEVOLUCIÓN IVA- INSTITUCIONES DE EDUCACIÓN SUPERIOR</t>
  </si>
  <si>
    <t>10260401</t>
  </si>
  <si>
    <t>102604011</t>
  </si>
  <si>
    <t>10260401101</t>
  </si>
  <si>
    <t>102605</t>
  </si>
  <si>
    <t>TRANSFERENCIAS DE OTRAS UNIDADES DE GOBIERNO</t>
  </si>
  <si>
    <t>10260501</t>
  </si>
  <si>
    <t>102605011</t>
  </si>
  <si>
    <t>APORTES NACIÓN</t>
  </si>
  <si>
    <t>LEY 30 ART 86</t>
  </si>
  <si>
    <t>LEY 30 ART 87</t>
  </si>
  <si>
    <t>DEVOLUCIÓN VOTACIONES</t>
  </si>
  <si>
    <t>LEY 1819 COOPERATIVAS</t>
  </si>
  <si>
    <t>PLAN DE FOMENTO A LA CALIDAD</t>
  </si>
  <si>
    <t>INVERSION PIC</t>
  </si>
  <si>
    <t>RECURSOS DE CAPITAL</t>
  </si>
  <si>
    <t>205</t>
  </si>
  <si>
    <t>2051</t>
  </si>
  <si>
    <t>RENDIMIENTOS FINANCIEROS</t>
  </si>
  <si>
    <t>205102</t>
  </si>
  <si>
    <t>RECURSOS DE LA ENTIDAD</t>
  </si>
  <si>
    <t>20510201</t>
  </si>
  <si>
    <t>DEPÓSITOS</t>
  </si>
  <si>
    <t>205102011</t>
  </si>
  <si>
    <t>20510201101</t>
  </si>
  <si>
    <t>2051020110101</t>
  </si>
  <si>
    <t>2051020110102</t>
  </si>
  <si>
    <t>PROUNAL</t>
  </si>
  <si>
    <t>2051020110103</t>
  </si>
  <si>
    <t>PRO UT</t>
  </si>
  <si>
    <t>2051020110104</t>
  </si>
  <si>
    <t>CREE</t>
  </si>
  <si>
    <t>2051020110105</t>
  </si>
  <si>
    <t>INVERSION</t>
  </si>
  <si>
    <t>2051020110106</t>
  </si>
  <si>
    <t>REGALIAS</t>
  </si>
  <si>
    <t>2051020110107</t>
  </si>
  <si>
    <t xml:space="preserve">INTERESES DE CONVENIOS </t>
  </si>
  <si>
    <t>2051020110108</t>
  </si>
  <si>
    <t>INTERESESES INVESTIGACIONES</t>
  </si>
  <si>
    <t>2051020110109</t>
  </si>
  <si>
    <t>INTERESES CREE INVESTIGACIONES</t>
  </si>
  <si>
    <t>2051020110110</t>
  </si>
  <si>
    <t>INTERESE CONVENIOS INVESTIGACIONES</t>
  </si>
  <si>
    <t>2051020110111</t>
  </si>
  <si>
    <t>INTERESES DE DOCTORADO</t>
  </si>
  <si>
    <t>2051020110112</t>
  </si>
  <si>
    <t>INTERESES CURD</t>
  </si>
  <si>
    <t>2052</t>
  </si>
  <si>
    <t>INTERESES POR PRÉSTAMOS</t>
  </si>
  <si>
    <t>205201</t>
  </si>
  <si>
    <t>20520101</t>
  </si>
  <si>
    <t>205201011</t>
  </si>
  <si>
    <t>20520101101</t>
  </si>
  <si>
    <t>2053</t>
  </si>
  <si>
    <t>205301</t>
  </si>
  <si>
    <t>RENDIMIENTOS RECURSOS DE TERCEROS</t>
  </si>
  <si>
    <t>20530101</t>
  </si>
  <si>
    <t>205301011</t>
  </si>
  <si>
    <t>20530101101</t>
  </si>
  <si>
    <t>208</t>
  </si>
  <si>
    <t>2081</t>
  </si>
  <si>
    <t>TRANSFERENCIAS DE CAPITAL</t>
  </si>
  <si>
    <t>208101</t>
  </si>
  <si>
    <t>DONACIONES</t>
  </si>
  <si>
    <t>20810101</t>
  </si>
  <si>
    <t>DE GOBIERNOS EXTRANJEROS</t>
  </si>
  <si>
    <t>208101011</t>
  </si>
  <si>
    <t>NO CONDICIONADAS A LA ADQUISICIÓN DE UN ACTIVO</t>
  </si>
  <si>
    <t>2082</t>
  </si>
  <si>
    <t>208201</t>
  </si>
  <si>
    <t>INDEMNIZACIONES DE CAPITAL RELACIONADAS CON SEGUROS NO DE VIDA</t>
  </si>
  <si>
    <t>20820101</t>
  </si>
  <si>
    <t>208201011</t>
  </si>
  <si>
    <t>20820101101</t>
  </si>
  <si>
    <t>RECURSOS DEL BALANCE</t>
  </si>
  <si>
    <t>RECURSOS DE TERCEROS EN ADMINISTRACIÓN</t>
  </si>
  <si>
    <t>PROYECTO 100622 CONVENIO 276-2022 CELSIA COLOMBIA S.A E.SP</t>
  </si>
  <si>
    <t>PROYECTO 20623 CONVENIO ISAGEN 33/1780 DE  2023</t>
  </si>
  <si>
    <t>PROYECTO 30623 CONVENIO MADR-CD-365-203 MINISTERIO DE AGRICULTURA Y DESARROLLO RURA</t>
  </si>
  <si>
    <t>PROYECTO 10623 CONVENIO 1684-2023 GOBERNACION DEL TOLIMA</t>
  </si>
  <si>
    <t>CONTRATO INTERADMINISTRATIVIO 0531 MAYO-2023 CORTOLIMA</t>
  </si>
  <si>
    <t>CONTRIBUCION - SUPERINTENDENCIA DE VIGILANCIA</t>
  </si>
  <si>
    <t>EJECUCIÓN PRESUPUESTAL DE GASTOS  DE ABRIL DE 2024</t>
  </si>
  <si>
    <t xml:space="preserve"> INVERSION 2024</t>
  </si>
  <si>
    <t>TOTAL 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</si>
</sst>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_-;_-@"/>
    <numFmt numFmtId="165" formatCode="_-* #,##0.00_-;\-* #,##0.00_-;_-* &quot;-&quot;_-;_-@"/>
    <numFmt numFmtId="166" formatCode="000000000000"/>
    <numFmt numFmtId="167" formatCode="_-* #,##0_-;\-* #,##0_-;_-* &quot;-&quot;??_-;_-@_-"/>
    <numFmt numFmtId="168" formatCode="_-&quot;$&quot;\ * #,##0_-;\-&quot;$&quot;\ * #,##0_-;_-&quot;$&quot;\ * &quot;-&quot;??_-;_-@_-"/>
    <numFmt numFmtId="169" formatCode="&quot;$&quot;#,###,,"/>
    <numFmt numFmtId="170" formatCode="0.0%"/>
    <numFmt numFmtId="171" formatCode="_(* #,##0.00_);_(* \(#,##0.00\);_(* &quot;-&quot;??_);_(@_)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name val="Calibri"/>
      <family val="2"/>
      <scheme val="minor"/>
    </font>
    <font>
      <sz val="11"/>
      <color theme="0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name val="Calibri"/>
      <family val="2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rgb="FF000000"/>
      <name val="Arial"/>
      <family val="2"/>
    </font>
    <font>
      <sz val="10"/>
      <color theme="0"/>
      <name val="Montserrat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4"/>
      <color rgb="FF000000"/>
      <name val="Arial Black"/>
      <family val="2"/>
    </font>
    <font>
      <b/>
      <sz val="14"/>
      <color rgb="FFFFFFFF"/>
      <name val="Calibri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  <scheme val="minor"/>
    </font>
    <font>
      <sz val="14"/>
      <color theme="0"/>
      <name val="Calibri"/>
      <family val="2"/>
    </font>
    <font>
      <b/>
      <sz val="14"/>
      <color theme="0"/>
      <name val="Calibri"/>
      <family val="2"/>
    </font>
    <font>
      <sz val="9"/>
      <color theme="0"/>
      <name val="Calibri"/>
      <family val="2"/>
    </font>
    <font>
      <sz val="8"/>
      <color theme="0"/>
      <name val="Calibri"/>
      <family val="2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rgb="FFC2D69B"/>
      </patternFill>
    </fill>
    <fill>
      <patternFill patternType="solid">
        <fgColor rgb="FFFFCCCC"/>
        <bgColor indexed="64"/>
      </patternFill>
    </fill>
    <fill>
      <patternFill patternType="solid">
        <fgColor rgb="FFDBEEE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ABF8F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0"/>
        <bgColor rgb="FFFABF8F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86AA3"/>
        <bgColor indexed="64"/>
      </patternFill>
    </fill>
    <fill>
      <patternFill patternType="solid">
        <fgColor rgb="FFDFF1F5"/>
        <bgColor indexed="64"/>
      </patternFill>
    </fill>
    <fill>
      <patternFill patternType="solid">
        <fgColor rgb="FFDFF1F5"/>
        <bgColor rgb="FFFABF8F"/>
      </patternFill>
    </fill>
    <fill>
      <patternFill patternType="solid">
        <fgColor rgb="FFDFF1F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206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FFCC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7030A0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theme="5" tint="0.79998168889431442"/>
        <bgColor rgb="FF000000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ADD8E6"/>
      </left>
      <right style="medium">
        <color rgb="FFADD8E6"/>
      </right>
      <top style="medium">
        <color rgb="FFADD8E6"/>
      </top>
      <bottom style="medium">
        <color rgb="FFADD8E6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3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6">
    <xf numFmtId="0" fontId="0" fillId="0" borderId="0" xfId="0"/>
    <xf numFmtId="0" fontId="6" fillId="0" borderId="0" xfId="0" applyFont="1"/>
    <xf numFmtId="0" fontId="5" fillId="0" borderId="0" xfId="4" applyFont="1" applyAlignment="1">
      <alignment vertical="center" wrapText="1"/>
    </xf>
    <xf numFmtId="0" fontId="8" fillId="0" borderId="0" xfId="0" applyFont="1"/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43" fontId="3" fillId="4" borderId="3" xfId="1" applyFont="1" applyFill="1" applyBorder="1" applyAlignment="1">
      <alignment horizontal="center" vertical="center" wrapText="1"/>
    </xf>
    <xf numFmtId="43" fontId="3" fillId="4" borderId="4" xfId="1" applyFont="1" applyFill="1" applyBorder="1" applyAlignment="1">
      <alignment horizontal="center" vertical="center" wrapText="1"/>
    </xf>
    <xf numFmtId="43" fontId="3" fillId="4" borderId="5" xfId="1" applyFont="1" applyFill="1" applyBorder="1" applyAlignment="1">
      <alignment horizontal="center" vertical="center" wrapText="1"/>
    </xf>
    <xf numFmtId="0" fontId="9" fillId="0" borderId="0" xfId="0" applyFont="1"/>
    <xf numFmtId="1" fontId="9" fillId="0" borderId="11" xfId="0" applyNumberFormat="1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165" fontId="11" fillId="0" borderId="13" xfId="0" applyNumberFormat="1" applyFont="1" applyFill="1" applyBorder="1" applyAlignment="1">
      <alignment vertical="center" wrapText="1"/>
    </xf>
    <xf numFmtId="165" fontId="11" fillId="0" borderId="8" xfId="0" applyNumberFormat="1" applyFont="1" applyFill="1" applyBorder="1" applyAlignment="1">
      <alignment vertical="center" wrapText="1"/>
    </xf>
    <xf numFmtId="165" fontId="11" fillId="0" borderId="15" xfId="0" applyNumberFormat="1" applyFont="1" applyFill="1" applyBorder="1" applyAlignment="1">
      <alignment vertical="center" wrapText="1"/>
    </xf>
    <xf numFmtId="165" fontId="11" fillId="0" borderId="17" xfId="0" applyNumberFormat="1" applyFont="1" applyFill="1" applyBorder="1" applyAlignment="1">
      <alignment vertical="center" wrapText="1"/>
    </xf>
    <xf numFmtId="1" fontId="0" fillId="0" borderId="11" xfId="0" quotePrefix="1" applyNumberFormat="1" applyBorder="1" applyAlignment="1">
      <alignment horizontal="left" vertical="center" wrapText="1"/>
    </xf>
    <xf numFmtId="166" fontId="9" fillId="0" borderId="11" xfId="0" applyNumberFormat="1" applyFont="1" applyBorder="1" applyAlignment="1">
      <alignment horizontal="left" vertical="center" wrapText="1"/>
    </xf>
    <xf numFmtId="0" fontId="0" fillId="0" borderId="11" xfId="0" quotePrefix="1" applyBorder="1" applyAlignment="1">
      <alignment horizontal="left" vertical="center" wrapText="1"/>
    </xf>
    <xf numFmtId="1" fontId="9" fillId="0" borderId="11" xfId="0" quotePrefix="1" applyNumberFormat="1" applyFont="1" applyBorder="1" applyAlignment="1">
      <alignment horizontal="left" vertical="center" wrapText="1"/>
    </xf>
    <xf numFmtId="0" fontId="0" fillId="0" borderId="19" xfId="0" quotePrefix="1" applyBorder="1"/>
    <xf numFmtId="0" fontId="0" fillId="0" borderId="10" xfId="0" applyBorder="1"/>
    <xf numFmtId="0" fontId="9" fillId="0" borderId="8" xfId="7" applyFont="1" applyBorder="1" applyAlignment="1">
      <alignment horizontal="left" vertical="center" wrapText="1"/>
    </xf>
    <xf numFmtId="165" fontId="11" fillId="0" borderId="13" xfId="1" applyNumberFormat="1" applyFont="1" applyFill="1" applyBorder="1" applyAlignment="1">
      <alignment horizontal="right" vertical="center" wrapText="1"/>
    </xf>
    <xf numFmtId="165" fontId="11" fillId="0" borderId="8" xfId="1" applyNumberFormat="1" applyFont="1" applyFill="1" applyBorder="1" applyAlignment="1">
      <alignment horizontal="right" vertical="center" wrapText="1"/>
    </xf>
    <xf numFmtId="165" fontId="11" fillId="0" borderId="15" xfId="1" applyNumberFormat="1" applyFont="1" applyFill="1" applyBorder="1" applyAlignment="1">
      <alignment horizontal="right" vertical="center" wrapText="1"/>
    </xf>
    <xf numFmtId="0" fontId="0" fillId="0" borderId="19" xfId="0" applyBorder="1" applyAlignment="1">
      <alignment horizontal="left"/>
    </xf>
    <xf numFmtId="165" fontId="11" fillId="0" borderId="17" xfId="1" applyNumberFormat="1" applyFont="1" applyFill="1" applyBorder="1" applyAlignment="1">
      <alignment horizontal="right" vertical="center" wrapText="1"/>
    </xf>
    <xf numFmtId="0" fontId="12" fillId="0" borderId="0" xfId="0" applyFont="1"/>
    <xf numFmtId="0" fontId="13" fillId="0" borderId="0" xfId="0" applyFont="1"/>
    <xf numFmtId="165" fontId="0" fillId="0" borderId="13" xfId="1" applyNumberFormat="1" applyFont="1" applyFill="1" applyBorder="1" applyAlignment="1">
      <alignment horizontal="right" vertical="center" wrapText="1"/>
    </xf>
    <xf numFmtId="165" fontId="0" fillId="0" borderId="15" xfId="1" applyNumberFormat="1" applyFont="1" applyFill="1" applyBorder="1" applyAlignment="1">
      <alignment horizontal="right" vertical="center" wrapText="1"/>
    </xf>
    <xf numFmtId="1" fontId="9" fillId="0" borderId="21" xfId="0" applyNumberFormat="1" applyFont="1" applyBorder="1" applyAlignment="1">
      <alignment horizontal="left" vertical="center" wrapText="1"/>
    </xf>
    <xf numFmtId="0" fontId="9" fillId="0" borderId="22" xfId="7" applyFont="1" applyBorder="1" applyAlignment="1">
      <alignment horizontal="left" vertical="center" wrapText="1"/>
    </xf>
    <xf numFmtId="165" fontId="11" fillId="0" borderId="22" xfId="1" applyNumberFormat="1" applyFont="1" applyFill="1" applyBorder="1" applyAlignment="1">
      <alignment horizontal="right" vertical="center" wrapText="1"/>
    </xf>
    <xf numFmtId="165" fontId="11" fillId="0" borderId="22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15" fillId="2" borderId="0" xfId="0" applyFont="1" applyFill="1"/>
    <xf numFmtId="43" fontId="2" fillId="6" borderId="3" xfId="1" applyFont="1" applyFill="1" applyBorder="1" applyAlignment="1">
      <alignment horizontal="center" vertical="center" wrapText="1"/>
    </xf>
    <xf numFmtId="43" fontId="2" fillId="6" borderId="5" xfId="1" applyFont="1" applyFill="1" applyBorder="1" applyAlignment="1">
      <alignment horizontal="center" vertical="center" wrapText="1"/>
    </xf>
    <xf numFmtId="164" fontId="6" fillId="0" borderId="0" xfId="0" applyNumberFormat="1" applyFont="1"/>
    <xf numFmtId="0" fontId="16" fillId="7" borderId="6" xfId="7" applyFont="1" applyFill="1" applyBorder="1" applyAlignment="1">
      <alignment horizontal="left" vertical="center"/>
    </xf>
    <xf numFmtId="167" fontId="16" fillId="7" borderId="26" xfId="1" applyNumberFormat="1" applyFont="1" applyFill="1" applyBorder="1" applyAlignment="1">
      <alignment horizontal="right" vertical="center"/>
    </xf>
    <xf numFmtId="167" fontId="16" fillId="7" borderId="27" xfId="1" applyNumberFormat="1" applyFont="1" applyFill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 wrapText="1"/>
    </xf>
    <xf numFmtId="0" fontId="16" fillId="7" borderId="11" xfId="7" applyFont="1" applyFill="1" applyBorder="1" applyAlignment="1">
      <alignment horizontal="left" vertical="center"/>
    </xf>
    <xf numFmtId="41" fontId="16" fillId="7" borderId="8" xfId="9" applyFont="1" applyFill="1" applyBorder="1" applyAlignment="1">
      <alignment horizontal="right" vertical="center"/>
    </xf>
    <xf numFmtId="41" fontId="16" fillId="7" borderId="9" xfId="9" applyFont="1" applyFill="1" applyBorder="1" applyAlignment="1">
      <alignment horizontal="right" vertical="center"/>
    </xf>
    <xf numFmtId="0" fontId="16" fillId="8" borderId="11" xfId="7" applyFont="1" applyFill="1" applyBorder="1" applyAlignment="1">
      <alignment horizontal="left" vertical="center"/>
    </xf>
    <xf numFmtId="41" fontId="16" fillId="8" borderId="8" xfId="9" applyFont="1" applyFill="1" applyBorder="1" applyAlignment="1">
      <alignment horizontal="right" vertical="center"/>
    </xf>
    <xf numFmtId="41" fontId="16" fillId="8" borderId="9" xfId="9" applyFont="1" applyFill="1" applyBorder="1" applyAlignment="1">
      <alignment horizontal="right" vertical="center"/>
    </xf>
    <xf numFmtId="0" fontId="18" fillId="0" borderId="11" xfId="7" applyFont="1" applyBorder="1" applyAlignment="1">
      <alignment horizontal="left" vertical="center" wrapText="1"/>
    </xf>
    <xf numFmtId="41" fontId="18" fillId="0" borderId="8" xfId="9" applyFont="1" applyFill="1" applyBorder="1" applyAlignment="1">
      <alignment horizontal="right" vertical="center"/>
    </xf>
    <xf numFmtId="41" fontId="18" fillId="0" borderId="9" xfId="9" applyFont="1" applyFill="1" applyBorder="1" applyAlignment="1">
      <alignment horizontal="right" vertical="center"/>
    </xf>
    <xf numFmtId="43" fontId="6" fillId="0" borderId="0" xfId="1" applyFont="1" applyFill="1" applyBorder="1" applyAlignment="1"/>
    <xf numFmtId="41" fontId="18" fillId="2" borderId="8" xfId="9" applyFont="1" applyFill="1" applyBorder="1" applyAlignment="1">
      <alignment horizontal="right" vertical="center"/>
    </xf>
    <xf numFmtId="41" fontId="18" fillId="2" borderId="9" xfId="9" applyFont="1" applyFill="1" applyBorder="1" applyAlignment="1">
      <alignment horizontal="right" vertical="center"/>
    </xf>
    <xf numFmtId="164" fontId="17" fillId="0" borderId="28" xfId="0" applyNumberFormat="1" applyFont="1" applyBorder="1" applyAlignment="1">
      <alignment horizontal="right" vertical="center" wrapText="1"/>
    </xf>
    <xf numFmtId="0" fontId="17" fillId="9" borderId="11" xfId="0" applyFont="1" applyFill="1" applyBorder="1" applyAlignment="1">
      <alignment horizontal="left" vertical="center" wrapText="1"/>
    </xf>
    <xf numFmtId="167" fontId="16" fillId="8" borderId="8" xfId="1" applyNumberFormat="1" applyFont="1" applyFill="1" applyBorder="1" applyAlignment="1">
      <alignment horizontal="left" vertical="center"/>
    </xf>
    <xf numFmtId="0" fontId="17" fillId="10" borderId="11" xfId="7" applyFont="1" applyFill="1" applyBorder="1" applyAlignment="1">
      <alignment horizontal="left" vertical="center" wrapText="1"/>
    </xf>
    <xf numFmtId="0" fontId="19" fillId="0" borderId="11" xfId="7" applyFont="1" applyBorder="1" applyAlignment="1">
      <alignment horizontal="left" vertical="center" wrapText="1"/>
    </xf>
    <xf numFmtId="0" fontId="18" fillId="0" borderId="29" xfId="7" applyFont="1" applyBorder="1" applyAlignment="1">
      <alignment horizontal="left" vertical="center" wrapText="1"/>
    </xf>
    <xf numFmtId="41" fontId="18" fillId="0" borderId="15" xfId="9" applyFont="1" applyFill="1" applyBorder="1" applyAlignment="1">
      <alignment horizontal="right" vertical="center"/>
    </xf>
    <xf numFmtId="41" fontId="18" fillId="0" borderId="16" xfId="9" applyFont="1" applyFill="1" applyBorder="1" applyAlignment="1">
      <alignment horizontal="right" vertical="center"/>
    </xf>
    <xf numFmtId="0" fontId="14" fillId="0" borderId="19" xfId="0" applyFont="1" applyBorder="1"/>
    <xf numFmtId="0" fontId="14" fillId="0" borderId="31" xfId="0" applyFont="1" applyBorder="1"/>
    <xf numFmtId="41" fontId="18" fillId="0" borderId="22" xfId="9" applyFont="1" applyFill="1" applyBorder="1" applyAlignment="1">
      <alignment horizontal="right" vertical="center"/>
    </xf>
    <xf numFmtId="41" fontId="18" fillId="0" borderId="23" xfId="9" applyFont="1" applyFill="1" applyBorder="1" applyAlignment="1">
      <alignment horizontal="right" vertical="center"/>
    </xf>
    <xf numFmtId="41" fontId="18" fillId="0" borderId="0" xfId="9" applyFont="1" applyFill="1" applyBorder="1" applyAlignment="1">
      <alignment horizontal="right" vertical="center"/>
    </xf>
    <xf numFmtId="167" fontId="6" fillId="0" borderId="0" xfId="1" applyNumberFormat="1" applyFont="1" applyFill="1" applyBorder="1" applyAlignment="1"/>
    <xf numFmtId="43" fontId="6" fillId="0" borderId="0" xfId="0" applyNumberFormat="1" applyFont="1"/>
    <xf numFmtId="165" fontId="2" fillId="11" borderId="32" xfId="0" applyNumberFormat="1" applyFont="1" applyFill="1" applyBorder="1" applyAlignment="1">
      <alignment horizontal="right" vertical="center" wrapText="1"/>
    </xf>
    <xf numFmtId="43" fontId="8" fillId="0" borderId="0" xfId="1" applyFont="1" applyFill="1" applyBorder="1" applyAlignment="1"/>
    <xf numFmtId="43" fontId="0" fillId="0" borderId="0" xfId="1" applyFont="1"/>
    <xf numFmtId="43" fontId="20" fillId="12" borderId="8" xfId="0" applyNumberFormat="1" applyFont="1" applyFill="1" applyBorder="1" applyAlignment="1">
      <alignment horizontal="center"/>
    </xf>
    <xf numFmtId="43" fontId="20" fillId="12" borderId="9" xfId="1" applyFont="1" applyFill="1" applyBorder="1" applyAlignment="1">
      <alignment horizontal="center"/>
    </xf>
    <xf numFmtId="43" fontId="21" fillId="13" borderId="8" xfId="0" applyNumberFormat="1" applyFont="1" applyFill="1" applyBorder="1" applyAlignment="1">
      <alignment horizontal="center"/>
    </xf>
    <xf numFmtId="10" fontId="21" fillId="13" borderId="9" xfId="3" applyNumberFormat="1" applyFont="1" applyFill="1" applyBorder="1" applyAlignment="1">
      <alignment horizontal="center"/>
    </xf>
    <xf numFmtId="43" fontId="21" fillId="13" borderId="22" xfId="0" applyNumberFormat="1" applyFont="1" applyFill="1" applyBorder="1" applyAlignment="1">
      <alignment horizontal="center"/>
    </xf>
    <xf numFmtId="10" fontId="21" fillId="13" borderId="23" xfId="3" applyNumberFormat="1" applyFont="1" applyFill="1" applyBorder="1" applyAlignment="1">
      <alignment horizontal="center"/>
    </xf>
    <xf numFmtId="43" fontId="4" fillId="0" borderId="0" xfId="1" applyFont="1"/>
    <xf numFmtId="0" fontId="4" fillId="0" borderId="0" xfId="0" applyFont="1"/>
    <xf numFmtId="0" fontId="23" fillId="2" borderId="42" xfId="0" applyFont="1" applyFill="1" applyBorder="1" applyAlignment="1">
      <alignment vertical="center"/>
    </xf>
    <xf numFmtId="0" fontId="23" fillId="6" borderId="36" xfId="0" applyFont="1" applyFill="1" applyBorder="1" applyAlignment="1">
      <alignment horizontal="center" vertical="center"/>
    </xf>
    <xf numFmtId="168" fontId="23" fillId="6" borderId="37" xfId="2" applyNumberFormat="1" applyFont="1" applyFill="1" applyBorder="1" applyAlignment="1">
      <alignment horizontal="center" vertical="center"/>
    </xf>
    <xf numFmtId="167" fontId="23" fillId="6" borderId="37" xfId="1" applyNumberFormat="1" applyFont="1" applyFill="1" applyBorder="1" applyAlignment="1">
      <alignment horizontal="center" vertical="center" wrapText="1"/>
    </xf>
    <xf numFmtId="0" fontId="23" fillId="6" borderId="37" xfId="0" applyFont="1" applyFill="1" applyBorder="1" applyAlignment="1">
      <alignment horizontal="center" vertical="center" wrapText="1"/>
    </xf>
    <xf numFmtId="43" fontId="23" fillId="6" borderId="37" xfId="1" applyFont="1" applyFill="1" applyBorder="1" applyAlignment="1">
      <alignment horizontal="center" vertical="center" wrapText="1"/>
    </xf>
    <xf numFmtId="0" fontId="23" fillId="6" borderId="43" xfId="0" applyFont="1" applyFill="1" applyBorder="1" applyAlignment="1">
      <alignment horizontal="center" vertical="center" wrapText="1"/>
    </xf>
    <xf numFmtId="0" fontId="23" fillId="14" borderId="36" xfId="0" applyFont="1" applyFill="1" applyBorder="1" applyAlignment="1">
      <alignment vertical="center"/>
    </xf>
    <xf numFmtId="169" fontId="23" fillId="14" borderId="37" xfId="1" applyNumberFormat="1" applyFont="1" applyFill="1" applyBorder="1" applyAlignment="1">
      <alignment vertical="center"/>
    </xf>
    <xf numFmtId="9" fontId="23" fillId="14" borderId="37" xfId="3" applyFont="1" applyFill="1" applyBorder="1" applyAlignment="1">
      <alignment horizontal="center" vertical="center"/>
    </xf>
    <xf numFmtId="9" fontId="23" fillId="14" borderId="43" xfId="3" applyFont="1" applyFill="1" applyBorder="1" applyAlignment="1">
      <alignment horizontal="center" vertical="center"/>
    </xf>
    <xf numFmtId="0" fontId="24" fillId="5" borderId="36" xfId="0" applyFont="1" applyFill="1" applyBorder="1" applyAlignment="1">
      <alignment vertical="center"/>
    </xf>
    <xf numFmtId="169" fontId="24" fillId="5" borderId="37" xfId="1" applyNumberFormat="1" applyFont="1" applyFill="1" applyBorder="1" applyAlignment="1">
      <alignment vertical="center"/>
    </xf>
    <xf numFmtId="9" fontId="24" fillId="5" borderId="37" xfId="3" applyFont="1" applyFill="1" applyBorder="1" applyAlignment="1">
      <alignment horizontal="center" vertical="center"/>
    </xf>
    <xf numFmtId="9" fontId="24" fillId="5" borderId="43" xfId="3" applyFont="1" applyFill="1" applyBorder="1" applyAlignment="1">
      <alignment horizontal="center" vertical="center"/>
    </xf>
    <xf numFmtId="0" fontId="25" fillId="4" borderId="36" xfId="0" applyFont="1" applyFill="1" applyBorder="1" applyAlignment="1">
      <alignment vertical="center"/>
    </xf>
    <xf numFmtId="169" fontId="25" fillId="4" borderId="37" xfId="1" applyNumberFormat="1" applyFont="1" applyFill="1" applyBorder="1" applyAlignment="1">
      <alignment vertical="center"/>
    </xf>
    <xf numFmtId="9" fontId="25" fillId="4" borderId="37" xfId="3" applyFont="1" applyFill="1" applyBorder="1" applyAlignment="1">
      <alignment horizontal="center" vertical="center"/>
    </xf>
    <xf numFmtId="9" fontId="25" fillId="4" borderId="43" xfId="3" applyFont="1" applyFill="1" applyBorder="1" applyAlignment="1">
      <alignment horizontal="center" vertical="center"/>
    </xf>
    <xf numFmtId="170" fontId="25" fillId="4" borderId="43" xfId="3" applyNumberFormat="1" applyFont="1" applyFill="1" applyBorder="1" applyAlignment="1">
      <alignment horizontal="center" vertical="center"/>
    </xf>
    <xf numFmtId="0" fontId="25" fillId="4" borderId="36" xfId="0" applyFont="1" applyFill="1" applyBorder="1" applyAlignment="1">
      <alignment vertical="center" wrapText="1"/>
    </xf>
    <xf numFmtId="10" fontId="25" fillId="4" borderId="43" xfId="3" applyNumberFormat="1" applyFont="1" applyFill="1" applyBorder="1" applyAlignment="1">
      <alignment horizontal="center" vertical="center"/>
    </xf>
    <xf numFmtId="9" fontId="24" fillId="5" borderId="37" xfId="3" applyFont="1" applyFill="1" applyBorder="1" applyAlignment="1">
      <alignment vertical="center"/>
    </xf>
    <xf numFmtId="43" fontId="25" fillId="4" borderId="37" xfId="1" applyFont="1" applyFill="1" applyBorder="1" applyAlignment="1">
      <alignment vertical="center"/>
    </xf>
    <xf numFmtId="0" fontId="25" fillId="4" borderId="39" xfId="0" applyFont="1" applyFill="1" applyBorder="1" applyAlignment="1">
      <alignment vertical="center" wrapText="1"/>
    </xf>
    <xf numFmtId="169" fontId="25" fillId="4" borderId="40" xfId="1" applyNumberFormat="1" applyFont="1" applyFill="1" applyBorder="1" applyAlignment="1">
      <alignment vertical="center"/>
    </xf>
    <xf numFmtId="9" fontId="25" fillId="4" borderId="40" xfId="3" applyFont="1" applyFill="1" applyBorder="1" applyAlignment="1">
      <alignment horizontal="center" vertical="center"/>
    </xf>
    <xf numFmtId="10" fontId="25" fillId="4" borderId="44" xfId="3" applyNumberFormat="1" applyFont="1" applyFill="1" applyBorder="1" applyAlignment="1">
      <alignment horizontal="center" vertical="center"/>
    </xf>
    <xf numFmtId="43" fontId="26" fillId="2" borderId="0" xfId="1" applyFont="1" applyFill="1" applyBorder="1" applyAlignment="1">
      <alignment vertical="center" wrapText="1"/>
    </xf>
    <xf numFmtId="43" fontId="26" fillId="2" borderId="0" xfId="1" applyFont="1" applyFill="1" applyBorder="1" applyAlignment="1">
      <alignment vertical="center"/>
    </xf>
    <xf numFmtId="43" fontId="10" fillId="2" borderId="0" xfId="1" applyFont="1" applyFill="1" applyBorder="1" applyAlignment="1">
      <alignment horizontal="center" vertical="center" wrapText="1"/>
    </xf>
    <xf numFmtId="43" fontId="28" fillId="2" borderId="0" xfId="1" applyFont="1" applyFill="1" applyBorder="1" applyAlignment="1">
      <alignment horizontal="center" vertical="center" wrapText="1"/>
    </xf>
    <xf numFmtId="167" fontId="3" fillId="2" borderId="0" xfId="1" applyNumberFormat="1" applyFont="1" applyFill="1" applyBorder="1" applyAlignment="1">
      <alignment horizontal="left" vertical="center" wrapText="1"/>
    </xf>
    <xf numFmtId="0" fontId="18" fillId="0" borderId="11" xfId="7" applyFont="1" applyFill="1" applyBorder="1" applyAlignment="1">
      <alignment horizontal="left" vertical="center" wrapText="1"/>
    </xf>
    <xf numFmtId="167" fontId="6" fillId="0" borderId="8" xfId="1" applyNumberFormat="1" applyFont="1" applyFill="1" applyBorder="1" applyAlignment="1">
      <alignment vertical="center"/>
    </xf>
    <xf numFmtId="167" fontId="6" fillId="0" borderId="9" xfId="1" applyNumberFormat="1" applyFont="1" applyFill="1" applyBorder="1" applyAlignment="1">
      <alignment vertical="center"/>
    </xf>
    <xf numFmtId="167" fontId="6" fillId="2" borderId="0" xfId="1" applyNumberFormat="1" applyFont="1" applyFill="1" applyBorder="1" applyAlignment="1">
      <alignment vertical="center"/>
    </xf>
    <xf numFmtId="0" fontId="10" fillId="5" borderId="11" xfId="7" applyFont="1" applyFill="1" applyBorder="1" applyAlignment="1">
      <alignment horizontal="left" vertical="center" wrapText="1"/>
    </xf>
    <xf numFmtId="167" fontId="29" fillId="5" borderId="8" xfId="1" applyNumberFormat="1" applyFont="1" applyFill="1" applyBorder="1" applyAlignment="1">
      <alignment vertical="center"/>
    </xf>
    <xf numFmtId="167" fontId="29" fillId="5" borderId="9" xfId="1" applyNumberFormat="1" applyFont="1" applyFill="1" applyBorder="1" applyAlignment="1">
      <alignment vertical="center"/>
    </xf>
    <xf numFmtId="167" fontId="29" fillId="2" borderId="0" xfId="1" applyNumberFormat="1" applyFont="1" applyFill="1" applyBorder="1" applyAlignment="1">
      <alignment vertical="center"/>
    </xf>
    <xf numFmtId="0" fontId="3" fillId="5" borderId="11" xfId="7" applyFont="1" applyFill="1" applyBorder="1" applyAlignment="1">
      <alignment horizontal="left" vertical="center" wrapText="1"/>
    </xf>
    <xf numFmtId="167" fontId="3" fillId="5" borderId="8" xfId="1" applyNumberFormat="1" applyFont="1" applyFill="1" applyBorder="1" applyAlignment="1">
      <alignment vertical="center"/>
    </xf>
    <xf numFmtId="167" fontId="3" fillId="5" borderId="9" xfId="1" applyNumberFormat="1" applyFont="1" applyFill="1" applyBorder="1" applyAlignment="1">
      <alignment vertical="center"/>
    </xf>
    <xf numFmtId="0" fontId="29" fillId="5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29" fillId="5" borderId="11" xfId="7" applyFont="1" applyFill="1" applyBorder="1" applyAlignment="1">
      <alignment horizontal="left" vertical="center" wrapText="1"/>
    </xf>
    <xf numFmtId="43" fontId="0" fillId="0" borderId="10" xfId="10" applyNumberFormat="1" applyFont="1" applyFill="1" applyBorder="1"/>
    <xf numFmtId="0" fontId="0" fillId="0" borderId="20" xfId="0" applyBorder="1"/>
    <xf numFmtId="0" fontId="0" fillId="0" borderId="20" xfId="0" applyFill="1" applyBorder="1"/>
    <xf numFmtId="1" fontId="9" fillId="0" borderId="0" xfId="0" applyNumberFormat="1" applyFont="1" applyBorder="1" applyAlignment="1">
      <alignment horizontal="left" vertical="center" wrapText="1"/>
    </xf>
    <xf numFmtId="0" fontId="9" fillId="0" borderId="0" xfId="7" applyFont="1" applyBorder="1" applyAlignment="1">
      <alignment horizontal="left" vertical="center" wrapText="1"/>
    </xf>
    <xf numFmtId="0" fontId="30" fillId="0" borderId="0" xfId="0" applyFont="1"/>
    <xf numFmtId="0" fontId="31" fillId="0" borderId="0" xfId="0" applyFont="1"/>
    <xf numFmtId="1" fontId="10" fillId="16" borderId="6" xfId="0" applyNumberFormat="1" applyFont="1" applyFill="1" applyBorder="1" applyAlignment="1">
      <alignment horizontal="left" vertical="center" wrapText="1"/>
    </xf>
    <xf numFmtId="0" fontId="10" fillId="16" borderId="7" xfId="0" applyFont="1" applyFill="1" applyBorder="1" applyAlignment="1">
      <alignment horizontal="left" vertical="center" wrapText="1"/>
    </xf>
    <xf numFmtId="165" fontId="10" fillId="16" borderId="8" xfId="0" applyNumberFormat="1" applyFont="1" applyFill="1" applyBorder="1" applyAlignment="1">
      <alignment horizontal="right" vertical="center" wrapText="1"/>
    </xf>
    <xf numFmtId="1" fontId="10" fillId="16" borderId="11" xfId="0" applyNumberFormat="1" applyFont="1" applyFill="1" applyBorder="1" applyAlignment="1">
      <alignment horizontal="left" vertical="center" wrapText="1"/>
    </xf>
    <xf numFmtId="0" fontId="10" fillId="16" borderId="12" xfId="0" applyFont="1" applyFill="1" applyBorder="1" applyAlignment="1">
      <alignment horizontal="left" vertical="center" wrapText="1"/>
    </xf>
    <xf numFmtId="0" fontId="10" fillId="15" borderId="11" xfId="0" applyFont="1" applyFill="1" applyBorder="1" applyAlignment="1">
      <alignment horizontal="left" vertical="center" wrapText="1"/>
    </xf>
    <xf numFmtId="165" fontId="10" fillId="15" borderId="8" xfId="0" applyNumberFormat="1" applyFont="1" applyFill="1" applyBorder="1" applyAlignment="1">
      <alignment horizontal="right" vertical="center" wrapText="1"/>
    </xf>
    <xf numFmtId="0" fontId="3" fillId="15" borderId="19" xfId="0" quotePrefix="1" applyFont="1" applyFill="1" applyBorder="1"/>
    <xf numFmtId="0" fontId="3" fillId="15" borderId="20" xfId="0" applyFont="1" applyFill="1" applyBorder="1"/>
    <xf numFmtId="165" fontId="3" fillId="15" borderId="15" xfId="1" applyNumberFormat="1" applyFont="1" applyFill="1" applyBorder="1"/>
    <xf numFmtId="165" fontId="10" fillId="16" borderId="13" xfId="0" applyNumberFormat="1" applyFont="1" applyFill="1" applyBorder="1" applyAlignment="1">
      <alignment horizontal="right" vertical="center" wrapText="1"/>
    </xf>
    <xf numFmtId="0" fontId="0" fillId="15" borderId="10" xfId="0" applyFill="1" applyBorder="1"/>
    <xf numFmtId="0" fontId="3" fillId="15" borderId="10" xfId="0" applyFont="1" applyFill="1" applyBorder="1"/>
    <xf numFmtId="165" fontId="10" fillId="15" borderId="17" xfId="0" applyNumberFormat="1" applyFont="1" applyFill="1" applyBorder="1" applyAlignment="1">
      <alignment vertical="center" wrapText="1"/>
    </xf>
    <xf numFmtId="1" fontId="10" fillId="17" borderId="11" xfId="0" applyNumberFormat="1" applyFont="1" applyFill="1" applyBorder="1" applyAlignment="1">
      <alignment horizontal="left" vertical="center" wrapText="1"/>
    </xf>
    <xf numFmtId="0" fontId="10" fillId="17" borderId="12" xfId="7" applyFont="1" applyFill="1" applyBorder="1" applyAlignment="1">
      <alignment horizontal="left" vertical="center" wrapText="1"/>
    </xf>
    <xf numFmtId="165" fontId="10" fillId="17" borderId="8" xfId="1" applyNumberFormat="1" applyFont="1" applyFill="1" applyBorder="1" applyAlignment="1">
      <alignment horizontal="right" vertical="center" wrapText="1"/>
    </xf>
    <xf numFmtId="165" fontId="10" fillId="15" borderId="15" xfId="1" applyNumberFormat="1" applyFont="1" applyFill="1" applyBorder="1" applyAlignment="1">
      <alignment horizontal="right" vertical="center" wrapText="1"/>
    </xf>
    <xf numFmtId="0" fontId="3" fillId="15" borderId="11" xfId="0" applyFont="1" applyFill="1" applyBorder="1" applyAlignment="1">
      <alignment vertical="center"/>
    </xf>
    <xf numFmtId="167" fontId="31" fillId="15" borderId="8" xfId="1" applyNumberFormat="1" applyFont="1" applyFill="1" applyBorder="1" applyAlignment="1">
      <alignment vertical="center"/>
    </xf>
    <xf numFmtId="0" fontId="9" fillId="0" borderId="12" xfId="7" applyFont="1" applyBorder="1" applyAlignment="1">
      <alignment horizontal="left" vertical="center" wrapText="1"/>
    </xf>
    <xf numFmtId="43" fontId="0" fillId="0" borderId="45" xfId="10" applyNumberFormat="1" applyFont="1" applyFill="1" applyBorder="1"/>
    <xf numFmtId="165" fontId="10" fillId="15" borderId="8" xfId="1" applyNumberFormat="1" applyFont="1" applyFill="1" applyBorder="1" applyAlignment="1">
      <alignment horizontal="right" vertical="center" wrapText="1"/>
    </xf>
    <xf numFmtId="0" fontId="3" fillId="5" borderId="11" xfId="0" applyFont="1" applyFill="1" applyBorder="1" applyAlignment="1">
      <alignment vertical="center"/>
    </xf>
    <xf numFmtId="167" fontId="31" fillId="15" borderId="9" xfId="1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167" fontId="6" fillId="0" borderId="22" xfId="1" applyNumberFormat="1" applyFont="1" applyFill="1" applyBorder="1" applyAlignment="1">
      <alignment vertical="center"/>
    </xf>
    <xf numFmtId="167" fontId="6" fillId="0" borderId="23" xfId="1" applyNumberFormat="1" applyFont="1" applyFill="1" applyBorder="1" applyAlignment="1">
      <alignment vertical="center"/>
    </xf>
    <xf numFmtId="43" fontId="10" fillId="4" borderId="48" xfId="1" applyFont="1" applyFill="1" applyBorder="1" applyAlignment="1">
      <alignment horizontal="center" vertical="center" wrapText="1"/>
    </xf>
    <xf numFmtId="43" fontId="10" fillId="4" borderId="48" xfId="1" applyNumberFormat="1" applyFont="1" applyFill="1" applyBorder="1" applyAlignment="1">
      <alignment horizontal="center" vertical="center" wrapText="1"/>
    </xf>
    <xf numFmtId="43" fontId="3" fillId="4" borderId="49" xfId="1" applyFont="1" applyFill="1" applyBorder="1" applyAlignment="1">
      <alignment horizontal="center" vertical="center" wrapText="1"/>
    </xf>
    <xf numFmtId="43" fontId="3" fillId="5" borderId="46" xfId="1" applyFont="1" applyFill="1" applyBorder="1" applyAlignment="1">
      <alignment horizontal="left" vertical="center" wrapText="1"/>
    </xf>
    <xf numFmtId="167" fontId="3" fillId="5" borderId="13" xfId="1" applyNumberFormat="1" applyFont="1" applyFill="1" applyBorder="1" applyAlignment="1">
      <alignment horizontal="left" vertical="center" wrapText="1"/>
    </xf>
    <xf numFmtId="167" fontId="3" fillId="5" borderId="14" xfId="1" applyNumberFormat="1" applyFont="1" applyFill="1" applyBorder="1" applyAlignment="1">
      <alignment horizontal="left" vertical="center" wrapText="1"/>
    </xf>
    <xf numFmtId="0" fontId="27" fillId="4" borderId="47" xfId="7" applyFont="1" applyFill="1" applyBorder="1" applyAlignment="1">
      <alignment horizontal="left" vertical="center"/>
    </xf>
    <xf numFmtId="43" fontId="28" fillId="4" borderId="48" xfId="1" applyFont="1" applyFill="1" applyBorder="1" applyAlignment="1">
      <alignment horizontal="center" vertical="center" wrapText="1"/>
    </xf>
    <xf numFmtId="43" fontId="28" fillId="4" borderId="49" xfId="1" applyFont="1" applyFill="1" applyBorder="1" applyAlignment="1">
      <alignment horizontal="center" vertical="center" wrapText="1"/>
    </xf>
    <xf numFmtId="43" fontId="28" fillId="4" borderId="47" xfId="1" applyFont="1" applyFill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right" vertical="center" wrapText="1"/>
    </xf>
    <xf numFmtId="43" fontId="4" fillId="0" borderId="0" xfId="10" applyNumberFormat="1" applyFont="1" applyFill="1" applyBorder="1"/>
    <xf numFmtId="43" fontId="4" fillId="0" borderId="0" xfId="1" applyFont="1" applyFill="1" applyBorder="1" applyAlignment="1">
      <alignment horizontal="right" vertical="center"/>
    </xf>
    <xf numFmtId="43" fontId="4" fillId="0" borderId="0" xfId="1" applyFont="1" applyFill="1" applyBorder="1" applyAlignment="1">
      <alignment horizontal="right"/>
    </xf>
    <xf numFmtId="0" fontId="35" fillId="18" borderId="0" xfId="0" applyFont="1" applyFill="1" applyAlignment="1">
      <alignment horizontal="left" vertical="top" wrapText="1"/>
    </xf>
    <xf numFmtId="165" fontId="10" fillId="16" borderId="17" xfId="0" applyNumberFormat="1" applyFont="1" applyFill="1" applyBorder="1" applyAlignment="1">
      <alignment horizontal="right" vertical="center" wrapText="1"/>
    </xf>
    <xf numFmtId="43" fontId="6" fillId="0" borderId="0" xfId="1" applyFont="1"/>
    <xf numFmtId="43" fontId="0" fillId="0" borderId="10" xfId="13" applyFont="1" applyFill="1" applyBorder="1"/>
    <xf numFmtId="0" fontId="9" fillId="0" borderId="8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top" wrapText="1"/>
    </xf>
    <xf numFmtId="0" fontId="32" fillId="0" borderId="0" xfId="4" applyFont="1" applyFill="1" applyAlignment="1">
      <alignment vertical="center" wrapText="1"/>
    </xf>
    <xf numFmtId="43" fontId="32" fillId="0" borderId="0" xfId="4" applyNumberFormat="1" applyFont="1" applyFill="1" applyAlignment="1">
      <alignment vertical="center" wrapText="1"/>
    </xf>
    <xf numFmtId="4" fontId="36" fillId="0" borderId="0" xfId="0" applyNumberFormat="1" applyFont="1" applyFill="1"/>
    <xf numFmtId="0" fontId="33" fillId="0" borderId="0" xfId="4" applyFont="1" applyFill="1" applyAlignment="1">
      <alignment horizontal="center" vertical="center" wrapText="1"/>
    </xf>
    <xf numFmtId="0" fontId="34" fillId="0" borderId="0" xfId="4" applyFont="1" applyFill="1" applyAlignment="1">
      <alignment vertical="center" wrapText="1"/>
    </xf>
    <xf numFmtId="164" fontId="34" fillId="0" borderId="0" xfId="4" applyNumberFormat="1" applyFont="1" applyFill="1" applyAlignment="1">
      <alignment vertical="center" wrapText="1"/>
    </xf>
    <xf numFmtId="43" fontId="34" fillId="0" borderId="0" xfId="4" applyNumberFormat="1" applyFont="1" applyFill="1" applyAlignment="1">
      <alignment vertical="center" wrapText="1"/>
    </xf>
    <xf numFmtId="43" fontId="36" fillId="0" borderId="50" xfId="0" applyNumberFormat="1" applyFont="1" applyFill="1" applyBorder="1" applyAlignment="1">
      <alignment horizontal="right" vertical="center"/>
    </xf>
    <xf numFmtId="43" fontId="0" fillId="0" borderId="0" xfId="1" applyFont="1" applyBorder="1"/>
    <xf numFmtId="0" fontId="37" fillId="0" borderId="0" xfId="4" applyFont="1" applyAlignment="1">
      <alignment vertical="center" wrapText="1"/>
    </xf>
    <xf numFmtId="0" fontId="38" fillId="0" borderId="0" xfId="4" applyFont="1" applyAlignment="1">
      <alignment horizontal="center" vertical="center" wrapText="1"/>
    </xf>
    <xf numFmtId="0" fontId="38" fillId="2" borderId="0" xfId="4" applyFont="1" applyFill="1" applyAlignment="1">
      <alignment horizontal="center" vertical="center" wrapText="1"/>
    </xf>
    <xf numFmtId="43" fontId="38" fillId="2" borderId="0" xfId="4" applyNumberFormat="1" applyFont="1" applyFill="1" applyAlignment="1">
      <alignment horizontal="center" vertical="center" wrapText="1"/>
    </xf>
    <xf numFmtId="43" fontId="14" fillId="0" borderId="0" xfId="1" applyFont="1" applyBorder="1"/>
    <xf numFmtId="43" fontId="14" fillId="0" borderId="0" xfId="1" applyFont="1"/>
    <xf numFmtId="0" fontId="14" fillId="0" borderId="0" xfId="0" applyFont="1"/>
    <xf numFmtId="43" fontId="39" fillId="20" borderId="51" xfId="15" applyFont="1" applyFill="1" applyBorder="1"/>
    <xf numFmtId="43" fontId="39" fillId="20" borderId="52" xfId="15" applyFont="1" applyFill="1" applyBorder="1"/>
    <xf numFmtId="43" fontId="39" fillId="20" borderId="53" xfId="15" applyFont="1" applyFill="1" applyBorder="1"/>
    <xf numFmtId="43" fontId="39" fillId="20" borderId="32" xfId="15" applyFont="1" applyFill="1" applyBorder="1"/>
    <xf numFmtId="0" fontId="38" fillId="2" borderId="32" xfId="4" applyFont="1" applyFill="1" applyBorder="1" applyAlignment="1">
      <alignment horizontal="center" vertical="center" wrapText="1"/>
    </xf>
    <xf numFmtId="43" fontId="38" fillId="2" borderId="32" xfId="4" applyNumberFormat="1" applyFont="1" applyFill="1" applyBorder="1" applyAlignment="1">
      <alignment horizontal="center" vertical="center" wrapText="1"/>
    </xf>
    <xf numFmtId="0" fontId="3" fillId="4" borderId="1" xfId="4" applyFont="1" applyFill="1" applyBorder="1" applyAlignment="1">
      <alignment horizontal="center" vertical="center" wrapText="1"/>
    </xf>
    <xf numFmtId="0" fontId="3" fillId="4" borderId="54" xfId="4" applyFont="1" applyFill="1" applyBorder="1" applyAlignment="1">
      <alignment horizontal="center" vertical="center" wrapText="1"/>
    </xf>
    <xf numFmtId="9" fontId="3" fillId="4" borderId="1" xfId="3" applyFont="1" applyFill="1" applyBorder="1" applyAlignment="1">
      <alignment horizontal="center" vertical="center" wrapText="1"/>
    </xf>
    <xf numFmtId="43" fontId="3" fillId="21" borderId="55" xfId="1" applyFont="1" applyFill="1" applyBorder="1" applyAlignment="1">
      <alignment horizontal="left" vertical="center" wrapText="1"/>
    </xf>
    <xf numFmtId="43" fontId="3" fillId="21" borderId="55" xfId="1" applyFont="1" applyFill="1" applyBorder="1" applyAlignment="1">
      <alignment horizontal="center" vertical="center" wrapText="1"/>
    </xf>
    <xf numFmtId="43" fontId="3" fillId="21" borderId="56" xfId="1" applyFont="1" applyFill="1" applyBorder="1" applyAlignment="1">
      <alignment horizontal="center" vertical="center" wrapText="1"/>
    </xf>
    <xf numFmtId="43" fontId="3" fillId="21" borderId="8" xfId="1" applyFont="1" applyFill="1" applyBorder="1" applyAlignment="1">
      <alignment horizontal="center" vertical="center" wrapText="1"/>
    </xf>
    <xf numFmtId="0" fontId="3" fillId="5" borderId="13" xfId="16" quotePrefix="1" applyFont="1" applyFill="1" applyBorder="1" applyAlignment="1">
      <alignment horizontal="left"/>
    </xf>
    <xf numFmtId="0" fontId="3" fillId="5" borderId="13" xfId="16" quotePrefix="1" applyFont="1" applyFill="1" applyBorder="1"/>
    <xf numFmtId="43" fontId="3" fillId="5" borderId="13" xfId="1" applyFont="1" applyFill="1" applyBorder="1"/>
    <xf numFmtId="9" fontId="3" fillId="5" borderId="13" xfId="3" applyFont="1" applyFill="1" applyBorder="1" applyAlignment="1">
      <alignment horizontal="center"/>
    </xf>
    <xf numFmtId="43" fontId="3" fillId="22" borderId="8" xfId="1" quotePrefix="1" applyFont="1" applyFill="1" applyBorder="1" applyAlignment="1">
      <alignment horizontal="left"/>
    </xf>
    <xf numFmtId="43" fontId="3" fillId="22" borderId="8" xfId="1" quotePrefix="1" applyFont="1" applyFill="1" applyBorder="1"/>
    <xf numFmtId="43" fontId="3" fillId="22" borderId="8" xfId="1" applyFont="1" applyFill="1" applyBorder="1"/>
    <xf numFmtId="43" fontId="3" fillId="22" borderId="8" xfId="1" applyFont="1" applyFill="1" applyBorder="1" applyAlignment="1">
      <alignment horizontal="center"/>
    </xf>
    <xf numFmtId="171" fontId="0" fillId="0" borderId="0" xfId="0" applyNumberFormat="1"/>
    <xf numFmtId="0" fontId="3" fillId="5" borderId="8" xfId="16" quotePrefix="1" applyFont="1" applyFill="1" applyBorder="1" applyAlignment="1">
      <alignment horizontal="left"/>
    </xf>
    <xf numFmtId="0" fontId="3" fillId="5" borderId="8" xfId="16" quotePrefix="1" applyFont="1" applyFill="1" applyBorder="1"/>
    <xf numFmtId="43" fontId="3" fillId="5" borderId="8" xfId="1" applyFont="1" applyFill="1" applyBorder="1"/>
    <xf numFmtId="9" fontId="3" fillId="5" borderId="8" xfId="3" applyFont="1" applyFill="1" applyBorder="1" applyAlignment="1">
      <alignment horizontal="center"/>
    </xf>
    <xf numFmtId="43" fontId="3" fillId="0" borderId="0" xfId="1" applyFont="1"/>
    <xf numFmtId="0" fontId="3" fillId="0" borderId="0" xfId="0" applyFont="1"/>
    <xf numFmtId="43" fontId="3" fillId="23" borderId="8" xfId="1" quotePrefix="1" applyFont="1" applyFill="1" applyBorder="1"/>
    <xf numFmtId="43" fontId="3" fillId="23" borderId="8" xfId="1" applyFont="1" applyFill="1" applyBorder="1"/>
    <xf numFmtId="43" fontId="3" fillId="23" borderId="8" xfId="1" applyFont="1" applyFill="1" applyBorder="1" applyAlignment="1">
      <alignment horizontal="center"/>
    </xf>
    <xf numFmtId="0" fontId="3" fillId="0" borderId="8" xfId="16" quotePrefix="1" applyFont="1" applyBorder="1"/>
    <xf numFmtId="43" fontId="3" fillId="0" borderId="10" xfId="17" applyFont="1" applyFill="1" applyBorder="1"/>
    <xf numFmtId="43" fontId="1" fillId="0" borderId="10" xfId="18" applyFont="1" applyFill="1" applyBorder="1" applyAlignment="1">
      <alignment vertical="center"/>
    </xf>
    <xf numFmtId="43" fontId="3" fillId="0" borderId="8" xfId="1" applyFont="1" applyFill="1" applyBorder="1" applyAlignment="1">
      <alignment vertical="center"/>
    </xf>
    <xf numFmtId="43" fontId="3" fillId="0" borderId="8" xfId="1" applyFont="1" applyFill="1" applyBorder="1"/>
    <xf numFmtId="9" fontId="1" fillId="0" borderId="8" xfId="3" applyFont="1" applyFill="1" applyBorder="1" applyAlignment="1">
      <alignment horizontal="center"/>
    </xf>
    <xf numFmtId="43" fontId="3" fillId="0" borderId="8" xfId="1" quotePrefix="1" applyFont="1" applyFill="1" applyBorder="1"/>
    <xf numFmtId="43" fontId="1" fillId="0" borderId="8" xfId="1" applyFont="1" applyFill="1" applyBorder="1" applyAlignment="1">
      <alignment horizontal="center"/>
    </xf>
    <xf numFmtId="43" fontId="1" fillId="0" borderId="8" xfId="1" applyFont="1" applyFill="1" applyBorder="1"/>
    <xf numFmtId="0" fontId="0" fillId="0" borderId="8" xfId="16" quotePrefix="1" applyFont="1" applyBorder="1"/>
    <xf numFmtId="43" fontId="0" fillId="0" borderId="10" xfId="19" applyFont="1" applyFill="1" applyBorder="1"/>
    <xf numFmtId="43" fontId="1" fillId="0" borderId="8" xfId="1" applyFont="1" applyFill="1" applyBorder="1" applyAlignment="1">
      <alignment vertical="center"/>
    </xf>
    <xf numFmtId="43" fontId="0" fillId="0" borderId="8" xfId="1" applyFont="1" applyBorder="1"/>
    <xf numFmtId="43" fontId="0" fillId="0" borderId="8" xfId="1" quotePrefix="1" applyFont="1" applyFill="1" applyBorder="1"/>
    <xf numFmtId="43" fontId="1" fillId="2" borderId="8" xfId="1" applyFont="1" applyFill="1" applyBorder="1"/>
    <xf numFmtId="43" fontId="1" fillId="0" borderId="12" xfId="1" applyFont="1" applyFill="1" applyBorder="1"/>
    <xf numFmtId="0" fontId="1" fillId="0" borderId="8" xfId="16" quotePrefix="1" applyBorder="1"/>
    <xf numFmtId="9" fontId="1" fillId="0" borderId="8" xfId="3" applyFont="1" applyFill="1" applyBorder="1" applyAlignment="1">
      <alignment horizontal="center" vertical="center"/>
    </xf>
    <xf numFmtId="43" fontId="1" fillId="0" borderId="8" xfId="1" quotePrefix="1" applyFill="1" applyBorder="1"/>
    <xf numFmtId="43" fontId="1" fillId="2" borderId="8" xfId="1" applyFont="1" applyFill="1" applyBorder="1" applyAlignment="1">
      <alignment vertical="center"/>
    </xf>
    <xf numFmtId="43" fontId="1" fillId="2" borderId="8" xfId="1" applyFont="1" applyFill="1" applyBorder="1" applyAlignment="1">
      <alignment horizontal="center" vertical="center"/>
    </xf>
    <xf numFmtId="43" fontId="0" fillId="0" borderId="8" xfId="20" applyFont="1" applyFill="1" applyBorder="1"/>
    <xf numFmtId="43" fontId="0" fillId="0" borderId="20" xfId="21" applyFont="1" applyFill="1" applyBorder="1"/>
    <xf numFmtId="43" fontId="1" fillId="2" borderId="8" xfId="1" applyFont="1" applyFill="1" applyBorder="1" applyAlignment="1">
      <alignment horizontal="center"/>
    </xf>
    <xf numFmtId="43" fontId="15" fillId="2" borderId="8" xfId="22" applyFont="1" applyFill="1" applyBorder="1" applyAlignment="1">
      <alignment horizontal="right"/>
    </xf>
    <xf numFmtId="43" fontId="0" fillId="0" borderId="0" xfId="1" applyFont="1" applyFill="1"/>
    <xf numFmtId="43" fontId="0" fillId="0" borderId="8" xfId="1" applyFont="1" applyFill="1" applyBorder="1"/>
    <xf numFmtId="43" fontId="0" fillId="0" borderId="10" xfId="23" applyFont="1" applyFill="1" applyBorder="1"/>
    <xf numFmtId="43" fontId="0" fillId="0" borderId="20" xfId="24" applyFont="1" applyFill="1" applyBorder="1"/>
    <xf numFmtId="9" fontId="3" fillId="0" borderId="8" xfId="3" applyFont="1" applyFill="1" applyBorder="1" applyAlignment="1">
      <alignment horizontal="center"/>
    </xf>
    <xf numFmtId="43" fontId="3" fillId="2" borderId="8" xfId="1" applyFont="1" applyFill="1" applyBorder="1"/>
    <xf numFmtId="43" fontId="3" fillId="2" borderId="8" xfId="1" applyFont="1" applyFill="1" applyBorder="1" applyAlignment="1">
      <alignment horizontal="center"/>
    </xf>
    <xf numFmtId="43" fontId="3" fillId="5" borderId="8" xfId="1" applyFont="1" applyFill="1" applyBorder="1" applyAlignment="1">
      <alignment horizontal="left"/>
    </xf>
    <xf numFmtId="9" fontId="3" fillId="5" borderId="8" xfId="3" applyFont="1" applyFill="1" applyBorder="1" applyAlignment="1">
      <alignment horizontal="left"/>
    </xf>
    <xf numFmtId="43" fontId="3" fillId="22" borderId="8" xfId="1" applyFont="1" applyFill="1" applyBorder="1" applyAlignment="1">
      <alignment horizontal="left"/>
    </xf>
    <xf numFmtId="43" fontId="0" fillId="0" borderId="0" xfId="1" applyFont="1" applyAlignment="1">
      <alignment horizontal="left"/>
    </xf>
    <xf numFmtId="0" fontId="0" fillId="0" borderId="0" xfId="0" applyAlignment="1">
      <alignment horizontal="left"/>
    </xf>
    <xf numFmtId="0" fontId="0" fillId="0" borderId="8" xfId="16" quotePrefix="1" applyFont="1" applyBorder="1" applyAlignment="1">
      <alignment horizontal="left"/>
    </xf>
    <xf numFmtId="43" fontId="0" fillId="0" borderId="8" xfId="1" quotePrefix="1" applyFont="1" applyFill="1" applyBorder="1" applyAlignment="1">
      <alignment horizontal="left"/>
    </xf>
    <xf numFmtId="43" fontId="1" fillId="2" borderId="8" xfId="1" quotePrefix="1" applyFont="1" applyFill="1" applyBorder="1"/>
    <xf numFmtId="0" fontId="1" fillId="0" borderId="8" xfId="16" quotePrefix="1" applyBorder="1" applyAlignment="1">
      <alignment wrapText="1"/>
    </xf>
    <xf numFmtId="43" fontId="1" fillId="0" borderId="8" xfId="1" quotePrefix="1" applyFill="1" applyBorder="1" applyAlignment="1">
      <alignment wrapText="1"/>
    </xf>
    <xf numFmtId="1" fontId="0" fillId="0" borderId="8" xfId="0" applyNumberFormat="1" applyBorder="1" applyAlignment="1">
      <alignment horizontal="left"/>
    </xf>
    <xf numFmtId="0" fontId="0" fillId="0" borderId="8" xfId="0" applyBorder="1" applyAlignment="1">
      <alignment horizontal="left" wrapText="1"/>
    </xf>
    <xf numFmtId="43" fontId="0" fillId="0" borderId="10" xfId="25" applyFont="1" applyFill="1" applyBorder="1"/>
    <xf numFmtId="43" fontId="0" fillId="0" borderId="8" xfId="1" applyFont="1" applyBorder="1" applyAlignment="1">
      <alignment horizontal="left"/>
    </xf>
    <xf numFmtId="43" fontId="0" fillId="0" borderId="8" xfId="1" applyFont="1" applyBorder="1" applyAlignment="1">
      <alignment horizontal="left" wrapText="1"/>
    </xf>
    <xf numFmtId="43" fontId="3" fillId="23" borderId="8" xfId="1" quotePrefix="1" applyFont="1" applyFill="1" applyBorder="1" applyAlignment="1">
      <alignment horizontal="left"/>
    </xf>
    <xf numFmtId="43" fontId="0" fillId="0" borderId="10" xfId="26" applyFont="1" applyFill="1" applyBorder="1"/>
    <xf numFmtId="43" fontId="0" fillId="0" borderId="10" xfId="1" applyFont="1" applyFill="1" applyBorder="1" applyAlignment="1">
      <alignment vertical="center"/>
    </xf>
    <xf numFmtId="43" fontId="0" fillId="0" borderId="10" xfId="1" applyFont="1" applyFill="1" applyBorder="1"/>
    <xf numFmtId="43" fontId="0" fillId="0" borderId="0" xfId="10" applyFont="1"/>
    <xf numFmtId="43" fontId="0" fillId="0" borderId="10" xfId="27" applyFont="1" applyFill="1" applyBorder="1"/>
    <xf numFmtId="171" fontId="0" fillId="0" borderId="8" xfId="0" applyNumberFormat="1" applyBorder="1"/>
    <xf numFmtId="43" fontId="0" fillId="0" borderId="10" xfId="28" applyFont="1" applyFill="1" applyBorder="1"/>
    <xf numFmtId="0" fontId="0" fillId="5" borderId="8" xfId="16" quotePrefix="1" applyFont="1" applyFill="1" applyBorder="1"/>
    <xf numFmtId="0" fontId="1" fillId="5" borderId="8" xfId="16" quotePrefix="1" applyFill="1" applyBorder="1"/>
    <xf numFmtId="43" fontId="1" fillId="5" borderId="8" xfId="1" applyFont="1" applyFill="1" applyBorder="1"/>
    <xf numFmtId="9" fontId="1" fillId="5" borderId="8" xfId="3" applyFont="1" applyFill="1" applyBorder="1" applyAlignment="1">
      <alignment horizontal="center" vertical="center"/>
    </xf>
    <xf numFmtId="43" fontId="0" fillId="24" borderId="8" xfId="1" quotePrefix="1" applyFont="1" applyFill="1" applyBorder="1"/>
    <xf numFmtId="43" fontId="1" fillId="24" borderId="8" xfId="1" quotePrefix="1" applyFill="1" applyBorder="1"/>
    <xf numFmtId="43" fontId="1" fillId="24" borderId="8" xfId="1" applyFont="1" applyFill="1" applyBorder="1"/>
    <xf numFmtId="43" fontId="1" fillId="24" borderId="8" xfId="1" applyFont="1" applyFill="1" applyBorder="1" applyAlignment="1">
      <alignment horizontal="center" vertical="center"/>
    </xf>
    <xf numFmtId="43" fontId="0" fillId="0" borderId="10" xfId="29" applyFont="1" applyFill="1" applyBorder="1"/>
    <xf numFmtId="9" fontId="3" fillId="5" borderId="8" xfId="3" applyFont="1" applyFill="1" applyBorder="1"/>
    <xf numFmtId="43" fontId="0" fillId="0" borderId="10" xfId="30" applyFont="1" applyFill="1" applyBorder="1"/>
    <xf numFmtId="43" fontId="1" fillId="23" borderId="8" xfId="1" applyFont="1" applyFill="1" applyBorder="1" applyAlignment="1">
      <alignment horizontal="center" vertical="center"/>
    </xf>
    <xf numFmtId="43" fontId="0" fillId="0" borderId="10" xfId="8" applyFont="1" applyFill="1" applyBorder="1"/>
    <xf numFmtId="43" fontId="1" fillId="0" borderId="8" xfId="1" quotePrefix="1" applyFont="1" applyFill="1" applyBorder="1"/>
    <xf numFmtId="43" fontId="0" fillId="0" borderId="20" xfId="31" applyFont="1" applyFill="1" applyBorder="1"/>
    <xf numFmtId="43" fontId="11" fillId="0" borderId="8" xfId="1" applyFont="1" applyFill="1" applyBorder="1"/>
    <xf numFmtId="0" fontId="0" fillId="0" borderId="8" xfId="0" applyBorder="1"/>
    <xf numFmtId="43" fontId="0" fillId="0" borderId="8" xfId="1" applyFont="1" applyFill="1" applyBorder="1" applyAlignment="1">
      <alignment vertical="center"/>
    </xf>
    <xf numFmtId="9" fontId="0" fillId="0" borderId="8" xfId="3" applyFont="1" applyFill="1" applyBorder="1"/>
    <xf numFmtId="43" fontId="0" fillId="2" borderId="8" xfId="1" applyFont="1" applyFill="1" applyBorder="1"/>
    <xf numFmtId="43" fontId="0" fillId="0" borderId="10" xfId="32" applyFont="1" applyFill="1" applyBorder="1"/>
    <xf numFmtId="43" fontId="1" fillId="2" borderId="8" xfId="1" quotePrefix="1" applyFill="1" applyBorder="1"/>
    <xf numFmtId="0" fontId="1" fillId="0" borderId="8" xfId="16" quotePrefix="1" applyBorder="1" applyAlignment="1">
      <alignment horizontal="left"/>
    </xf>
    <xf numFmtId="43" fontId="0" fillId="0" borderId="10" xfId="33" applyFont="1" applyFill="1" applyBorder="1"/>
    <xf numFmtId="43" fontId="0" fillId="0" borderId="10" xfId="34" applyFont="1" applyFill="1" applyBorder="1"/>
    <xf numFmtId="43" fontId="1" fillId="0" borderId="8" xfId="1" quotePrefix="1" applyFill="1" applyBorder="1" applyAlignment="1">
      <alignment horizontal="left"/>
    </xf>
    <xf numFmtId="43" fontId="1" fillId="22" borderId="8" xfId="1" applyFont="1" applyFill="1" applyBorder="1" applyAlignment="1">
      <alignment horizontal="center" vertical="center"/>
    </xf>
    <xf numFmtId="0" fontId="10" fillId="5" borderId="8" xfId="16" quotePrefix="1" applyFont="1" applyFill="1" applyBorder="1"/>
    <xf numFmtId="43" fontId="10" fillId="5" borderId="8" xfId="1" applyFont="1" applyFill="1" applyBorder="1"/>
    <xf numFmtId="9" fontId="10" fillId="5" borderId="8" xfId="3" applyFont="1" applyFill="1" applyBorder="1" applyAlignment="1">
      <alignment horizontal="center"/>
    </xf>
    <xf numFmtId="43" fontId="10" fillId="23" borderId="8" xfId="1" quotePrefix="1" applyFont="1" applyFill="1" applyBorder="1"/>
    <xf numFmtId="43" fontId="10" fillId="23" borderId="8" xfId="1" applyFont="1" applyFill="1" applyBorder="1"/>
    <xf numFmtId="43" fontId="10" fillId="23" borderId="8" xfId="1" applyFont="1" applyFill="1" applyBorder="1" applyAlignment="1">
      <alignment horizontal="center"/>
    </xf>
    <xf numFmtId="43" fontId="0" fillId="0" borderId="20" xfId="35" applyFont="1" applyFill="1" applyBorder="1"/>
    <xf numFmtId="43" fontId="0" fillId="0" borderId="0" xfId="1" applyFont="1" applyFill="1" applyBorder="1"/>
    <xf numFmtId="43" fontId="0" fillId="2" borderId="8" xfId="1" quotePrefix="1" applyFont="1" applyFill="1" applyBorder="1"/>
    <xf numFmtId="43" fontId="11" fillId="0" borderId="20" xfId="35" applyFont="1" applyFill="1" applyBorder="1"/>
    <xf numFmtId="43" fontId="11" fillId="0" borderId="12" xfId="1" applyFont="1" applyFill="1" applyBorder="1"/>
    <xf numFmtId="43" fontId="3" fillId="0" borderId="8" xfId="1" applyFont="1" applyFill="1" applyBorder="1" applyAlignment="1">
      <alignment horizontal="center"/>
    </xf>
    <xf numFmtId="9" fontId="1" fillId="5" borderId="8" xfId="3" applyFont="1" applyFill="1" applyBorder="1" applyAlignment="1">
      <alignment horizontal="center"/>
    </xf>
    <xf numFmtId="43" fontId="1" fillId="22" borderId="8" xfId="1" quotePrefix="1" applyFill="1" applyBorder="1"/>
    <xf numFmtId="43" fontId="1" fillId="22" borderId="8" xfId="1" applyFont="1" applyFill="1" applyBorder="1"/>
    <xf numFmtId="43" fontId="1" fillId="22" borderId="8" xfId="1" applyFont="1" applyFill="1" applyBorder="1" applyAlignment="1">
      <alignment horizontal="center"/>
    </xf>
    <xf numFmtId="9" fontId="3" fillId="5" borderId="8" xfId="3" applyFont="1" applyFill="1" applyBorder="1" applyAlignment="1">
      <alignment horizontal="center" vertical="center"/>
    </xf>
    <xf numFmtId="43" fontId="3" fillId="22" borderId="8" xfId="1" applyFont="1" applyFill="1" applyBorder="1" applyAlignment="1">
      <alignment horizontal="center" vertical="center"/>
    </xf>
    <xf numFmtId="43" fontId="3" fillId="23" borderId="8" xfId="1" applyFont="1" applyFill="1" applyBorder="1" applyAlignment="1">
      <alignment horizontal="left"/>
    </xf>
    <xf numFmtId="0" fontId="0" fillId="0" borderId="10" xfId="0" quotePrefix="1" applyBorder="1"/>
    <xf numFmtId="0" fontId="3" fillId="0" borderId="8" xfId="16" quotePrefix="1" applyFont="1" applyBorder="1" applyAlignment="1">
      <alignment horizontal="left"/>
    </xf>
    <xf numFmtId="43" fontId="3" fillId="0" borderId="8" xfId="1" applyFont="1" applyFill="1" applyBorder="1" applyAlignment="1">
      <alignment horizontal="left"/>
    </xf>
    <xf numFmtId="43" fontId="3" fillId="0" borderId="8" xfId="1" applyFont="1" applyFill="1" applyBorder="1" applyAlignment="1">
      <alignment horizontal="left" vertical="center"/>
    </xf>
    <xf numFmtId="43" fontId="0" fillId="2" borderId="10" xfId="1" quotePrefix="1" applyFont="1" applyFill="1" applyBorder="1"/>
    <xf numFmtId="43" fontId="3" fillId="2" borderId="8" xfId="1" quotePrefix="1" applyFont="1" applyFill="1" applyBorder="1" applyAlignment="1">
      <alignment horizontal="left"/>
    </xf>
    <xf numFmtId="43" fontId="3" fillId="2" borderId="8" xfId="1" applyFont="1" applyFill="1" applyBorder="1" applyAlignment="1">
      <alignment horizontal="left"/>
    </xf>
    <xf numFmtId="0" fontId="3" fillId="5" borderId="10" xfId="0" quotePrefix="1" applyFont="1" applyFill="1" applyBorder="1"/>
    <xf numFmtId="43" fontId="3" fillId="22" borderId="10" xfId="1" quotePrefix="1" applyFont="1" applyFill="1" applyBorder="1"/>
    <xf numFmtId="0" fontId="3" fillId="5" borderId="15" xfId="16" quotePrefix="1" applyFont="1" applyFill="1" applyBorder="1" applyAlignment="1">
      <alignment horizontal="left"/>
    </xf>
    <xf numFmtId="43" fontId="1" fillId="5" borderId="15" xfId="1" applyFont="1" applyFill="1" applyBorder="1"/>
    <xf numFmtId="9" fontId="1" fillId="5" borderId="15" xfId="3" applyFont="1" applyFill="1" applyBorder="1" applyAlignment="1">
      <alignment horizontal="center" vertical="center"/>
    </xf>
    <xf numFmtId="43" fontId="3" fillId="22" borderId="15" xfId="1" quotePrefix="1" applyFont="1" applyFill="1" applyBorder="1" applyAlignment="1">
      <alignment horizontal="left"/>
    </xf>
    <xf numFmtId="43" fontId="1" fillId="22" borderId="15" xfId="1" applyFont="1" applyFill="1" applyBorder="1"/>
    <xf numFmtId="43" fontId="1" fillId="22" borderId="15" xfId="1" applyFont="1" applyFill="1" applyBorder="1" applyAlignment="1">
      <alignment horizontal="center" vertical="center"/>
    </xf>
    <xf numFmtId="43" fontId="0" fillId="2" borderId="0" xfId="1" applyFont="1" applyFill="1"/>
    <xf numFmtId="0" fontId="0" fillId="2" borderId="0" xfId="0" applyFill="1"/>
    <xf numFmtId="43" fontId="1" fillId="0" borderId="8" xfId="1" applyFont="1" applyFill="1" applyBorder="1" applyAlignment="1">
      <alignment horizontal="left"/>
    </xf>
    <xf numFmtId="43" fontId="1" fillId="0" borderId="8" xfId="1" applyFont="1" applyFill="1" applyBorder="1" applyAlignment="1">
      <alignment horizontal="left" vertical="center"/>
    </xf>
    <xf numFmtId="43" fontId="1" fillId="0" borderId="8" xfId="1" quotePrefix="1" applyFont="1" applyFill="1" applyBorder="1" applyAlignment="1">
      <alignment horizontal="left"/>
    </xf>
    <xf numFmtId="43" fontId="1" fillId="5" borderId="8" xfId="1" applyFont="1" applyFill="1" applyBorder="1" applyAlignment="1">
      <alignment horizontal="left"/>
    </xf>
    <xf numFmtId="43" fontId="1" fillId="22" borderId="8" xfId="1" applyFont="1" applyFill="1" applyBorder="1" applyAlignment="1">
      <alignment horizontal="left"/>
    </xf>
    <xf numFmtId="43" fontId="4" fillId="0" borderId="0" xfId="1" applyFont="1" applyFill="1"/>
    <xf numFmtId="43" fontId="1" fillId="0" borderId="0" xfId="1" applyFont="1" applyFill="1" applyBorder="1" applyAlignment="1">
      <alignment horizontal="left"/>
    </xf>
    <xf numFmtId="9" fontId="0" fillId="0" borderId="0" xfId="3" applyFont="1" applyFill="1"/>
    <xf numFmtId="9" fontId="30" fillId="0" borderId="0" xfId="3" applyFont="1" applyFill="1"/>
    <xf numFmtId="43" fontId="8" fillId="0" borderId="0" xfId="1" applyFont="1"/>
    <xf numFmtId="0" fontId="0" fillId="19" borderId="0" xfId="0" applyFill="1"/>
    <xf numFmtId="0" fontId="0" fillId="0" borderId="10" xfId="0" applyFill="1" applyBorder="1"/>
    <xf numFmtId="1" fontId="0" fillId="19" borderId="0" xfId="0" applyNumberFormat="1" applyFill="1" applyAlignment="1">
      <alignment horizontal="left"/>
    </xf>
    <xf numFmtId="1" fontId="0" fillId="0" borderId="10" xfId="0" applyNumberFormat="1" applyFill="1" applyBorder="1" applyAlignment="1">
      <alignment horizontal="left"/>
    </xf>
    <xf numFmtId="43" fontId="0" fillId="19" borderId="0" xfId="1" applyFont="1" applyFill="1"/>
    <xf numFmtId="43" fontId="9" fillId="0" borderId="0" xfId="1" applyFont="1"/>
    <xf numFmtId="43" fontId="31" fillId="0" borderId="0" xfId="1" applyFont="1"/>
    <xf numFmtId="43" fontId="12" fillId="0" borderId="0" xfId="1" applyFont="1"/>
    <xf numFmtId="43" fontId="13" fillId="0" borderId="0" xfId="1" applyFont="1"/>
    <xf numFmtId="43" fontId="15" fillId="2" borderId="0" xfId="1" applyFont="1" applyFill="1"/>
    <xf numFmtId="43" fontId="0" fillId="0" borderId="57" xfId="13" applyFont="1" applyFill="1" applyBorder="1"/>
    <xf numFmtId="0" fontId="21" fillId="0" borderId="0" xfId="0" applyFont="1" applyAlignment="1">
      <alignment horizontal="center"/>
    </xf>
    <xf numFmtId="43" fontId="21" fillId="0" borderId="0" xfId="0" applyNumberFormat="1" applyFont="1" applyAlignment="1">
      <alignment horizontal="center"/>
    </xf>
    <xf numFmtId="43" fontId="21" fillId="0" borderId="0" xfId="1" applyFont="1" applyFill="1" applyBorder="1" applyAlignment="1">
      <alignment horizontal="center" vertical="center" wrapText="1"/>
    </xf>
    <xf numFmtId="43" fontId="21" fillId="0" borderId="0" xfId="1" applyFont="1" applyFill="1" applyBorder="1" applyAlignment="1">
      <alignment horizontal="center"/>
    </xf>
    <xf numFmtId="9" fontId="21" fillId="0" borderId="0" xfId="3" applyFont="1" applyFill="1" applyBorder="1" applyAlignment="1">
      <alignment horizontal="center"/>
    </xf>
    <xf numFmtId="0" fontId="0" fillId="0" borderId="0" xfId="0" applyFont="1"/>
    <xf numFmtId="167" fontId="0" fillId="0" borderId="0" xfId="0" applyNumberFormat="1" applyFont="1"/>
    <xf numFmtId="167" fontId="0" fillId="2" borderId="0" xfId="0" applyNumberFormat="1" applyFont="1" applyFill="1" applyBorder="1"/>
    <xf numFmtId="0" fontId="40" fillId="25" borderId="8" xfId="0" applyFont="1" applyFill="1" applyBorder="1" applyAlignment="1">
      <alignment wrapText="1"/>
    </xf>
    <xf numFmtId="43" fontId="41" fillId="26" borderId="8" xfId="0" applyNumberFormat="1" applyFont="1" applyFill="1" applyBorder="1"/>
    <xf numFmtId="43" fontId="41" fillId="26" borderId="8" xfId="0" applyNumberFormat="1" applyFont="1" applyFill="1" applyBorder="1" applyAlignment="1">
      <alignment wrapText="1"/>
    </xf>
    <xf numFmtId="0" fontId="42" fillId="27" borderId="8" xfId="0" applyFont="1" applyFill="1" applyBorder="1" applyAlignment="1">
      <alignment wrapText="1"/>
    </xf>
    <xf numFmtId="41" fontId="43" fillId="27" borderId="8" xfId="14" applyFont="1" applyFill="1" applyBorder="1" applyAlignment="1">
      <alignment wrapText="1"/>
    </xf>
    <xf numFmtId="0" fontId="44" fillId="25" borderId="8" xfId="0" applyFont="1" applyFill="1" applyBorder="1" applyAlignment="1">
      <alignment wrapText="1"/>
    </xf>
    <xf numFmtId="41" fontId="44" fillId="25" borderId="8" xfId="14" applyFont="1" applyFill="1" applyBorder="1"/>
    <xf numFmtId="0" fontId="44" fillId="25" borderId="0" xfId="0" applyFont="1" applyFill="1"/>
    <xf numFmtId="41" fontId="44" fillId="25" borderId="0" xfId="14" applyFont="1" applyFill="1" applyBorder="1"/>
    <xf numFmtId="0" fontId="41" fillId="28" borderId="8" xfId="0" applyFont="1" applyFill="1" applyBorder="1" applyAlignment="1">
      <alignment wrapText="1"/>
    </xf>
    <xf numFmtId="41" fontId="41" fillId="28" borderId="8" xfId="14" applyFont="1" applyFill="1" applyBorder="1"/>
    <xf numFmtId="0" fontId="44" fillId="25" borderId="8" xfId="0" applyFont="1" applyFill="1" applyBorder="1"/>
    <xf numFmtId="0" fontId="43" fillId="29" borderId="12" xfId="0" applyFont="1" applyFill="1" applyBorder="1" applyAlignment="1">
      <alignment wrapText="1"/>
    </xf>
    <xf numFmtId="41" fontId="43" fillId="29" borderId="8" xfId="14" applyFont="1" applyFill="1" applyBorder="1"/>
    <xf numFmtId="0" fontId="43" fillId="30" borderId="8" xfId="0" applyFont="1" applyFill="1" applyBorder="1" applyAlignment="1">
      <alignment wrapText="1"/>
    </xf>
    <xf numFmtId="41" fontId="43" fillId="30" borderId="8" xfId="14" applyFont="1" applyFill="1" applyBorder="1"/>
    <xf numFmtId="41" fontId="43" fillId="27" borderId="8" xfId="14" applyFont="1" applyFill="1" applyBorder="1"/>
    <xf numFmtId="41" fontId="41" fillId="31" borderId="8" xfId="14" applyFont="1" applyFill="1" applyBorder="1"/>
    <xf numFmtId="0" fontId="41" fillId="32" borderId="0" xfId="0" applyFont="1" applyFill="1" applyAlignment="1">
      <alignment wrapText="1"/>
    </xf>
    <xf numFmtId="41" fontId="41" fillId="32" borderId="8" xfId="14" applyFont="1" applyFill="1" applyBorder="1"/>
    <xf numFmtId="0" fontId="44" fillId="25" borderId="12" xfId="0" applyFont="1" applyFill="1" applyBorder="1" applyAlignment="1">
      <alignment wrapText="1"/>
    </xf>
    <xf numFmtId="0" fontId="44" fillId="25" borderId="12" xfId="0" applyFont="1" applyFill="1" applyBorder="1"/>
    <xf numFmtId="0" fontId="42" fillId="33" borderId="8" xfId="0" applyFont="1" applyFill="1" applyBorder="1" applyAlignment="1">
      <alignment wrapText="1"/>
    </xf>
    <xf numFmtId="41" fontId="42" fillId="33" borderId="8" xfId="14" applyFont="1" applyFill="1" applyBorder="1"/>
    <xf numFmtId="0" fontId="45" fillId="20" borderId="12" xfId="7" applyFont="1" applyFill="1" applyBorder="1" applyAlignment="1">
      <alignment horizontal="left" vertical="center" wrapText="1"/>
    </xf>
    <xf numFmtId="41" fontId="47" fillId="31" borderId="8" xfId="14" applyFont="1" applyFill="1" applyBorder="1"/>
    <xf numFmtId="43" fontId="6" fillId="0" borderId="0" xfId="0" applyNumberFormat="1" applyFont="1" applyBorder="1"/>
    <xf numFmtId="0" fontId="32" fillId="0" borderId="0" xfId="4" applyFont="1" applyAlignment="1">
      <alignment vertical="center" wrapText="1"/>
    </xf>
    <xf numFmtId="0" fontId="48" fillId="0" borderId="0" xfId="0" applyFont="1"/>
    <xf numFmtId="43" fontId="48" fillId="0" borderId="0" xfId="1" applyFont="1"/>
    <xf numFmtId="0" fontId="34" fillId="0" borderId="0" xfId="4" applyFont="1" applyAlignment="1">
      <alignment vertical="center" wrapText="1"/>
    </xf>
    <xf numFmtId="0" fontId="49" fillId="0" borderId="0" xfId="0" applyFont="1"/>
    <xf numFmtId="43" fontId="49" fillId="0" borderId="0" xfId="1" applyFont="1"/>
    <xf numFmtId="165" fontId="8" fillId="0" borderId="0" xfId="0" applyNumberFormat="1" applyFont="1"/>
    <xf numFmtId="167" fontId="2" fillId="2" borderId="0" xfId="1" applyNumberFormat="1" applyFont="1" applyFill="1" applyBorder="1" applyAlignment="1">
      <alignment vertical="center"/>
    </xf>
    <xf numFmtId="0" fontId="46" fillId="25" borderId="0" xfId="0" applyFont="1" applyFill="1"/>
    <xf numFmtId="41" fontId="46" fillId="25" borderId="0" xfId="14" applyFont="1" applyFill="1" applyBorder="1"/>
    <xf numFmtId="43" fontId="8" fillId="0" borderId="0" xfId="0" applyNumberFormat="1" applyFont="1" applyBorder="1"/>
    <xf numFmtId="43" fontId="8" fillId="0" borderId="0" xfId="0" applyNumberFormat="1" applyFont="1"/>
    <xf numFmtId="41" fontId="43" fillId="34" borderId="8" xfId="14" applyFont="1" applyFill="1" applyBorder="1"/>
    <xf numFmtId="0" fontId="43" fillId="34" borderId="8" xfId="0" applyFont="1" applyFill="1" applyBorder="1"/>
    <xf numFmtId="167" fontId="16" fillId="2" borderId="26" xfId="1" applyNumberFormat="1" applyFont="1" applyFill="1" applyBorder="1" applyAlignment="1">
      <alignment horizontal="right" vertical="center"/>
    </xf>
    <xf numFmtId="43" fontId="21" fillId="2" borderId="0" xfId="1" applyFont="1" applyFill="1" applyBorder="1" applyAlignment="1">
      <alignment horizontal="center"/>
    </xf>
    <xf numFmtId="43" fontId="11" fillId="0" borderId="0" xfId="1" applyFont="1"/>
    <xf numFmtId="43" fontId="15" fillId="0" borderId="0" xfId="1" applyNumberFormat="1" applyFont="1" applyFill="1" applyBorder="1" applyAlignment="1"/>
    <xf numFmtId="43" fontId="3" fillId="5" borderId="13" xfId="1" applyFont="1" applyFill="1" applyBorder="1" applyAlignment="1">
      <alignment horizontal="left" vertical="center" wrapText="1"/>
    </xf>
    <xf numFmtId="43" fontId="6" fillId="0" borderId="8" xfId="1" applyFont="1" applyFill="1" applyBorder="1" applyAlignment="1">
      <alignment vertical="center"/>
    </xf>
    <xf numFmtId="43" fontId="3" fillId="5" borderId="8" xfId="1" applyFont="1" applyFill="1" applyBorder="1" applyAlignment="1">
      <alignment vertical="center"/>
    </xf>
    <xf numFmtId="43" fontId="29" fillId="5" borderId="8" xfId="1" applyFont="1" applyFill="1" applyBorder="1" applyAlignment="1">
      <alignment vertical="center"/>
    </xf>
    <xf numFmtId="43" fontId="31" fillId="15" borderId="8" xfId="1" applyFont="1" applyFill="1" applyBorder="1" applyAlignment="1">
      <alignment vertical="center"/>
    </xf>
    <xf numFmtId="43" fontId="6" fillId="0" borderId="22" xfId="1" applyFont="1" applyFill="1" applyBorder="1" applyAlignment="1">
      <alignment vertical="center"/>
    </xf>
    <xf numFmtId="43" fontId="11" fillId="0" borderId="0" xfId="10" applyNumberFormat="1" applyFont="1" applyFill="1" applyBorder="1"/>
    <xf numFmtId="165" fontId="2" fillId="2" borderId="25" xfId="4" applyNumberFormat="1" applyFont="1" applyFill="1" applyBorder="1" applyAlignment="1">
      <alignment vertical="center" wrapText="1"/>
    </xf>
    <xf numFmtId="0" fontId="3" fillId="3" borderId="58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 wrapText="1"/>
    </xf>
    <xf numFmtId="165" fontId="10" fillId="16" borderId="26" xfId="0" applyNumberFormat="1" applyFont="1" applyFill="1" applyBorder="1" applyAlignment="1">
      <alignment horizontal="right" vertical="center" wrapText="1"/>
    </xf>
    <xf numFmtId="165" fontId="10" fillId="16" borderId="27" xfId="0" applyNumberFormat="1" applyFont="1" applyFill="1" applyBorder="1" applyAlignment="1">
      <alignment horizontal="right" vertical="center" wrapText="1"/>
    </xf>
    <xf numFmtId="165" fontId="10" fillId="16" borderId="9" xfId="0" applyNumberFormat="1" applyFont="1" applyFill="1" applyBorder="1" applyAlignment="1">
      <alignment horizontal="right" vertical="center" wrapText="1"/>
    </xf>
    <xf numFmtId="43" fontId="0" fillId="0" borderId="60" xfId="13" applyFont="1" applyFill="1" applyBorder="1"/>
    <xf numFmtId="165" fontId="10" fillId="15" borderId="9" xfId="0" applyNumberFormat="1" applyFont="1" applyFill="1" applyBorder="1" applyAlignment="1">
      <alignment horizontal="right" vertical="center" wrapText="1"/>
    </xf>
    <xf numFmtId="165" fontId="3" fillId="15" borderId="16" xfId="1" applyNumberFormat="1" applyFont="1" applyFill="1" applyBorder="1"/>
    <xf numFmtId="0" fontId="0" fillId="0" borderId="19" xfId="0" quotePrefix="1" applyFill="1" applyBorder="1" applyAlignment="1">
      <alignment horizontal="left"/>
    </xf>
    <xf numFmtId="0" fontId="9" fillId="2" borderId="3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165" fontId="10" fillId="16" borderId="14" xfId="0" applyNumberFormat="1" applyFont="1" applyFill="1" applyBorder="1" applyAlignment="1">
      <alignment horizontal="right" vertical="center" wrapText="1"/>
    </xf>
    <xf numFmtId="43" fontId="0" fillId="0" borderId="60" xfId="1" applyFont="1" applyFill="1" applyBorder="1"/>
    <xf numFmtId="0" fontId="11" fillId="2" borderId="3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165" fontId="10" fillId="16" borderId="18" xfId="0" applyNumberFormat="1" applyFont="1" applyFill="1" applyBorder="1" applyAlignment="1">
      <alignment horizontal="right" vertical="center" wrapText="1"/>
    </xf>
    <xf numFmtId="0" fontId="0" fillId="15" borderId="19" xfId="0" applyFill="1" applyBorder="1" applyAlignment="1">
      <alignment horizontal="left"/>
    </xf>
    <xf numFmtId="0" fontId="3" fillId="15" borderId="19" xfId="0" applyFont="1" applyFill="1" applyBorder="1" applyAlignment="1">
      <alignment horizontal="left"/>
    </xf>
    <xf numFmtId="165" fontId="10" fillId="15" borderId="18" xfId="0" applyNumberFormat="1" applyFont="1" applyFill="1" applyBorder="1" applyAlignment="1">
      <alignment vertical="center" wrapText="1"/>
    </xf>
    <xf numFmtId="165" fontId="10" fillId="17" borderId="9" xfId="1" applyNumberFormat="1" applyFont="1" applyFill="1" applyBorder="1" applyAlignment="1">
      <alignment horizontal="right" vertical="center" wrapText="1"/>
    </xf>
    <xf numFmtId="165" fontId="10" fillId="15" borderId="16" xfId="1" applyNumberFormat="1" applyFont="1" applyFill="1" applyBorder="1" applyAlignment="1">
      <alignment horizontal="right" vertical="center" wrapText="1"/>
    </xf>
    <xf numFmtId="0" fontId="0" fillId="0" borderId="19" xfId="0" applyFill="1" applyBorder="1" applyAlignment="1">
      <alignment horizontal="left"/>
    </xf>
    <xf numFmtId="165" fontId="10" fillId="15" borderId="9" xfId="1" applyNumberFormat="1" applyFont="1" applyFill="1" applyBorder="1" applyAlignment="1">
      <alignment horizontal="right" vertical="center" wrapText="1"/>
    </xf>
    <xf numFmtId="43" fontId="0" fillId="0" borderId="61" xfId="13" applyFont="1" applyFill="1" applyBorder="1"/>
    <xf numFmtId="43" fontId="0" fillId="0" borderId="61" xfId="10" applyNumberFormat="1" applyFont="1" applyFill="1" applyBorder="1"/>
    <xf numFmtId="165" fontId="11" fillId="0" borderId="52" xfId="0" applyNumberFormat="1" applyFont="1" applyFill="1" applyBorder="1" applyAlignment="1">
      <alignment vertical="center" wrapText="1"/>
    </xf>
    <xf numFmtId="43" fontId="0" fillId="0" borderId="62" xfId="13" applyFont="1" applyFill="1" applyBorder="1"/>
    <xf numFmtId="0" fontId="5" fillId="0" borderId="0" xfId="4" applyFont="1" applyAlignment="1">
      <alignment horizontal="center" vertical="center" wrapText="1"/>
    </xf>
    <xf numFmtId="0" fontId="37" fillId="0" borderId="0" xfId="4" applyFont="1" applyAlignment="1">
      <alignment horizontal="center" vertical="center" wrapText="1"/>
    </xf>
    <xf numFmtId="0" fontId="7" fillId="0" borderId="0" xfId="4" applyFont="1" applyAlignment="1">
      <alignment horizontal="center" vertical="center" wrapText="1"/>
    </xf>
    <xf numFmtId="0" fontId="20" fillId="12" borderId="33" xfId="0" applyFont="1" applyFill="1" applyBorder="1" applyAlignment="1">
      <alignment horizontal="center"/>
    </xf>
    <xf numFmtId="0" fontId="20" fillId="12" borderId="34" xfId="0" applyFont="1" applyFill="1" applyBorder="1" applyAlignment="1">
      <alignment horizontal="center"/>
    </xf>
    <xf numFmtId="0" fontId="20" fillId="12" borderId="35" xfId="0" applyFont="1" applyFill="1" applyBorder="1" applyAlignment="1">
      <alignment horizontal="center"/>
    </xf>
    <xf numFmtId="0" fontId="20" fillId="12" borderId="36" xfId="0" applyFont="1" applyFill="1" applyBorder="1" applyAlignment="1">
      <alignment horizontal="center"/>
    </xf>
    <xf numFmtId="0" fontId="20" fillId="12" borderId="37" xfId="0" applyFont="1" applyFill="1" applyBorder="1" applyAlignment="1">
      <alignment horizontal="center"/>
    </xf>
    <xf numFmtId="0" fontId="20" fillId="12" borderId="38" xfId="0" applyFont="1" applyFill="1" applyBorder="1" applyAlignment="1">
      <alignment horizontal="center"/>
    </xf>
    <xf numFmtId="43" fontId="20" fillId="12" borderId="8" xfId="1" applyFont="1" applyFill="1" applyBorder="1" applyAlignment="1">
      <alignment horizontal="center"/>
    </xf>
    <xf numFmtId="0" fontId="22" fillId="6" borderId="33" xfId="0" applyFont="1" applyFill="1" applyBorder="1" applyAlignment="1">
      <alignment horizontal="center" vertical="center"/>
    </xf>
    <xf numFmtId="0" fontId="22" fillId="6" borderId="34" xfId="0" applyFont="1" applyFill="1" applyBorder="1" applyAlignment="1">
      <alignment horizontal="center" vertical="center"/>
    </xf>
    <xf numFmtId="0" fontId="22" fillId="6" borderId="35" xfId="0" applyFont="1" applyFill="1" applyBorder="1" applyAlignment="1">
      <alignment horizontal="center" vertical="center"/>
    </xf>
    <xf numFmtId="0" fontId="21" fillId="13" borderId="36" xfId="0" applyFont="1" applyFill="1" applyBorder="1" applyAlignment="1">
      <alignment horizontal="center"/>
    </xf>
    <xf numFmtId="0" fontId="21" fillId="13" borderId="37" xfId="0" applyFont="1" applyFill="1" applyBorder="1" applyAlignment="1">
      <alignment horizontal="center"/>
    </xf>
    <xf numFmtId="0" fontId="21" fillId="13" borderId="38" xfId="0" applyFont="1" applyFill="1" applyBorder="1" applyAlignment="1">
      <alignment horizontal="center"/>
    </xf>
    <xf numFmtId="43" fontId="21" fillId="13" borderId="8" xfId="1" applyFont="1" applyFill="1" applyBorder="1" applyAlignment="1">
      <alignment horizontal="center" vertical="center" wrapText="1"/>
    </xf>
    <xf numFmtId="43" fontId="21" fillId="13" borderId="8" xfId="1" applyFont="1" applyFill="1" applyBorder="1" applyAlignment="1">
      <alignment horizontal="center"/>
    </xf>
    <xf numFmtId="0" fontId="21" fillId="13" borderId="39" xfId="0" applyFont="1" applyFill="1" applyBorder="1" applyAlignment="1">
      <alignment horizontal="center"/>
    </xf>
    <xf numFmtId="0" fontId="21" fillId="13" borderId="40" xfId="0" applyFont="1" applyFill="1" applyBorder="1" applyAlignment="1">
      <alignment horizontal="center"/>
    </xf>
    <xf numFmtId="0" fontId="21" fillId="13" borderId="41" xfId="0" applyFont="1" applyFill="1" applyBorder="1" applyAlignment="1">
      <alignment horizontal="center"/>
    </xf>
    <xf numFmtId="43" fontId="21" fillId="13" borderId="22" xfId="1" applyFont="1" applyFill="1" applyBorder="1" applyAlignment="1">
      <alignment horizontal="center" vertical="center" wrapText="1"/>
    </xf>
    <xf numFmtId="43" fontId="21" fillId="13" borderId="22" xfId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left" vertical="center" wrapText="1"/>
    </xf>
    <xf numFmtId="0" fontId="9" fillId="0" borderId="8" xfId="7" applyFont="1" applyFill="1" applyBorder="1" applyAlignment="1">
      <alignment horizontal="left" vertical="center" wrapText="1"/>
    </xf>
    <xf numFmtId="43" fontId="6" fillId="0" borderId="0" xfId="1" applyFont="1" applyFill="1"/>
    <xf numFmtId="43" fontId="31" fillId="0" borderId="0" xfId="1" applyFont="1" applyFill="1"/>
    <xf numFmtId="0" fontId="31" fillId="0" borderId="0" xfId="0" applyFont="1" applyFill="1"/>
    <xf numFmtId="1" fontId="50" fillId="2" borderId="0" xfId="0" applyNumberFormat="1" applyFont="1" applyFill="1" applyBorder="1" applyAlignment="1">
      <alignment horizontal="left" vertical="center" wrapText="1"/>
    </xf>
    <xf numFmtId="0" fontId="50" fillId="2" borderId="0" xfId="7" applyFont="1" applyFill="1" applyBorder="1" applyAlignment="1">
      <alignment horizontal="left" vertical="center" wrapText="1"/>
    </xf>
    <xf numFmtId="164" fontId="13" fillId="2" borderId="0" xfId="0" applyNumberFormat="1" applyFont="1" applyFill="1"/>
    <xf numFmtId="0" fontId="13" fillId="2" borderId="0" xfId="0" applyFont="1" applyFill="1"/>
    <xf numFmtId="43" fontId="13" fillId="2" borderId="0" xfId="1" applyFont="1" applyFill="1"/>
    <xf numFmtId="0" fontId="13" fillId="2" borderId="0" xfId="0" applyFont="1" applyFill="1" applyBorder="1"/>
    <xf numFmtId="164" fontId="51" fillId="2" borderId="0" xfId="1" applyNumberFormat="1" applyFont="1" applyFill="1" applyBorder="1" applyAlignment="1">
      <alignment horizontal="right" vertical="center" wrapText="1"/>
    </xf>
    <xf numFmtId="0" fontId="10" fillId="2" borderId="24" xfId="0" applyFont="1" applyFill="1" applyBorder="1" applyAlignment="1">
      <alignment horizontal="center" vertical="center" wrapText="1"/>
    </xf>
  </cellXfs>
  <cellStyles count="37">
    <cellStyle name="Millares" xfId="1" builtinId="3"/>
    <cellStyle name="Millares [0]" xfId="14" builtinId="6"/>
    <cellStyle name="Millares [0] 14" xfId="9" xr:uid="{9B1D047C-70A8-4A40-9077-E8701AF3E62C}"/>
    <cellStyle name="Millares 18" xfId="22" xr:uid="{69B8324B-19AC-4B2A-8A47-69943313229B}"/>
    <cellStyle name="Millares 2" xfId="6" xr:uid="{CA07F53C-5CD0-470B-9A0A-202B8C6B7E06}"/>
    <cellStyle name="Millares 2 2" xfId="15" xr:uid="{10644451-5D65-4ABD-BE48-E1843BA7D5D1}"/>
    <cellStyle name="Millares 3" xfId="10" xr:uid="{00000000-0005-0000-0000-000035000000}"/>
    <cellStyle name="Millares 37" xfId="17" xr:uid="{D0188FB6-A5C7-44E0-81AE-3FCAF55FD18E}"/>
    <cellStyle name="Millares 38" xfId="18" xr:uid="{8143B384-6931-48D0-856C-8903D104F944}"/>
    <cellStyle name="Millares 39" xfId="19" xr:uid="{08152A16-AC7E-4A86-A403-00CE79E31493}"/>
    <cellStyle name="Millares 4" xfId="5" xr:uid="{03528E1C-25CF-4BA1-B9D4-C202320AFC8C}"/>
    <cellStyle name="Millares 40" xfId="20" xr:uid="{D3C43912-1A48-4226-87E4-8F2CB78E089C}"/>
    <cellStyle name="Millares 42" xfId="23" xr:uid="{E19E0B82-FA59-4979-9E75-FD5DFEA666C2}"/>
    <cellStyle name="Millares 43" xfId="25" xr:uid="{FCA8E530-5568-48CE-A538-32E85E6D6821}"/>
    <cellStyle name="Millares 44" xfId="26" xr:uid="{F218E8A0-FEC3-4ACF-99F3-5B4BEDCFE880}"/>
    <cellStyle name="Millares 46" xfId="27" xr:uid="{A5DD7B6A-7952-4B19-969C-1F37D2420223}"/>
    <cellStyle name="Millares 48" xfId="28" xr:uid="{9FC6F182-A338-4D05-84AA-A601726201AC}"/>
    <cellStyle name="Millares 49" xfId="29" xr:uid="{31278EB0-505B-4DE4-A91F-1198B330A4F6}"/>
    <cellStyle name="Millares 5" xfId="11" xr:uid="{40D3B2DD-F79C-44B5-8155-F74EB1AC91D4}"/>
    <cellStyle name="Millares 50" xfId="30" xr:uid="{B010BA4B-FD6C-49E5-BA5A-3A62641D694F}"/>
    <cellStyle name="Millares 51" xfId="8" xr:uid="{06E81998-09E2-4570-A703-F49D2826AC47}"/>
    <cellStyle name="Millares 52" xfId="32" xr:uid="{E6B20217-5E2E-45F6-917A-52639C6C7F66}"/>
    <cellStyle name="Millares 54" xfId="33" xr:uid="{3CF5F626-1AD2-416D-A3CA-3678A273A41F}"/>
    <cellStyle name="Millares 56" xfId="24" xr:uid="{1DD416C1-0C0D-4B55-97E5-3A513460E052}"/>
    <cellStyle name="Millares 59" xfId="21" xr:uid="{FA7AE7C5-9279-4706-940C-5682F26CE009}"/>
    <cellStyle name="Millares 6" xfId="12" xr:uid="{E952AB3C-ECF1-4036-B309-DA5EB342C780}"/>
    <cellStyle name="Millares 60" xfId="31" xr:uid="{207B025E-01DA-4EDE-AE69-9FDEEB9EFCB4}"/>
    <cellStyle name="Millares 61" xfId="34" xr:uid="{06614435-1B6B-4C54-9365-A9B8D98539FD}"/>
    <cellStyle name="Millares 64" xfId="35" xr:uid="{8C1A46F5-1C23-4564-A3C4-96B8C4C3E4D8}"/>
    <cellStyle name="Millares 7" xfId="13" xr:uid="{A65421F7-1AAD-429A-885A-27A900370589}"/>
    <cellStyle name="Millares 8" xfId="36" xr:uid="{B465BCB6-F37C-4D04-A815-FA68881003F2}"/>
    <cellStyle name="Moneda" xfId="2" builtinId="4"/>
    <cellStyle name="Normal" xfId="0" builtinId="0"/>
    <cellStyle name="Normal 2 2" xfId="16" xr:uid="{5908EDC0-818B-4C6C-B234-A016EE87F29B}"/>
    <cellStyle name="Normal 4" xfId="7" xr:uid="{37966ABD-E61D-42FD-A46E-2669E9D475BA}"/>
    <cellStyle name="Normal 5" xfId="4" xr:uid="{08B2CBD4-2422-4914-BABD-BDF38CA5E598}"/>
    <cellStyle name="Porcentaje" xfId="3" builtinId="5"/>
  </cellStyles>
  <dxfs count="28">
    <dxf>
      <fill>
        <patternFill patternType="none">
          <fgColor indexed="64"/>
          <bgColor indexed="65"/>
        </patternFill>
      </fill>
    </dxf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FF1F5"/>
      <color rgb="FFC8E7EE"/>
      <color rgb="FFB0DCE6"/>
      <color rgb="FFA5E3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200025</xdr:rowOff>
    </xdr:from>
    <xdr:to>
      <xdr:col>1</xdr:col>
      <xdr:colOff>1564207</xdr:colOff>
      <xdr:row>5</xdr:row>
      <xdr:rowOff>104775</xdr:rowOff>
    </xdr:to>
    <xdr:pic>
      <xdr:nvPicPr>
        <xdr:cNvPr id="2" name="WordPictureWatermark1242056064" descr="carta horizontal">
          <a:extLst>
            <a:ext uri="{FF2B5EF4-FFF2-40B4-BE49-F238E27FC236}">
              <a16:creationId xmlns:a16="http://schemas.microsoft.com/office/drawing/2014/main" id="{4440F6D7-D590-4D3C-8FA1-0F789CEE015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114300" y="200025"/>
          <a:ext cx="2659582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123826</xdr:rowOff>
    </xdr:from>
    <xdr:to>
      <xdr:col>1</xdr:col>
      <xdr:colOff>1933574</xdr:colOff>
      <xdr:row>5</xdr:row>
      <xdr:rowOff>152400</xdr:rowOff>
    </xdr:to>
    <xdr:pic>
      <xdr:nvPicPr>
        <xdr:cNvPr id="2" name="WordPictureWatermark1242056064" descr="carta horizontal">
          <a:extLst>
            <a:ext uri="{FF2B5EF4-FFF2-40B4-BE49-F238E27FC236}">
              <a16:creationId xmlns:a16="http://schemas.microsoft.com/office/drawing/2014/main" id="{4BAA74E8-9339-4653-9A99-35CA4E5AF9E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276225" y="123826"/>
          <a:ext cx="2933699" cy="1266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8C8F4-9DE3-40CF-8BE7-7DDE0575995B}">
  <dimension ref="A1:AC216"/>
  <sheetViews>
    <sheetView workbookViewId="0">
      <pane xSplit="2" ySplit="9" topLeftCell="D205" activePane="bottomRight" state="frozen"/>
      <selection pane="topRight" activeCell="C1" sqref="C1"/>
      <selection pane="bottomLeft" activeCell="A10" sqref="A10"/>
      <selection pane="bottomRight" activeCell="F136" sqref="F136"/>
    </sheetView>
  </sheetViews>
  <sheetFormatPr baseColWidth="10" defaultColWidth="14.7109375" defaultRowHeight="15" x14ac:dyDescent="0.25"/>
  <cols>
    <col min="1" max="1" width="18.140625" customWidth="1"/>
    <col min="2" max="2" width="72.42578125" customWidth="1"/>
    <col min="3" max="3" width="19.7109375" bestFit="1" customWidth="1"/>
    <col min="4" max="4" width="20.85546875" bestFit="1" customWidth="1"/>
    <col min="5" max="5" width="14.5703125" customWidth="1"/>
    <col min="6" max="6" width="21" customWidth="1"/>
    <col min="7" max="7" width="17.7109375" customWidth="1"/>
    <col min="8" max="8" width="19.7109375" bestFit="1" customWidth="1"/>
    <col min="9" max="9" width="30.5703125" bestFit="1" customWidth="1"/>
    <col min="10" max="10" width="18.85546875" bestFit="1" customWidth="1"/>
    <col min="11" max="11" width="18.140625" style="358" customWidth="1"/>
    <col min="12" max="12" width="22.28515625" style="322" customWidth="1"/>
    <col min="13" max="13" width="16.140625" style="258" hidden="1" customWidth="1"/>
    <col min="14" max="14" width="96.85546875" style="258" hidden="1" customWidth="1"/>
    <col min="15" max="15" width="18.85546875" style="258" hidden="1" customWidth="1"/>
    <col min="16" max="16" width="17.85546875" style="258" hidden="1" customWidth="1"/>
    <col min="17" max="17" width="18.140625" style="258" hidden="1" customWidth="1"/>
    <col min="18" max="19" width="18.85546875" style="258" hidden="1" customWidth="1"/>
    <col min="20" max="20" width="19.5703125" style="258" hidden="1" customWidth="1"/>
    <col min="21" max="22" width="18.85546875" style="258" hidden="1" customWidth="1"/>
    <col min="23" max="23" width="15.5703125" style="258" hidden="1" customWidth="1"/>
    <col min="24" max="24" width="18.85546875" style="258" bestFit="1" customWidth="1"/>
    <col min="25" max="25" width="16.85546875" style="258" bestFit="1" customWidth="1"/>
    <col min="26" max="27" width="2.28515625" customWidth="1"/>
    <col min="28" max="28" width="16.85546875" bestFit="1" customWidth="1"/>
    <col min="29" max="29" width="17.85546875" bestFit="1" customWidth="1"/>
  </cols>
  <sheetData>
    <row r="1" spans="1:29" ht="30.75" customHeight="1" x14ac:dyDescent="0.25">
      <c r="A1" s="460" t="s">
        <v>0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194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2" spans="1:29" ht="1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94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9" ht="26.25" customHeight="1" x14ac:dyDescent="0.25">
      <c r="A3" s="460" t="s">
        <v>1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194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29" ht="1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194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9" ht="22.5" customHeight="1" x14ac:dyDescent="0.25">
      <c r="A5" s="461" t="s">
        <v>1164</v>
      </c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194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</row>
    <row r="6" spans="1:29" ht="15" customHeight="1" x14ac:dyDescent="0.25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4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9" s="201" customFormat="1" ht="12.75" x14ac:dyDescent="0.2">
      <c r="A7" s="196"/>
      <c r="B7" s="197"/>
      <c r="C7" s="198"/>
      <c r="D7" s="198"/>
      <c r="E7" s="198"/>
      <c r="F7" s="198"/>
      <c r="G7" s="198"/>
      <c r="H7" s="198"/>
      <c r="I7" s="198"/>
      <c r="J7" s="198"/>
      <c r="K7" s="197"/>
      <c r="L7" s="199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</row>
    <row r="8" spans="1:29" s="201" customFormat="1" ht="13.5" thickBot="1" x14ac:dyDescent="0.25">
      <c r="A8" s="196"/>
      <c r="B8" s="197"/>
      <c r="C8" s="202"/>
      <c r="D8" s="203">
        <f>D10-'Ejecucion Gastos Abril 2024'!D9</f>
        <v>0</v>
      </c>
      <c r="E8" s="204"/>
      <c r="F8" s="205">
        <f>F10-'Ejecucion Gastos Abril 2024'!G9</f>
        <v>0</v>
      </c>
      <c r="G8" s="206"/>
      <c r="H8" s="207"/>
      <c r="I8" s="207"/>
      <c r="J8" s="207"/>
      <c r="K8" s="206"/>
      <c r="L8" s="199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</row>
    <row r="9" spans="1:29" ht="30.75" thickBot="1" x14ac:dyDescent="0.3">
      <c r="A9" s="208" t="s">
        <v>2</v>
      </c>
      <c r="B9" s="209" t="s">
        <v>21</v>
      </c>
      <c r="C9" s="208" t="s">
        <v>4</v>
      </c>
      <c r="D9" s="209" t="s">
        <v>5</v>
      </c>
      <c r="E9" s="208" t="s">
        <v>1165</v>
      </c>
      <c r="F9" s="209" t="s">
        <v>8</v>
      </c>
      <c r="G9" s="208" t="s">
        <v>1166</v>
      </c>
      <c r="H9" s="209" t="s">
        <v>1167</v>
      </c>
      <c r="I9" s="208" t="s">
        <v>1168</v>
      </c>
      <c r="J9" s="209" t="s">
        <v>1169</v>
      </c>
      <c r="K9" s="210" t="s">
        <v>1170</v>
      </c>
      <c r="L9" s="194"/>
      <c r="M9" s="211"/>
      <c r="N9" s="212"/>
      <c r="O9" s="212"/>
      <c r="P9" s="212"/>
      <c r="Q9" s="212"/>
      <c r="R9" s="212"/>
      <c r="S9" s="212"/>
      <c r="T9" s="212"/>
      <c r="U9" s="212"/>
      <c r="V9" s="213"/>
      <c r="W9" s="214"/>
      <c r="X9" s="75"/>
      <c r="Y9" s="75"/>
    </row>
    <row r="10" spans="1:29" ht="18" customHeight="1" x14ac:dyDescent="0.25">
      <c r="A10" s="215">
        <v>0</v>
      </c>
      <c r="B10" s="216" t="s">
        <v>966</v>
      </c>
      <c r="C10" s="217">
        <f>+C11+C159</f>
        <v>224340468919.64728</v>
      </c>
      <c r="D10" s="217">
        <f t="shared" ref="D10:J10" si="0">+D11+D159</f>
        <v>20868449015.68</v>
      </c>
      <c r="E10" s="217">
        <f t="shared" si="0"/>
        <v>0</v>
      </c>
      <c r="F10" s="217">
        <f t="shared" si="0"/>
        <v>245208917935.32727</v>
      </c>
      <c r="G10" s="217">
        <f t="shared" si="0"/>
        <v>94149901830.98999</v>
      </c>
      <c r="H10" s="217">
        <f t="shared" si="0"/>
        <v>34125551348</v>
      </c>
      <c r="I10" s="217">
        <f t="shared" si="0"/>
        <v>94149901830.98999</v>
      </c>
      <c r="J10" s="217">
        <f t="shared" si="0"/>
        <v>152011693570.28726</v>
      </c>
      <c r="K10" s="218">
        <f>+J10/F10</f>
        <v>0.61992726386231867</v>
      </c>
      <c r="L10" s="194"/>
      <c r="M10" s="219"/>
      <c r="N10" s="220"/>
      <c r="O10" s="221"/>
      <c r="P10" s="221"/>
      <c r="Q10" s="221"/>
      <c r="R10" s="221"/>
      <c r="S10" s="221"/>
      <c r="T10" s="221"/>
      <c r="U10" s="221"/>
      <c r="V10" s="221"/>
      <c r="W10" s="222"/>
      <c r="X10" s="75"/>
      <c r="Y10" s="75"/>
      <c r="Z10" s="223"/>
      <c r="AA10" s="223"/>
      <c r="AB10" s="223"/>
      <c r="AC10" s="223"/>
    </row>
    <row r="11" spans="1:29" ht="18" customHeight="1" x14ac:dyDescent="0.25">
      <c r="A11" s="224">
        <v>1</v>
      </c>
      <c r="B11" s="225" t="s">
        <v>1171</v>
      </c>
      <c r="C11" s="226">
        <f>C12</f>
        <v>222779292862.11258</v>
      </c>
      <c r="D11" s="226">
        <f t="shared" ref="D11:J11" si="1">D12</f>
        <v>529266480.32999998</v>
      </c>
      <c r="E11" s="226">
        <f t="shared" si="1"/>
        <v>0</v>
      </c>
      <c r="F11" s="226">
        <f t="shared" si="1"/>
        <v>223308559342.44257</v>
      </c>
      <c r="G11" s="226">
        <f t="shared" si="1"/>
        <v>71523433498.309998</v>
      </c>
      <c r="H11" s="226">
        <f t="shared" si="1"/>
        <v>33920595450</v>
      </c>
      <c r="I11" s="226">
        <f t="shared" si="1"/>
        <v>71523433498.309998</v>
      </c>
      <c r="J11" s="226">
        <f t="shared" si="1"/>
        <v>151255859363.80258</v>
      </c>
      <c r="K11" s="227">
        <f t="shared" ref="K11:K81" si="2">+J11/F11</f>
        <v>0.67734017813375647</v>
      </c>
      <c r="L11" s="194"/>
      <c r="M11" s="219"/>
      <c r="N11" s="220"/>
      <c r="O11" s="221"/>
      <c r="P11" s="221"/>
      <c r="Q11" s="221"/>
      <c r="R11" s="221"/>
      <c r="S11" s="221"/>
      <c r="T11" s="221"/>
      <c r="U11" s="221"/>
      <c r="V11" s="221"/>
      <c r="W11" s="222"/>
      <c r="X11" s="75"/>
      <c r="Y11" s="75"/>
      <c r="AA11" s="223"/>
    </row>
    <row r="12" spans="1:29" s="229" customFormat="1" ht="18" customHeight="1" x14ac:dyDescent="0.25">
      <c r="A12" s="225" t="s">
        <v>1172</v>
      </c>
      <c r="B12" s="225" t="s">
        <v>1173</v>
      </c>
      <c r="C12" s="226">
        <f>C13+C22+C39+C44+C138</f>
        <v>222779292862.11258</v>
      </c>
      <c r="D12" s="226">
        <f t="shared" ref="D12:J12" si="3">D13+D22+D39+D44+D138</f>
        <v>529266480.32999998</v>
      </c>
      <c r="E12" s="226">
        <f t="shared" si="3"/>
        <v>0</v>
      </c>
      <c r="F12" s="226">
        <f t="shared" si="3"/>
        <v>223308559342.44257</v>
      </c>
      <c r="G12" s="226">
        <f t="shared" si="3"/>
        <v>71523433498.309998</v>
      </c>
      <c r="H12" s="226">
        <f t="shared" si="3"/>
        <v>33920595450</v>
      </c>
      <c r="I12" s="226">
        <f t="shared" si="3"/>
        <v>71523433498.309998</v>
      </c>
      <c r="J12" s="226">
        <f t="shared" si="3"/>
        <v>151255859363.80258</v>
      </c>
      <c r="K12" s="227">
        <f t="shared" si="2"/>
        <v>0.67734017813375647</v>
      </c>
      <c r="L12" s="194"/>
      <c r="M12" s="220"/>
      <c r="N12" s="220"/>
      <c r="O12" s="221"/>
      <c r="P12" s="221"/>
      <c r="Q12" s="221"/>
      <c r="R12" s="221"/>
      <c r="S12" s="221"/>
      <c r="T12" s="221"/>
      <c r="U12" s="221"/>
      <c r="V12" s="221"/>
      <c r="W12" s="222"/>
      <c r="X12" s="75"/>
      <c r="Y12" s="228"/>
      <c r="AA12" s="223"/>
    </row>
    <row r="13" spans="1:29" ht="18" customHeight="1" x14ac:dyDescent="0.25">
      <c r="A13" s="225" t="s">
        <v>1174</v>
      </c>
      <c r="B13" s="225" t="s">
        <v>571</v>
      </c>
      <c r="C13" s="226">
        <f>C14</f>
        <v>2392490000</v>
      </c>
      <c r="D13" s="226">
        <f t="shared" ref="D13:J13" si="4">D14</f>
        <v>0</v>
      </c>
      <c r="E13" s="226">
        <f t="shared" si="4"/>
        <v>0</v>
      </c>
      <c r="F13" s="226">
        <f t="shared" si="4"/>
        <v>2392490000</v>
      </c>
      <c r="G13" s="226">
        <f t="shared" si="4"/>
        <v>2473922158.5299997</v>
      </c>
      <c r="H13" s="226">
        <f t="shared" si="4"/>
        <v>2049708724</v>
      </c>
      <c r="I13" s="226">
        <f t="shared" si="4"/>
        <v>2473922158.5299997</v>
      </c>
      <c r="J13" s="226">
        <f t="shared" si="4"/>
        <v>-81432158.529999971</v>
      </c>
      <c r="K13" s="227">
        <f t="shared" si="2"/>
        <v>-3.4036572161221142E-2</v>
      </c>
      <c r="L13" s="194"/>
      <c r="M13" s="220"/>
      <c r="N13" s="220"/>
      <c r="O13" s="221"/>
      <c r="P13" s="221"/>
      <c r="Q13" s="221"/>
      <c r="R13" s="221"/>
      <c r="S13" s="221"/>
      <c r="T13" s="221"/>
      <c r="U13" s="221"/>
      <c r="V13" s="221"/>
      <c r="W13" s="222"/>
      <c r="X13" s="75"/>
      <c r="Y13" s="75"/>
      <c r="AA13" s="223"/>
    </row>
    <row r="14" spans="1:29" ht="18" customHeight="1" x14ac:dyDescent="0.25">
      <c r="A14" s="225" t="s">
        <v>1175</v>
      </c>
      <c r="B14" s="225" t="s">
        <v>1176</v>
      </c>
      <c r="C14" s="226">
        <f t="shared" ref="C14:J16" si="5">C15</f>
        <v>2392490000</v>
      </c>
      <c r="D14" s="226">
        <f t="shared" si="5"/>
        <v>0</v>
      </c>
      <c r="E14" s="226">
        <f t="shared" si="5"/>
        <v>0</v>
      </c>
      <c r="F14" s="226">
        <f t="shared" si="5"/>
        <v>2392490000</v>
      </c>
      <c r="G14" s="226">
        <f t="shared" si="5"/>
        <v>2473922158.5299997</v>
      </c>
      <c r="H14" s="226">
        <f t="shared" si="5"/>
        <v>2049708724</v>
      </c>
      <c r="I14" s="226">
        <f t="shared" si="5"/>
        <v>2473922158.5299997</v>
      </c>
      <c r="J14" s="226">
        <f t="shared" si="5"/>
        <v>-81432158.529999971</v>
      </c>
      <c r="K14" s="227">
        <f t="shared" si="2"/>
        <v>-3.4036572161221142E-2</v>
      </c>
      <c r="L14" s="194"/>
      <c r="M14" s="220"/>
      <c r="N14" s="220"/>
      <c r="O14" s="221"/>
      <c r="P14" s="221"/>
      <c r="Q14" s="221"/>
      <c r="R14" s="221"/>
      <c r="S14" s="221"/>
      <c r="T14" s="221"/>
      <c r="U14" s="221"/>
      <c r="V14" s="221"/>
      <c r="W14" s="222"/>
      <c r="X14" s="75"/>
      <c r="Y14" s="75"/>
      <c r="AA14" s="223"/>
    </row>
    <row r="15" spans="1:29" ht="18" customHeight="1" x14ac:dyDescent="0.25">
      <c r="A15" s="225" t="s">
        <v>1177</v>
      </c>
      <c r="B15" s="225" t="s">
        <v>1178</v>
      </c>
      <c r="C15" s="226">
        <f t="shared" si="5"/>
        <v>2392490000</v>
      </c>
      <c r="D15" s="226">
        <f t="shared" si="5"/>
        <v>0</v>
      </c>
      <c r="E15" s="226">
        <f t="shared" si="5"/>
        <v>0</v>
      </c>
      <c r="F15" s="226">
        <f t="shared" si="5"/>
        <v>2392490000</v>
      </c>
      <c r="G15" s="226">
        <f t="shared" si="5"/>
        <v>2473922158.5299997</v>
      </c>
      <c r="H15" s="226">
        <f t="shared" si="5"/>
        <v>2049708724</v>
      </c>
      <c r="I15" s="226">
        <f t="shared" si="5"/>
        <v>2473922158.5299997</v>
      </c>
      <c r="J15" s="226">
        <f t="shared" si="5"/>
        <v>-81432158.529999971</v>
      </c>
      <c r="K15" s="227">
        <f t="shared" si="2"/>
        <v>-3.4036572161221142E-2</v>
      </c>
      <c r="L15" s="194"/>
      <c r="M15" s="220"/>
      <c r="N15" s="220"/>
      <c r="O15" s="221"/>
      <c r="P15" s="221"/>
      <c r="Q15" s="221"/>
      <c r="R15" s="221"/>
      <c r="S15" s="221"/>
      <c r="T15" s="221"/>
      <c r="U15" s="221"/>
      <c r="V15" s="221"/>
      <c r="W15" s="222"/>
      <c r="X15" s="75"/>
      <c r="Y15" s="75"/>
      <c r="AA15" s="223"/>
    </row>
    <row r="16" spans="1:29" ht="18" customHeight="1" x14ac:dyDescent="0.25">
      <c r="A16" s="225" t="s">
        <v>1179</v>
      </c>
      <c r="B16" s="225" t="s">
        <v>1178</v>
      </c>
      <c r="C16" s="226">
        <f>C17</f>
        <v>2392490000</v>
      </c>
      <c r="D16" s="226">
        <f t="shared" si="5"/>
        <v>0</v>
      </c>
      <c r="E16" s="226">
        <f t="shared" si="5"/>
        <v>0</v>
      </c>
      <c r="F16" s="226">
        <f t="shared" si="5"/>
        <v>2392490000</v>
      </c>
      <c r="G16" s="226">
        <f t="shared" si="5"/>
        <v>2473922158.5299997</v>
      </c>
      <c r="H16" s="226">
        <f t="shared" si="5"/>
        <v>2049708724</v>
      </c>
      <c r="I16" s="226">
        <f t="shared" si="5"/>
        <v>2473922158.5299997</v>
      </c>
      <c r="J16" s="226">
        <f t="shared" si="5"/>
        <v>-81432158.529999971</v>
      </c>
      <c r="K16" s="227">
        <f t="shared" si="2"/>
        <v>-3.4036572161221142E-2</v>
      </c>
      <c r="L16" s="194"/>
      <c r="M16" s="220"/>
      <c r="N16" s="220"/>
      <c r="O16" s="221"/>
      <c r="P16" s="221"/>
      <c r="Q16" s="221"/>
      <c r="R16" s="221"/>
      <c r="S16" s="221"/>
      <c r="T16" s="221"/>
      <c r="U16" s="221"/>
      <c r="V16" s="221"/>
      <c r="W16" s="222"/>
      <c r="X16" s="75"/>
      <c r="Y16" s="75"/>
      <c r="AA16" s="223"/>
    </row>
    <row r="17" spans="1:27" ht="18" customHeight="1" x14ac:dyDescent="0.25">
      <c r="A17" s="225" t="s">
        <v>1180</v>
      </c>
      <c r="B17" s="225" t="s">
        <v>1178</v>
      </c>
      <c r="C17" s="226">
        <f>C18+C19</f>
        <v>2392490000</v>
      </c>
      <c r="D17" s="226">
        <f t="shared" ref="D17:J17" si="6">D18+D19</f>
        <v>0</v>
      </c>
      <c r="E17" s="226">
        <f t="shared" si="6"/>
        <v>0</v>
      </c>
      <c r="F17" s="226">
        <f t="shared" si="6"/>
        <v>2392490000</v>
      </c>
      <c r="G17" s="226">
        <f t="shared" si="6"/>
        <v>2473922158.5299997</v>
      </c>
      <c r="H17" s="226">
        <f t="shared" si="6"/>
        <v>2049708724</v>
      </c>
      <c r="I17" s="226">
        <f t="shared" si="6"/>
        <v>2473922158.5299997</v>
      </c>
      <c r="J17" s="226">
        <f t="shared" si="6"/>
        <v>-81432158.529999971</v>
      </c>
      <c r="K17" s="227">
        <f t="shared" si="2"/>
        <v>-3.4036572161221142E-2</v>
      </c>
      <c r="L17" s="194"/>
      <c r="M17" s="230"/>
      <c r="N17" s="230"/>
      <c r="O17" s="231"/>
      <c r="P17" s="231"/>
      <c r="Q17" s="231"/>
      <c r="R17" s="231"/>
      <c r="S17" s="231"/>
      <c r="T17" s="231"/>
      <c r="U17" s="231"/>
      <c r="V17" s="231"/>
      <c r="W17" s="232"/>
      <c r="X17" s="75"/>
      <c r="Y17" s="75"/>
      <c r="Z17" s="223"/>
      <c r="AA17" s="223"/>
    </row>
    <row r="18" spans="1:27" ht="18" customHeight="1" x14ac:dyDescent="0.25">
      <c r="A18" s="233" t="s">
        <v>1181</v>
      </c>
      <c r="B18" s="233" t="s">
        <v>868</v>
      </c>
      <c r="C18" s="234">
        <v>1792000000</v>
      </c>
      <c r="D18" s="235"/>
      <c r="E18" s="236"/>
      <c r="F18" s="237">
        <f>C18+D18-E18</f>
        <v>1792000000</v>
      </c>
      <c r="G18" s="237">
        <f>I18</f>
        <v>1768612637</v>
      </c>
      <c r="H18" s="237">
        <v>1768612637</v>
      </c>
      <c r="I18" s="237">
        <f>H18</f>
        <v>1768612637</v>
      </c>
      <c r="J18" s="237">
        <f>F18-I18</f>
        <v>23387363</v>
      </c>
      <c r="K18" s="238">
        <f t="shared" si="2"/>
        <v>1.3050983816964287E-2</v>
      </c>
      <c r="L18" s="194"/>
      <c r="M18" s="239"/>
      <c r="N18" s="239"/>
      <c r="O18" s="237"/>
      <c r="P18" s="237"/>
      <c r="Q18" s="237"/>
      <c r="R18" s="237"/>
      <c r="S18" s="237"/>
      <c r="T18" s="237"/>
      <c r="U18" s="237"/>
      <c r="V18" s="237"/>
      <c r="W18" s="240"/>
      <c r="X18" s="75"/>
      <c r="Y18" s="75"/>
      <c r="Z18" s="223"/>
      <c r="AA18" s="223"/>
    </row>
    <row r="19" spans="1:27" ht="18" customHeight="1" x14ac:dyDescent="0.25">
      <c r="A19" s="233" t="s">
        <v>1182</v>
      </c>
      <c r="B19" s="233" t="s">
        <v>871</v>
      </c>
      <c r="C19" s="237">
        <f>C20+C21</f>
        <v>600490000</v>
      </c>
      <c r="D19" s="236">
        <f>D20+D21</f>
        <v>0</v>
      </c>
      <c r="E19" s="236">
        <f>E20+E21</f>
        <v>0</v>
      </c>
      <c r="F19" s="237">
        <f>C19+D19-E19</f>
        <v>600490000</v>
      </c>
      <c r="G19" s="237">
        <f>I19</f>
        <v>705309521.52999997</v>
      </c>
      <c r="H19" s="237">
        <f>H20+H21</f>
        <v>281096087</v>
      </c>
      <c r="I19" s="237">
        <f>I20+I21</f>
        <v>705309521.52999997</v>
      </c>
      <c r="J19" s="241">
        <f>F19-I19</f>
        <v>-104819521.52999997</v>
      </c>
      <c r="K19" s="238">
        <f t="shared" si="2"/>
        <v>-0.17455664795417072</v>
      </c>
      <c r="L19" s="194"/>
      <c r="M19" s="239"/>
      <c r="N19" s="239"/>
      <c r="O19" s="237"/>
      <c r="P19" s="237"/>
      <c r="Q19" s="237"/>
      <c r="R19" s="237"/>
      <c r="S19" s="237"/>
      <c r="T19" s="237"/>
      <c r="U19" s="237"/>
      <c r="V19" s="237"/>
      <c r="W19" s="240"/>
      <c r="X19" s="75"/>
      <c r="Y19" s="75"/>
      <c r="Z19" s="223"/>
      <c r="AA19" s="223"/>
    </row>
    <row r="20" spans="1:27" ht="18" customHeight="1" x14ac:dyDescent="0.25">
      <c r="A20" s="242" t="s">
        <v>1183</v>
      </c>
      <c r="B20" s="242" t="s">
        <v>1184</v>
      </c>
      <c r="C20" s="243">
        <v>600490000</v>
      </c>
      <c r="D20" s="244"/>
      <c r="E20" s="244"/>
      <c r="F20" s="241">
        <f>C20+D20-E20</f>
        <v>600490000</v>
      </c>
      <c r="G20" s="241">
        <f>I20</f>
        <v>385406066.52999997</v>
      </c>
      <c r="H20" s="241"/>
      <c r="I20" s="245">
        <f>385406066.53</f>
        <v>385406066.52999997</v>
      </c>
      <c r="J20" s="241">
        <f>F20-I20</f>
        <v>215083933.47000003</v>
      </c>
      <c r="K20" s="238">
        <f t="shared" si="2"/>
        <v>0.358180708204966</v>
      </c>
      <c r="L20" s="194"/>
      <c r="M20" s="246"/>
      <c r="N20" s="246"/>
      <c r="O20" s="241"/>
      <c r="P20" s="247"/>
      <c r="Q20" s="247"/>
      <c r="R20" s="247"/>
      <c r="S20" s="247"/>
      <c r="T20" s="247"/>
      <c r="U20" s="247"/>
      <c r="V20" s="248"/>
      <c r="W20" s="240"/>
      <c r="X20" s="75"/>
      <c r="Y20" s="75"/>
      <c r="Z20" s="223"/>
      <c r="AA20" s="223"/>
    </row>
    <row r="21" spans="1:27" ht="18" customHeight="1" x14ac:dyDescent="0.25">
      <c r="A21" s="242" t="s">
        <v>1185</v>
      </c>
      <c r="B21" s="242" t="s">
        <v>1186</v>
      </c>
      <c r="C21" s="241"/>
      <c r="D21" s="244"/>
      <c r="E21" s="244"/>
      <c r="F21" s="237">
        <f>C21+D21-E21</f>
        <v>0</v>
      </c>
      <c r="G21" s="241">
        <f>I21</f>
        <v>319903455</v>
      </c>
      <c r="H21" s="241">
        <f>10139287+270956800</f>
        <v>281096087</v>
      </c>
      <c r="I21" s="245">
        <f>38807368+H21</f>
        <v>319903455</v>
      </c>
      <c r="J21" s="241">
        <f>F21-I21</f>
        <v>-319903455</v>
      </c>
      <c r="K21" s="238"/>
      <c r="L21" s="194"/>
      <c r="M21" s="246"/>
      <c r="N21" s="246"/>
      <c r="O21" s="241"/>
      <c r="P21" s="247"/>
      <c r="Q21" s="247"/>
      <c r="R21" s="247"/>
      <c r="S21" s="247"/>
      <c r="T21" s="247"/>
      <c r="U21" s="247"/>
      <c r="V21" s="248"/>
      <c r="W21" s="240"/>
      <c r="X21" s="75"/>
      <c r="Y21" s="75"/>
      <c r="Z21" s="223"/>
      <c r="AA21" s="223"/>
    </row>
    <row r="22" spans="1:27" ht="18" customHeight="1" x14ac:dyDescent="0.25">
      <c r="A22" s="225" t="s">
        <v>1187</v>
      </c>
      <c r="B22" s="225" t="s">
        <v>566</v>
      </c>
      <c r="C22" s="226">
        <f>C27+C23</f>
        <v>81274311417.265076</v>
      </c>
      <c r="D22" s="226">
        <f t="shared" ref="D22:J22" si="7">D27+D23</f>
        <v>0</v>
      </c>
      <c r="E22" s="226">
        <f t="shared" si="7"/>
        <v>0</v>
      </c>
      <c r="F22" s="226">
        <f t="shared" si="7"/>
        <v>81274311417.265076</v>
      </c>
      <c r="G22" s="226">
        <f t="shared" si="7"/>
        <v>29599970484</v>
      </c>
      <c r="H22" s="226">
        <f t="shared" si="7"/>
        <v>23594061474</v>
      </c>
      <c r="I22" s="226">
        <f t="shared" si="7"/>
        <v>29599970484</v>
      </c>
      <c r="J22" s="226">
        <f t="shared" si="7"/>
        <v>51674340933.265076</v>
      </c>
      <c r="K22" s="227">
        <f t="shared" si="2"/>
        <v>0.63580164546663775</v>
      </c>
      <c r="L22" s="194"/>
      <c r="M22" s="220"/>
      <c r="N22" s="220"/>
      <c r="O22" s="221"/>
      <c r="P22" s="221"/>
      <c r="Q22" s="221"/>
      <c r="R22" s="221"/>
      <c r="S22" s="221"/>
      <c r="T22" s="221"/>
      <c r="U22" s="221"/>
      <c r="V22" s="221"/>
      <c r="W22" s="222"/>
      <c r="X22" s="75"/>
      <c r="Y22" s="75"/>
      <c r="Z22" s="223"/>
      <c r="AA22" s="223"/>
    </row>
    <row r="23" spans="1:27" ht="18" customHeight="1" x14ac:dyDescent="0.25">
      <c r="A23" s="225" t="s">
        <v>1188</v>
      </c>
      <c r="B23" s="225" t="s">
        <v>1189</v>
      </c>
      <c r="C23" s="226">
        <f>+C24</f>
        <v>0</v>
      </c>
      <c r="D23" s="226">
        <f t="shared" ref="D23:J23" si="8">+D24</f>
        <v>0</v>
      </c>
      <c r="E23" s="226">
        <f t="shared" si="8"/>
        <v>0</v>
      </c>
      <c r="F23" s="226">
        <f t="shared" si="8"/>
        <v>0</v>
      </c>
      <c r="G23" s="226">
        <f t="shared" si="8"/>
        <v>0</v>
      </c>
      <c r="H23" s="226">
        <f t="shared" si="8"/>
        <v>0</v>
      </c>
      <c r="I23" s="226">
        <f t="shared" si="8"/>
        <v>0</v>
      </c>
      <c r="J23" s="226">
        <f t="shared" si="8"/>
        <v>0</v>
      </c>
      <c r="K23" s="227" t="e">
        <f t="shared" si="2"/>
        <v>#DIV/0!</v>
      </c>
      <c r="L23" s="194"/>
      <c r="M23" s="220"/>
      <c r="N23" s="220"/>
      <c r="O23" s="221"/>
      <c r="P23" s="221"/>
      <c r="Q23" s="221"/>
      <c r="R23" s="221"/>
      <c r="S23" s="221"/>
      <c r="T23" s="221"/>
      <c r="U23" s="221"/>
      <c r="V23" s="221"/>
      <c r="W23" s="222"/>
      <c r="X23" s="75"/>
      <c r="Y23" s="75"/>
      <c r="Z23" s="223"/>
      <c r="AA23" s="223"/>
    </row>
    <row r="24" spans="1:27" ht="18" customHeight="1" x14ac:dyDescent="0.25">
      <c r="A24" s="225" t="s">
        <v>1190</v>
      </c>
      <c r="B24" s="225" t="s">
        <v>1189</v>
      </c>
      <c r="C24" s="226">
        <f>C25</f>
        <v>0</v>
      </c>
      <c r="D24" s="226">
        <f t="shared" ref="D24:J25" si="9">D25</f>
        <v>0</v>
      </c>
      <c r="E24" s="226">
        <f t="shared" si="9"/>
        <v>0</v>
      </c>
      <c r="F24" s="226">
        <f t="shared" si="9"/>
        <v>0</v>
      </c>
      <c r="G24" s="226">
        <f t="shared" si="9"/>
        <v>0</v>
      </c>
      <c r="H24" s="226">
        <f t="shared" si="9"/>
        <v>0</v>
      </c>
      <c r="I24" s="226">
        <f t="shared" si="9"/>
        <v>0</v>
      </c>
      <c r="J24" s="226">
        <f t="shared" si="9"/>
        <v>0</v>
      </c>
      <c r="K24" s="227" t="e">
        <f t="shared" si="2"/>
        <v>#DIV/0!</v>
      </c>
      <c r="L24" s="194"/>
      <c r="M24" s="220"/>
      <c r="N24" s="220"/>
      <c r="O24" s="221"/>
      <c r="P24" s="221"/>
      <c r="Q24" s="221"/>
      <c r="R24" s="221"/>
      <c r="S24" s="221"/>
      <c r="T24" s="221"/>
      <c r="U24" s="221"/>
      <c r="V24" s="221"/>
      <c r="W24" s="222"/>
      <c r="X24" s="75"/>
      <c r="Y24" s="75"/>
      <c r="Z24" s="223"/>
      <c r="AA24" s="223"/>
    </row>
    <row r="25" spans="1:27" ht="18" customHeight="1" x14ac:dyDescent="0.25">
      <c r="A25" s="225" t="s">
        <v>1191</v>
      </c>
      <c r="B25" s="225" t="s">
        <v>1189</v>
      </c>
      <c r="C25" s="226">
        <f>C26</f>
        <v>0</v>
      </c>
      <c r="D25" s="226">
        <f t="shared" si="9"/>
        <v>0</v>
      </c>
      <c r="E25" s="226">
        <f t="shared" si="9"/>
        <v>0</v>
      </c>
      <c r="F25" s="226">
        <f t="shared" si="9"/>
        <v>0</v>
      </c>
      <c r="G25" s="226">
        <f t="shared" si="9"/>
        <v>0</v>
      </c>
      <c r="H25" s="226">
        <f t="shared" si="9"/>
        <v>0</v>
      </c>
      <c r="I25" s="226">
        <f t="shared" si="9"/>
        <v>0</v>
      </c>
      <c r="J25" s="226">
        <f t="shared" si="9"/>
        <v>0</v>
      </c>
      <c r="K25" s="227" t="e">
        <f t="shared" si="2"/>
        <v>#DIV/0!</v>
      </c>
      <c r="L25" s="194"/>
      <c r="M25" s="230"/>
      <c r="N25" s="230"/>
      <c r="O25" s="231"/>
      <c r="P25" s="231"/>
      <c r="Q25" s="231"/>
      <c r="R25" s="231"/>
      <c r="S25" s="231"/>
      <c r="T25" s="231"/>
      <c r="U25" s="231"/>
      <c r="V25" s="231"/>
      <c r="W25" s="232"/>
      <c r="X25" s="75"/>
      <c r="Y25" s="75"/>
      <c r="Z25" s="223"/>
      <c r="AA25" s="223"/>
    </row>
    <row r="26" spans="1:27" ht="18" customHeight="1" x14ac:dyDescent="0.25">
      <c r="A26" s="242" t="s">
        <v>1192</v>
      </c>
      <c r="B26" s="249" t="s">
        <v>1193</v>
      </c>
      <c r="C26" s="241"/>
      <c r="D26" s="244"/>
      <c r="E26" s="244"/>
      <c r="F26" s="237">
        <f>C26+D26-E26</f>
        <v>0</v>
      </c>
      <c r="G26" s="241">
        <f>I26</f>
        <v>0</v>
      </c>
      <c r="H26" s="241"/>
      <c r="I26" s="244"/>
      <c r="J26" s="241">
        <f>F26-I26</f>
        <v>0</v>
      </c>
      <c r="K26" s="250" t="e">
        <f t="shared" si="2"/>
        <v>#DIV/0!</v>
      </c>
      <c r="L26" s="194"/>
      <c r="M26" s="251"/>
      <c r="N26" s="251"/>
      <c r="O26" s="241"/>
      <c r="P26" s="247"/>
      <c r="Q26" s="252"/>
      <c r="R26" s="252"/>
      <c r="S26" s="252"/>
      <c r="T26" s="247"/>
      <c r="U26" s="252"/>
      <c r="V26" s="248"/>
      <c r="W26" s="253"/>
      <c r="X26" s="75"/>
      <c r="Y26" s="75"/>
      <c r="Z26" s="223"/>
      <c r="AA26" s="223"/>
    </row>
    <row r="27" spans="1:27" ht="18" customHeight="1" x14ac:dyDescent="0.25">
      <c r="A27" s="225" t="s">
        <v>1194</v>
      </c>
      <c r="B27" s="225" t="s">
        <v>1195</v>
      </c>
      <c r="C27" s="226">
        <f>C28</f>
        <v>81274311417.265076</v>
      </c>
      <c r="D27" s="226">
        <f t="shared" ref="D27:J27" si="10">D28</f>
        <v>0</v>
      </c>
      <c r="E27" s="226">
        <f t="shared" si="10"/>
        <v>0</v>
      </c>
      <c r="F27" s="226">
        <f t="shared" si="10"/>
        <v>81274311417.265076</v>
      </c>
      <c r="G27" s="226">
        <f t="shared" si="10"/>
        <v>29599970484</v>
      </c>
      <c r="H27" s="226">
        <f t="shared" si="10"/>
        <v>23594061474</v>
      </c>
      <c r="I27" s="226">
        <f t="shared" si="10"/>
        <v>29599970484</v>
      </c>
      <c r="J27" s="226">
        <f t="shared" si="10"/>
        <v>51674340933.265076</v>
      </c>
      <c r="K27" s="227">
        <f t="shared" si="2"/>
        <v>0.63580164546663775</v>
      </c>
      <c r="L27" s="194"/>
      <c r="M27" s="220"/>
      <c r="N27" s="220"/>
      <c r="O27" s="221"/>
      <c r="P27" s="221"/>
      <c r="Q27" s="221"/>
      <c r="R27" s="221"/>
      <c r="S27" s="221"/>
      <c r="T27" s="221"/>
      <c r="U27" s="221"/>
      <c r="V27" s="221"/>
      <c r="W27" s="222"/>
      <c r="X27" s="75"/>
      <c r="Y27" s="75"/>
      <c r="Z27" s="223"/>
      <c r="AA27" s="223"/>
    </row>
    <row r="28" spans="1:27" ht="18" customHeight="1" x14ac:dyDescent="0.25">
      <c r="A28" s="225" t="s">
        <v>1196</v>
      </c>
      <c r="B28" s="225" t="s">
        <v>1197</v>
      </c>
      <c r="C28" s="226">
        <f>C29+C34</f>
        <v>81274311417.265076</v>
      </c>
      <c r="D28" s="226">
        <f t="shared" ref="D28:J28" si="11">D29+D34</f>
        <v>0</v>
      </c>
      <c r="E28" s="226">
        <f t="shared" si="11"/>
        <v>0</v>
      </c>
      <c r="F28" s="226">
        <f t="shared" si="11"/>
        <v>81274311417.265076</v>
      </c>
      <c r="G28" s="226">
        <f t="shared" si="11"/>
        <v>29599970484</v>
      </c>
      <c r="H28" s="226">
        <f t="shared" si="11"/>
        <v>23594061474</v>
      </c>
      <c r="I28" s="226">
        <f t="shared" si="11"/>
        <v>29599970484</v>
      </c>
      <c r="J28" s="226">
        <f t="shared" si="11"/>
        <v>51674340933.265076</v>
      </c>
      <c r="K28" s="227">
        <f t="shared" si="2"/>
        <v>0.63580164546663775</v>
      </c>
      <c r="L28" s="194"/>
      <c r="M28" s="220"/>
      <c r="N28" s="220"/>
      <c r="O28" s="221"/>
      <c r="P28" s="221"/>
      <c r="Q28" s="221"/>
      <c r="R28" s="221"/>
      <c r="S28" s="221"/>
      <c r="T28" s="221"/>
      <c r="U28" s="221"/>
      <c r="V28" s="221"/>
      <c r="W28" s="222"/>
      <c r="X28" s="75"/>
      <c r="Y28" s="75"/>
      <c r="Z28" s="223"/>
      <c r="AA28" s="223"/>
    </row>
    <row r="29" spans="1:27" ht="18" customHeight="1" x14ac:dyDescent="0.25">
      <c r="A29" s="225" t="s">
        <v>1198</v>
      </c>
      <c r="B29" s="225" t="s">
        <v>1199</v>
      </c>
      <c r="C29" s="226">
        <f>SUM(C30:C33)</f>
        <v>70880162561.014587</v>
      </c>
      <c r="D29" s="226">
        <f t="shared" ref="D29:J29" si="12">SUM(D30:D33)</f>
        <v>0</v>
      </c>
      <c r="E29" s="226">
        <f t="shared" si="12"/>
        <v>0</v>
      </c>
      <c r="F29" s="226">
        <f t="shared" si="12"/>
        <v>70880162561.014587</v>
      </c>
      <c r="G29" s="226">
        <f t="shared" si="12"/>
        <v>25288371208</v>
      </c>
      <c r="H29" s="226">
        <f t="shared" si="12"/>
        <v>22822964992</v>
      </c>
      <c r="I29" s="226">
        <f t="shared" si="12"/>
        <v>25288371208</v>
      </c>
      <c r="J29" s="226">
        <f t="shared" si="12"/>
        <v>45591791353.014587</v>
      </c>
      <c r="K29" s="227">
        <f t="shared" si="2"/>
        <v>0.64322357209280612</v>
      </c>
      <c r="L29" s="194"/>
      <c r="M29" s="230"/>
      <c r="N29" s="230"/>
      <c r="O29" s="231"/>
      <c r="P29" s="231"/>
      <c r="Q29" s="231"/>
      <c r="R29" s="231"/>
      <c r="S29" s="231"/>
      <c r="T29" s="231"/>
      <c r="U29" s="231"/>
      <c r="V29" s="231"/>
      <c r="W29" s="232"/>
      <c r="X29" s="75"/>
      <c r="Y29" s="75"/>
      <c r="Z29" s="223"/>
      <c r="AA29" s="223"/>
    </row>
    <row r="30" spans="1:27" ht="18" customHeight="1" x14ac:dyDescent="0.25">
      <c r="A30" s="242" t="s">
        <v>1200</v>
      </c>
      <c r="B30" s="242" t="s">
        <v>1201</v>
      </c>
      <c r="C30" s="254">
        <v>2752888800</v>
      </c>
      <c r="D30" s="244"/>
      <c r="E30" s="244"/>
      <c r="F30" s="241">
        <f>C30+D30-E30</f>
        <v>2752888800</v>
      </c>
      <c r="G30" s="241">
        <f>I30</f>
        <v>3792000</v>
      </c>
      <c r="H30" s="255">
        <v>158000</v>
      </c>
      <c r="I30" s="245">
        <f>3634000+H30</f>
        <v>3792000</v>
      </c>
      <c r="J30" s="241">
        <f>F30-I30</f>
        <v>2749096800</v>
      </c>
      <c r="K30" s="238">
        <f t="shared" si="2"/>
        <v>0.99862253789546462</v>
      </c>
      <c r="L30" s="194"/>
      <c r="M30" s="246"/>
      <c r="N30" s="246"/>
      <c r="O30" s="247"/>
      <c r="P30" s="247"/>
      <c r="Q30" s="247"/>
      <c r="R30" s="252"/>
      <c r="S30" s="247"/>
      <c r="T30" s="247"/>
      <c r="U30" s="247"/>
      <c r="V30" s="248"/>
      <c r="W30" s="256"/>
      <c r="X30" s="75"/>
      <c r="Y30" s="75"/>
      <c r="Z30" s="223"/>
      <c r="AA30" s="223"/>
    </row>
    <row r="31" spans="1:27" ht="18" customHeight="1" x14ac:dyDescent="0.25">
      <c r="A31" s="242" t="s">
        <v>1202</v>
      </c>
      <c r="B31" s="249" t="s">
        <v>1203</v>
      </c>
      <c r="C31" s="257">
        <v>3357207782</v>
      </c>
      <c r="D31" s="244"/>
      <c r="E31" s="244"/>
      <c r="F31" s="241">
        <f>C31+D31-E31</f>
        <v>3357207782</v>
      </c>
      <c r="G31" s="241">
        <f>I31</f>
        <v>1181034426</v>
      </c>
      <c r="H31" s="255">
        <v>334594800</v>
      </c>
      <c r="I31" s="245">
        <f>846439626+H31</f>
        <v>1181034426</v>
      </c>
      <c r="J31" s="241">
        <f>F31-I31</f>
        <v>2176173356</v>
      </c>
      <c r="K31" s="250">
        <f t="shared" si="2"/>
        <v>0.64820931479659005</v>
      </c>
      <c r="L31" s="194"/>
      <c r="M31" s="251"/>
      <c r="N31" s="251"/>
      <c r="O31" s="241"/>
      <c r="P31" s="247"/>
      <c r="Q31" s="252"/>
      <c r="R31" s="252"/>
      <c r="S31" s="247"/>
      <c r="T31" s="247"/>
      <c r="U31" s="252"/>
      <c r="V31" s="248"/>
      <c r="W31" s="253"/>
      <c r="X31" s="75"/>
      <c r="Y31" s="75"/>
      <c r="Z31" s="223"/>
      <c r="AA31" s="223"/>
    </row>
    <row r="32" spans="1:27" ht="18" customHeight="1" x14ac:dyDescent="0.25">
      <c r="A32" s="242" t="s">
        <v>1204</v>
      </c>
      <c r="B32" s="249" t="s">
        <v>1205</v>
      </c>
      <c r="C32" s="257">
        <v>64026511729.014587</v>
      </c>
      <c r="D32" s="244"/>
      <c r="E32" s="244"/>
      <c r="F32" s="241">
        <f>C32+D32-E32</f>
        <v>64026511729.014587</v>
      </c>
      <c r="G32" s="241">
        <f>I32</f>
        <v>22623686992</v>
      </c>
      <c r="H32" s="258">
        <v>22488212192</v>
      </c>
      <c r="I32" s="245">
        <f>135474800+H32</f>
        <v>22623686992</v>
      </c>
      <c r="J32" s="241">
        <f>F32-I32</f>
        <v>41402824737.014587</v>
      </c>
      <c r="K32" s="250">
        <f t="shared" si="2"/>
        <v>0.64665126396777084</v>
      </c>
      <c r="L32" s="194"/>
      <c r="M32" s="246"/>
      <c r="N32" s="251"/>
      <c r="O32" s="241"/>
      <c r="P32" s="247"/>
      <c r="Q32" s="252"/>
      <c r="R32" s="252"/>
      <c r="S32" s="247"/>
      <c r="T32" s="247"/>
      <c r="U32" s="75"/>
      <c r="V32" s="248"/>
      <c r="W32" s="253"/>
      <c r="X32" s="75"/>
      <c r="Y32" s="75"/>
      <c r="Z32" s="223"/>
      <c r="AA32" s="223"/>
    </row>
    <row r="33" spans="1:27" ht="18" customHeight="1" x14ac:dyDescent="0.25">
      <c r="A33" s="242" t="s">
        <v>1206</v>
      </c>
      <c r="B33" s="242" t="s">
        <v>1207</v>
      </c>
      <c r="C33" s="257">
        <v>743554250</v>
      </c>
      <c r="D33" s="244"/>
      <c r="E33" s="244"/>
      <c r="F33" s="241">
        <f>C33+D33-E33</f>
        <v>743554250</v>
      </c>
      <c r="G33" s="241">
        <f>I33</f>
        <v>1479857790</v>
      </c>
      <c r="H33" s="255"/>
      <c r="I33" s="259">
        <v>1479857790</v>
      </c>
      <c r="J33" s="241">
        <f>F33-I33</f>
        <v>-736303540</v>
      </c>
      <c r="K33" s="250">
        <f t="shared" si="2"/>
        <v>-0.99024857971022284</v>
      </c>
      <c r="L33" s="194"/>
      <c r="M33" s="246"/>
      <c r="N33" s="251"/>
      <c r="O33" s="241"/>
      <c r="P33" s="247"/>
      <c r="Q33" s="252"/>
      <c r="R33" s="252"/>
      <c r="S33" s="247"/>
      <c r="T33" s="247"/>
      <c r="U33" s="252"/>
      <c r="V33" s="248"/>
      <c r="W33" s="253"/>
      <c r="X33" s="75"/>
      <c r="Y33" s="75"/>
      <c r="Z33" s="223"/>
      <c r="AA33" s="223"/>
    </row>
    <row r="34" spans="1:27" ht="18" customHeight="1" x14ac:dyDescent="0.25">
      <c r="A34" s="225" t="s">
        <v>1208</v>
      </c>
      <c r="B34" s="225" t="s">
        <v>1209</v>
      </c>
      <c r="C34" s="226">
        <f>SUM(C35:C38)</f>
        <v>10394148856.250488</v>
      </c>
      <c r="D34" s="226">
        <f t="shared" ref="D34:J34" si="13">SUM(D35:D38)</f>
        <v>0</v>
      </c>
      <c r="E34" s="226">
        <f t="shared" si="13"/>
        <v>0</v>
      </c>
      <c r="F34" s="226">
        <f t="shared" si="13"/>
        <v>10394148856.250488</v>
      </c>
      <c r="G34" s="226">
        <f t="shared" si="13"/>
        <v>4311599276</v>
      </c>
      <c r="H34" s="226">
        <f t="shared" si="13"/>
        <v>771096482</v>
      </c>
      <c r="I34" s="226">
        <f t="shared" si="13"/>
        <v>4311599276</v>
      </c>
      <c r="J34" s="226">
        <f t="shared" si="13"/>
        <v>6082549580.2504883</v>
      </c>
      <c r="K34" s="227">
        <f t="shared" si="2"/>
        <v>0.58518977016504492</v>
      </c>
      <c r="L34" s="194"/>
      <c r="M34" s="230"/>
      <c r="N34" s="230"/>
      <c r="O34" s="231"/>
      <c r="P34" s="231"/>
      <c r="Q34" s="231"/>
      <c r="R34" s="231"/>
      <c r="S34" s="231"/>
      <c r="T34" s="231"/>
      <c r="U34" s="231"/>
      <c r="V34" s="231"/>
      <c r="W34" s="232"/>
      <c r="X34" s="75"/>
      <c r="Y34" s="75"/>
      <c r="Z34" s="223"/>
      <c r="AA34" s="223"/>
    </row>
    <row r="35" spans="1:27" ht="18" customHeight="1" x14ac:dyDescent="0.25">
      <c r="A35" s="242" t="s">
        <v>1210</v>
      </c>
      <c r="B35" s="249" t="s">
        <v>1201</v>
      </c>
      <c r="C35" s="260">
        <v>212086478</v>
      </c>
      <c r="D35" s="244"/>
      <c r="E35" s="244"/>
      <c r="F35" s="241">
        <f>C35+D35-E35</f>
        <v>212086478</v>
      </c>
      <c r="G35" s="241">
        <f>I35</f>
        <v>158111278</v>
      </c>
      <c r="H35" s="261"/>
      <c r="I35" s="245">
        <f>158111278+H35</f>
        <v>158111278</v>
      </c>
      <c r="J35" s="241">
        <f>F35-I35</f>
        <v>53975200</v>
      </c>
      <c r="K35" s="250">
        <f t="shared" si="2"/>
        <v>0.25449618716380401</v>
      </c>
      <c r="L35" s="194"/>
      <c r="M35" s="251"/>
      <c r="N35" s="251"/>
      <c r="O35" s="241"/>
      <c r="P35" s="247"/>
      <c r="Q35" s="252"/>
      <c r="R35" s="252"/>
      <c r="S35" s="247"/>
      <c r="T35" s="247"/>
      <c r="U35" s="247"/>
      <c r="V35" s="248"/>
      <c r="W35" s="253"/>
      <c r="X35" s="75"/>
      <c r="Y35" s="75"/>
      <c r="Z35" s="223"/>
      <c r="AA35" s="223"/>
    </row>
    <row r="36" spans="1:27" ht="18" customHeight="1" x14ac:dyDescent="0.25">
      <c r="A36" s="242" t="s">
        <v>1211</v>
      </c>
      <c r="B36" s="249" t="s">
        <v>1203</v>
      </c>
      <c r="C36" s="260">
        <v>624549130</v>
      </c>
      <c r="D36" s="244"/>
      <c r="E36" s="244"/>
      <c r="F36" s="241">
        <f>C36+D36-E36</f>
        <v>624549130</v>
      </c>
      <c r="G36" s="241">
        <f>I36</f>
        <v>622847060</v>
      </c>
      <c r="H36" s="261">
        <v>1138200</v>
      </c>
      <c r="I36" s="245">
        <f>621708860+H36</f>
        <v>622847060</v>
      </c>
      <c r="J36" s="241">
        <f>F36-I36</f>
        <v>1702070</v>
      </c>
      <c r="K36" s="250">
        <f t="shared" si="2"/>
        <v>2.7252779937424619E-3</v>
      </c>
      <c r="L36" s="194"/>
      <c r="M36" s="251"/>
      <c r="N36" s="251"/>
      <c r="O36" s="241"/>
      <c r="P36" s="247"/>
      <c r="Q36" s="252"/>
      <c r="R36" s="252"/>
      <c r="S36" s="247"/>
      <c r="T36" s="247"/>
      <c r="U36" s="252"/>
      <c r="V36" s="248"/>
      <c r="W36" s="253"/>
      <c r="X36" s="75"/>
      <c r="Y36" s="75"/>
      <c r="Z36" s="223"/>
      <c r="AA36" s="223"/>
    </row>
    <row r="37" spans="1:27" ht="18" customHeight="1" x14ac:dyDescent="0.25">
      <c r="A37" s="242" t="s">
        <v>1212</v>
      </c>
      <c r="B37" s="249" t="s">
        <v>1205</v>
      </c>
      <c r="C37" s="260">
        <v>9303902708.2504883</v>
      </c>
      <c r="D37" s="244"/>
      <c r="E37" s="244"/>
      <c r="F37" s="241">
        <f>C37+D37-E37</f>
        <v>9303902708.2504883</v>
      </c>
      <c r="G37" s="241">
        <f>I37</f>
        <v>3287032898</v>
      </c>
      <c r="H37" s="261">
        <v>769958282</v>
      </c>
      <c r="I37" s="245">
        <f>2517074616+H37</f>
        <v>3287032898</v>
      </c>
      <c r="J37" s="241">
        <f>F37-I37</f>
        <v>6016869810.2504883</v>
      </c>
      <c r="K37" s="250">
        <f t="shared" si="2"/>
        <v>0.64670386169396055</v>
      </c>
      <c r="L37" s="194"/>
      <c r="M37" s="246"/>
      <c r="N37" s="251"/>
      <c r="O37" s="241"/>
      <c r="P37" s="247"/>
      <c r="Q37" s="252"/>
      <c r="R37" s="252"/>
      <c r="S37" s="247"/>
      <c r="T37" s="247"/>
      <c r="U37" s="252"/>
      <c r="V37" s="248"/>
      <c r="W37" s="253"/>
      <c r="X37" s="75"/>
      <c r="Y37" s="75"/>
      <c r="Z37" s="223"/>
      <c r="AA37" s="223"/>
    </row>
    <row r="38" spans="1:27" ht="18" customHeight="1" x14ac:dyDescent="0.25">
      <c r="A38" s="242" t="s">
        <v>1213</v>
      </c>
      <c r="B38" s="249" t="s">
        <v>1214</v>
      </c>
      <c r="C38" s="260">
        <v>253610540</v>
      </c>
      <c r="D38" s="236"/>
      <c r="E38" s="236"/>
      <c r="F38" s="241">
        <f>C38+D38-E38</f>
        <v>253610540</v>
      </c>
      <c r="G38" s="241">
        <f>I38</f>
        <v>243608040</v>
      </c>
      <c r="H38" s="261"/>
      <c r="I38" s="245">
        <f>243608040+H38</f>
        <v>243608040</v>
      </c>
      <c r="J38" s="241">
        <f>F38-I38</f>
        <v>10002500</v>
      </c>
      <c r="K38" s="262">
        <f t="shared" si="2"/>
        <v>3.9440395497758095E-2</v>
      </c>
      <c r="L38" s="194"/>
      <c r="M38" s="246"/>
      <c r="N38" s="251"/>
      <c r="O38" s="241"/>
      <c r="P38" s="263"/>
      <c r="Q38" s="263"/>
      <c r="R38" s="252"/>
      <c r="S38" s="247"/>
      <c r="T38" s="247"/>
      <c r="U38" s="252"/>
      <c r="V38" s="248"/>
      <c r="W38" s="264"/>
      <c r="X38" s="75"/>
      <c r="Y38" s="75"/>
      <c r="Z38" s="223"/>
      <c r="AA38" s="223"/>
    </row>
    <row r="39" spans="1:27" ht="18" customHeight="1" x14ac:dyDescent="0.25">
      <c r="A39" s="224">
        <v>1023</v>
      </c>
      <c r="B39" s="225" t="s">
        <v>1215</v>
      </c>
      <c r="C39" s="226">
        <f>C40</f>
        <v>0</v>
      </c>
      <c r="D39" s="226">
        <f t="shared" ref="D39:J42" si="14">D40</f>
        <v>0</v>
      </c>
      <c r="E39" s="226">
        <f t="shared" si="14"/>
        <v>0</v>
      </c>
      <c r="F39" s="226">
        <f t="shared" si="14"/>
        <v>0</v>
      </c>
      <c r="G39" s="226">
        <f t="shared" si="14"/>
        <v>0</v>
      </c>
      <c r="H39" s="226">
        <f t="shared" si="14"/>
        <v>0</v>
      </c>
      <c r="I39" s="226">
        <f t="shared" si="14"/>
        <v>0</v>
      </c>
      <c r="J39" s="226">
        <f t="shared" si="14"/>
        <v>0</v>
      </c>
      <c r="K39" s="227" t="e">
        <f t="shared" si="2"/>
        <v>#DIV/0!</v>
      </c>
      <c r="L39" s="194"/>
      <c r="M39" s="219"/>
      <c r="N39" s="220"/>
      <c r="O39" s="221"/>
      <c r="P39" s="221"/>
      <c r="Q39" s="221"/>
      <c r="R39" s="221"/>
      <c r="S39" s="221"/>
      <c r="T39" s="221"/>
      <c r="U39" s="221"/>
      <c r="V39" s="221"/>
      <c r="W39" s="222"/>
      <c r="X39" s="75"/>
      <c r="Y39" s="75"/>
      <c r="Z39" s="223"/>
      <c r="AA39" s="223"/>
    </row>
    <row r="40" spans="1:27" s="269" customFormat="1" ht="18" customHeight="1" x14ac:dyDescent="0.25">
      <c r="A40" s="224">
        <v>102301</v>
      </c>
      <c r="B40" s="224" t="s">
        <v>1216</v>
      </c>
      <c r="C40" s="265">
        <f>C41</f>
        <v>0</v>
      </c>
      <c r="D40" s="265">
        <f t="shared" si="14"/>
        <v>0</v>
      </c>
      <c r="E40" s="265">
        <f t="shared" si="14"/>
        <v>0</v>
      </c>
      <c r="F40" s="265">
        <f t="shared" si="14"/>
        <v>0</v>
      </c>
      <c r="G40" s="265">
        <f t="shared" si="14"/>
        <v>0</v>
      </c>
      <c r="H40" s="265">
        <f t="shared" si="14"/>
        <v>0</v>
      </c>
      <c r="I40" s="265">
        <f t="shared" si="14"/>
        <v>0</v>
      </c>
      <c r="J40" s="265">
        <f t="shared" si="14"/>
        <v>0</v>
      </c>
      <c r="K40" s="266" t="e">
        <f t="shared" si="2"/>
        <v>#DIV/0!</v>
      </c>
      <c r="L40" s="194"/>
      <c r="M40" s="219"/>
      <c r="N40" s="219"/>
      <c r="O40" s="267"/>
      <c r="P40" s="267"/>
      <c r="Q40" s="267"/>
      <c r="R40" s="267"/>
      <c r="S40" s="267"/>
      <c r="T40" s="267"/>
      <c r="U40" s="267"/>
      <c r="V40" s="267"/>
      <c r="W40" s="267"/>
      <c r="X40" s="75"/>
      <c r="Y40" s="268"/>
      <c r="Z40" s="223"/>
      <c r="AA40" s="223"/>
    </row>
    <row r="41" spans="1:27" s="269" customFormat="1" ht="18" customHeight="1" x14ac:dyDescent="0.25">
      <c r="A41" s="224">
        <v>10230103</v>
      </c>
      <c r="B41" s="224" t="s">
        <v>1217</v>
      </c>
      <c r="C41" s="265">
        <f>C42</f>
        <v>0</v>
      </c>
      <c r="D41" s="265">
        <f t="shared" si="14"/>
        <v>0</v>
      </c>
      <c r="E41" s="265">
        <f t="shared" si="14"/>
        <v>0</v>
      </c>
      <c r="F41" s="265">
        <f t="shared" si="14"/>
        <v>0</v>
      </c>
      <c r="G41" s="265">
        <f t="shared" si="14"/>
        <v>0</v>
      </c>
      <c r="H41" s="265">
        <f t="shared" si="14"/>
        <v>0</v>
      </c>
      <c r="I41" s="265">
        <f t="shared" si="14"/>
        <v>0</v>
      </c>
      <c r="J41" s="265">
        <f t="shared" si="14"/>
        <v>0</v>
      </c>
      <c r="K41" s="266" t="e">
        <f t="shared" si="2"/>
        <v>#DIV/0!</v>
      </c>
      <c r="L41" s="194"/>
      <c r="M41" s="219"/>
      <c r="N41" s="219"/>
      <c r="O41" s="267"/>
      <c r="P41" s="267"/>
      <c r="Q41" s="267"/>
      <c r="R41" s="267"/>
      <c r="S41" s="267"/>
      <c r="T41" s="267"/>
      <c r="U41" s="267"/>
      <c r="V41" s="267"/>
      <c r="W41" s="267"/>
      <c r="X41" s="75"/>
      <c r="Y41" s="268"/>
      <c r="Z41" s="223"/>
      <c r="AA41" s="223"/>
    </row>
    <row r="42" spans="1:27" s="269" customFormat="1" ht="18" customHeight="1" x14ac:dyDescent="0.25">
      <c r="A42" s="224">
        <v>102301031</v>
      </c>
      <c r="B42" s="224" t="s">
        <v>1217</v>
      </c>
      <c r="C42" s="265">
        <f>C43</f>
        <v>0</v>
      </c>
      <c r="D42" s="265">
        <f t="shared" si="14"/>
        <v>0</v>
      </c>
      <c r="E42" s="265">
        <f t="shared" si="14"/>
        <v>0</v>
      </c>
      <c r="F42" s="265">
        <f t="shared" si="14"/>
        <v>0</v>
      </c>
      <c r="G42" s="265">
        <f t="shared" si="14"/>
        <v>0</v>
      </c>
      <c r="H42" s="265">
        <f t="shared" si="14"/>
        <v>0</v>
      </c>
      <c r="I42" s="265">
        <f t="shared" si="14"/>
        <v>0</v>
      </c>
      <c r="J42" s="265">
        <f t="shared" si="14"/>
        <v>0</v>
      </c>
      <c r="K42" s="266" t="e">
        <f t="shared" si="2"/>
        <v>#DIV/0!</v>
      </c>
      <c r="L42" s="194"/>
      <c r="M42" s="219"/>
      <c r="N42" s="219"/>
      <c r="O42" s="267"/>
      <c r="P42" s="267"/>
      <c r="Q42" s="267"/>
      <c r="R42" s="267"/>
      <c r="S42" s="267"/>
      <c r="T42" s="267"/>
      <c r="U42" s="267"/>
      <c r="V42" s="267"/>
      <c r="W42" s="267"/>
      <c r="X42" s="75"/>
      <c r="Y42" s="268"/>
      <c r="Z42" s="223"/>
      <c r="AA42" s="223"/>
    </row>
    <row r="43" spans="1:27" ht="18" customHeight="1" x14ac:dyDescent="0.25">
      <c r="A43" s="270">
        <v>10230103101</v>
      </c>
      <c r="B43" s="249" t="s">
        <v>1217</v>
      </c>
      <c r="C43" s="241"/>
      <c r="D43" s="236"/>
      <c r="E43" s="236"/>
      <c r="F43" s="237">
        <f>C43+D43-E43</f>
        <v>0</v>
      </c>
      <c r="G43" s="241">
        <f>I43</f>
        <v>0</v>
      </c>
      <c r="H43" s="241"/>
      <c r="I43" s="244"/>
      <c r="J43" s="241">
        <f>F43-I43</f>
        <v>0</v>
      </c>
      <c r="K43" s="262" t="e">
        <f t="shared" si="2"/>
        <v>#DIV/0!</v>
      </c>
      <c r="L43" s="194"/>
      <c r="M43" s="271"/>
      <c r="N43" s="251"/>
      <c r="O43" s="241"/>
      <c r="P43" s="263"/>
      <c r="Q43" s="263"/>
      <c r="R43" s="252"/>
      <c r="S43" s="252"/>
      <c r="T43" s="247"/>
      <c r="U43" s="252"/>
      <c r="V43" s="248"/>
      <c r="W43" s="264"/>
      <c r="X43" s="75"/>
      <c r="Y43" s="75"/>
      <c r="Z43" s="223"/>
      <c r="AA43" s="223"/>
    </row>
    <row r="44" spans="1:27" ht="18" customHeight="1" x14ac:dyDescent="0.25">
      <c r="A44" s="225" t="s">
        <v>1218</v>
      </c>
      <c r="B44" s="225" t="s">
        <v>1219</v>
      </c>
      <c r="C44" s="226">
        <f>C45+C74</f>
        <v>12544436448.221512</v>
      </c>
      <c r="D44" s="226">
        <f t="shared" ref="D44:J44" si="15">D45+D74</f>
        <v>529266480.32999998</v>
      </c>
      <c r="E44" s="226">
        <f t="shared" si="15"/>
        <v>0</v>
      </c>
      <c r="F44" s="226">
        <f t="shared" si="15"/>
        <v>13073702928.551514</v>
      </c>
      <c r="G44" s="226">
        <f t="shared" si="15"/>
        <v>2919669359.7799997</v>
      </c>
      <c r="H44" s="226">
        <f t="shared" si="15"/>
        <v>939758670</v>
      </c>
      <c r="I44" s="226">
        <f t="shared" si="15"/>
        <v>2919669359.7799997</v>
      </c>
      <c r="J44" s="226">
        <f t="shared" si="15"/>
        <v>9624767088.4415131</v>
      </c>
      <c r="K44" s="227">
        <f t="shared" si="2"/>
        <v>0.73619288590549903</v>
      </c>
      <c r="L44" s="194"/>
      <c r="M44" s="220"/>
      <c r="N44" s="220"/>
      <c r="O44" s="221"/>
      <c r="P44" s="221"/>
      <c r="Q44" s="221"/>
      <c r="R44" s="221"/>
      <c r="S44" s="221"/>
      <c r="T44" s="221"/>
      <c r="U44" s="221"/>
      <c r="V44" s="221"/>
      <c r="W44" s="222"/>
      <c r="X44" s="75"/>
      <c r="Y44" s="75"/>
      <c r="Z44" s="223"/>
      <c r="AA44" s="223"/>
    </row>
    <row r="45" spans="1:27" ht="18" customHeight="1" x14ac:dyDescent="0.25">
      <c r="A45" s="225" t="s">
        <v>1220</v>
      </c>
      <c r="B45" s="225" t="s">
        <v>1221</v>
      </c>
      <c r="C45" s="226">
        <f>+C46+C66</f>
        <v>6157437447.1386395</v>
      </c>
      <c r="D45" s="226">
        <f t="shared" ref="D45:J45" si="16">+D46+D66</f>
        <v>529266480.32999998</v>
      </c>
      <c r="E45" s="226">
        <f t="shared" si="16"/>
        <v>0</v>
      </c>
      <c r="F45" s="226">
        <f t="shared" si="16"/>
        <v>6686703927.4686394</v>
      </c>
      <c r="G45" s="226">
        <f t="shared" si="16"/>
        <v>633910516</v>
      </c>
      <c r="H45" s="226">
        <f t="shared" si="16"/>
        <v>133796071</v>
      </c>
      <c r="I45" s="226">
        <f t="shared" si="16"/>
        <v>633910516</v>
      </c>
      <c r="J45" s="226">
        <f t="shared" si="16"/>
        <v>5523526931.1386395</v>
      </c>
      <c r="K45" s="227">
        <f t="shared" si="2"/>
        <v>0.82604628394690427</v>
      </c>
      <c r="L45" s="194"/>
      <c r="M45" s="220"/>
      <c r="N45" s="220"/>
      <c r="O45" s="221"/>
      <c r="P45" s="221"/>
      <c r="Q45" s="221"/>
      <c r="R45" s="221"/>
      <c r="S45" s="221"/>
      <c r="T45" s="221"/>
      <c r="U45" s="221"/>
      <c r="V45" s="221"/>
      <c r="W45" s="222"/>
      <c r="X45" s="75"/>
      <c r="Y45" s="75"/>
      <c r="Z45" s="223"/>
      <c r="AA45" s="223"/>
    </row>
    <row r="46" spans="1:27" ht="18" customHeight="1" x14ac:dyDescent="0.25">
      <c r="A46" s="225" t="s">
        <v>1222</v>
      </c>
      <c r="B46" s="225" t="s">
        <v>428</v>
      </c>
      <c r="C46" s="226">
        <f>+C47+C52+C59+C64+C57</f>
        <v>3360229566.7199998</v>
      </c>
      <c r="D46" s="226">
        <f>+D47+D52+D59+D64+D57</f>
        <v>529266480.32999998</v>
      </c>
      <c r="E46" s="226">
        <f>+E47+E52+E59+E64+E57</f>
        <v>0</v>
      </c>
      <c r="F46" s="226">
        <f>+F47+F52+F59+F64+F57</f>
        <v>3889496047.0499997</v>
      </c>
      <c r="G46" s="226">
        <f>+G52+G59+G64+G57</f>
        <v>633609116</v>
      </c>
      <c r="H46" s="226">
        <f>+H52+H59+H64+H57</f>
        <v>133796071</v>
      </c>
      <c r="I46" s="226">
        <f>+I52+I59+I64+I57</f>
        <v>633609116</v>
      </c>
      <c r="J46" s="226">
        <f>+J52+J59+J64+J57</f>
        <v>2726620450.7199998</v>
      </c>
      <c r="K46" s="227">
        <f t="shared" si="2"/>
        <v>0.70102152508626758</v>
      </c>
      <c r="L46" s="194"/>
      <c r="M46" s="220"/>
      <c r="N46" s="220"/>
      <c r="O46" s="221"/>
      <c r="P46" s="221"/>
      <c r="Q46" s="221"/>
      <c r="R46" s="221"/>
      <c r="S46" s="221"/>
      <c r="T46" s="221"/>
      <c r="U46" s="221"/>
      <c r="V46" s="221"/>
      <c r="W46" s="222"/>
      <c r="X46" s="75"/>
      <c r="Y46" s="75"/>
      <c r="Z46" s="223"/>
      <c r="AA46" s="223"/>
    </row>
    <row r="47" spans="1:27" ht="18" customHeight="1" x14ac:dyDescent="0.25">
      <c r="A47" s="225" t="s">
        <v>1223</v>
      </c>
      <c r="B47" s="225" t="s">
        <v>1224</v>
      </c>
      <c r="C47" s="226">
        <f>SUM(C48:C51)</f>
        <v>0</v>
      </c>
      <c r="D47" s="226">
        <f t="shared" ref="D47:J47" si="17">SUM(D48:D51)</f>
        <v>529266480.32999998</v>
      </c>
      <c r="E47" s="226">
        <f t="shared" si="17"/>
        <v>0</v>
      </c>
      <c r="F47" s="226">
        <f t="shared" si="17"/>
        <v>529266480.32999998</v>
      </c>
      <c r="G47" s="226">
        <f t="shared" si="17"/>
        <v>15000000</v>
      </c>
      <c r="H47" s="226">
        <f t="shared" si="17"/>
        <v>0</v>
      </c>
      <c r="I47" s="226">
        <f t="shared" si="17"/>
        <v>15000000</v>
      </c>
      <c r="J47" s="226">
        <f t="shared" si="17"/>
        <v>514266480.32999998</v>
      </c>
      <c r="K47" s="227"/>
      <c r="L47" s="194"/>
      <c r="M47" s="220"/>
      <c r="N47" s="220"/>
      <c r="O47" s="221"/>
      <c r="P47" s="221"/>
      <c r="Q47" s="221"/>
      <c r="R47" s="221"/>
      <c r="S47" s="221"/>
      <c r="T47" s="221"/>
      <c r="U47" s="221"/>
      <c r="V47" s="221"/>
      <c r="W47" s="222"/>
      <c r="X47" s="75"/>
      <c r="Y47" s="75"/>
      <c r="Z47" s="223"/>
      <c r="AA47" s="223"/>
    </row>
    <row r="48" spans="1:27" ht="18" customHeight="1" x14ac:dyDescent="0.25">
      <c r="A48" s="242" t="s">
        <v>1225</v>
      </c>
      <c r="B48" s="249" t="s">
        <v>1226</v>
      </c>
      <c r="C48" s="241"/>
      <c r="D48" s="241">
        <v>15000000</v>
      </c>
      <c r="E48" s="241"/>
      <c r="F48" s="241">
        <f>C48+D48-E48</f>
        <v>15000000</v>
      </c>
      <c r="G48" s="241">
        <f>I48</f>
        <v>15000000</v>
      </c>
      <c r="H48" s="241"/>
      <c r="I48" s="241">
        <v>15000000</v>
      </c>
      <c r="J48" s="241">
        <f>F48-I48</f>
        <v>0</v>
      </c>
      <c r="K48" s="238"/>
      <c r="L48" s="194"/>
      <c r="M48" s="272"/>
      <c r="N48" s="272"/>
      <c r="O48" s="247"/>
      <c r="P48" s="247"/>
      <c r="Q48" s="247"/>
      <c r="R48" s="247"/>
      <c r="S48" s="247"/>
      <c r="T48" s="247"/>
      <c r="U48" s="247"/>
      <c r="V48" s="247"/>
      <c r="W48" s="256"/>
      <c r="X48" s="75"/>
      <c r="Y48" s="75"/>
      <c r="Z48" s="223"/>
      <c r="AA48" s="223"/>
    </row>
    <row r="49" spans="1:27" ht="18" customHeight="1" x14ac:dyDescent="0.25">
      <c r="A49" s="242" t="s">
        <v>1227</v>
      </c>
      <c r="B49" s="242" t="s">
        <v>1228</v>
      </c>
      <c r="C49" s="241"/>
      <c r="D49" s="241">
        <v>30000000</v>
      </c>
      <c r="E49" s="241"/>
      <c r="F49" s="241">
        <f>C49+D49-E49</f>
        <v>30000000</v>
      </c>
      <c r="G49" s="241">
        <f>I49</f>
        <v>0</v>
      </c>
      <c r="H49" s="241"/>
      <c r="I49" s="241">
        <v>0</v>
      </c>
      <c r="J49" s="241">
        <f>F49-I49</f>
        <v>30000000</v>
      </c>
      <c r="K49" s="238"/>
      <c r="L49" s="194"/>
      <c r="M49" s="272"/>
      <c r="N49" s="272"/>
      <c r="O49" s="247"/>
      <c r="P49" s="247"/>
      <c r="Q49" s="247"/>
      <c r="R49" s="247"/>
      <c r="S49" s="247"/>
      <c r="T49" s="247"/>
      <c r="U49" s="247"/>
      <c r="V49" s="247"/>
      <c r="W49" s="256"/>
      <c r="X49" s="75"/>
      <c r="Y49" s="75"/>
      <c r="Z49" s="223"/>
      <c r="AA49" s="223"/>
    </row>
    <row r="50" spans="1:27" ht="18" customHeight="1" x14ac:dyDescent="0.25">
      <c r="A50" s="242" t="s">
        <v>1229</v>
      </c>
      <c r="B50" s="249" t="s">
        <v>1230</v>
      </c>
      <c r="C50" s="241"/>
      <c r="D50" s="241">
        <v>6399312</v>
      </c>
      <c r="E50" s="241"/>
      <c r="F50" s="241">
        <f>C50+D50-E50</f>
        <v>6399312</v>
      </c>
      <c r="G50" s="241">
        <f>I50</f>
        <v>0</v>
      </c>
      <c r="H50" s="241"/>
      <c r="I50" s="241">
        <v>0</v>
      </c>
      <c r="J50" s="241">
        <f>F50-I50</f>
        <v>6399312</v>
      </c>
      <c r="K50" s="238"/>
      <c r="L50" s="194"/>
      <c r="M50" s="272"/>
      <c r="N50" s="272"/>
      <c r="O50" s="247"/>
      <c r="P50" s="247"/>
      <c r="Q50" s="247"/>
      <c r="R50" s="247"/>
      <c r="S50" s="247"/>
      <c r="T50" s="247"/>
      <c r="U50" s="247"/>
      <c r="V50" s="247"/>
      <c r="W50" s="256"/>
      <c r="X50" s="75"/>
      <c r="Y50" s="75"/>
      <c r="Z50" s="223"/>
      <c r="AA50" s="223"/>
    </row>
    <row r="51" spans="1:27" ht="18" customHeight="1" x14ac:dyDescent="0.25">
      <c r="A51" s="242" t="s">
        <v>1231</v>
      </c>
      <c r="B51" s="249" t="s">
        <v>1232</v>
      </c>
      <c r="C51" s="241"/>
      <c r="D51" s="241">
        <v>477867168.32999998</v>
      </c>
      <c r="E51" s="241"/>
      <c r="F51" s="241">
        <f>C51+D51-E51</f>
        <v>477867168.32999998</v>
      </c>
      <c r="G51" s="241">
        <f>I51</f>
        <v>0</v>
      </c>
      <c r="H51" s="241"/>
      <c r="I51" s="241">
        <v>0</v>
      </c>
      <c r="J51" s="241">
        <f>F51-I51</f>
        <v>477867168.32999998</v>
      </c>
      <c r="K51" s="238"/>
      <c r="L51" s="194"/>
      <c r="M51" s="272"/>
      <c r="N51" s="272"/>
      <c r="O51" s="247"/>
      <c r="P51" s="247"/>
      <c r="Q51" s="247"/>
      <c r="R51" s="247"/>
      <c r="S51" s="247"/>
      <c r="T51" s="247"/>
      <c r="U51" s="247"/>
      <c r="V51" s="247"/>
      <c r="W51" s="256"/>
      <c r="X51" s="75"/>
      <c r="Y51" s="75"/>
      <c r="Z51" s="223"/>
      <c r="AA51" s="223"/>
    </row>
    <row r="52" spans="1:27" ht="18" customHeight="1" x14ac:dyDescent="0.25">
      <c r="A52" s="225" t="s">
        <v>1233</v>
      </c>
      <c r="B52" s="225" t="s">
        <v>1234</v>
      </c>
      <c r="C52" s="226">
        <f>SUM(C53:C56)</f>
        <v>0</v>
      </c>
      <c r="D52" s="226">
        <f t="shared" ref="D52:J52" si="18">SUM(D53:D56)</f>
        <v>0</v>
      </c>
      <c r="E52" s="226">
        <f t="shared" si="18"/>
        <v>0</v>
      </c>
      <c r="F52" s="226">
        <f t="shared" si="18"/>
        <v>0</v>
      </c>
      <c r="G52" s="226">
        <f t="shared" si="18"/>
        <v>52615515</v>
      </c>
      <c r="H52" s="226">
        <f t="shared" si="18"/>
        <v>38975000</v>
      </c>
      <c r="I52" s="226">
        <f t="shared" si="18"/>
        <v>52615515</v>
      </c>
      <c r="J52" s="226">
        <f t="shared" si="18"/>
        <v>-52615515</v>
      </c>
      <c r="K52" s="227" t="e">
        <f t="shared" si="2"/>
        <v>#DIV/0!</v>
      </c>
      <c r="L52" s="194"/>
      <c r="M52" s="230"/>
      <c r="N52" s="230"/>
      <c r="O52" s="231"/>
      <c r="P52" s="231"/>
      <c r="Q52" s="231"/>
      <c r="R52" s="231"/>
      <c r="S52" s="231"/>
      <c r="T52" s="231"/>
      <c r="U52" s="231"/>
      <c r="V52" s="231"/>
      <c r="W52" s="232"/>
      <c r="X52" s="75"/>
      <c r="Y52" s="75"/>
      <c r="Z52" s="223"/>
      <c r="AA52" s="223"/>
    </row>
    <row r="53" spans="1:27" ht="18" customHeight="1" x14ac:dyDescent="0.25">
      <c r="A53" s="242" t="s">
        <v>1235</v>
      </c>
      <c r="B53" s="273" t="s">
        <v>1236</v>
      </c>
      <c r="C53" s="241"/>
      <c r="D53" s="244"/>
      <c r="E53" s="236"/>
      <c r="F53" s="237">
        <f>C53+D53-E53</f>
        <v>0</v>
      </c>
      <c r="G53" s="241">
        <f>I53</f>
        <v>0</v>
      </c>
      <c r="H53" s="237"/>
      <c r="I53" s="244"/>
      <c r="J53" s="241">
        <f>F53-I53</f>
        <v>0</v>
      </c>
      <c r="K53" s="262" t="e">
        <f t="shared" si="2"/>
        <v>#DIV/0!</v>
      </c>
      <c r="L53" s="194"/>
      <c r="M53" s="246"/>
      <c r="N53" s="274"/>
      <c r="O53" s="241"/>
      <c r="P53" s="247"/>
      <c r="Q53" s="263"/>
      <c r="R53" s="252"/>
      <c r="S53" s="247"/>
      <c r="T53" s="263"/>
      <c r="U53" s="252"/>
      <c r="V53" s="248"/>
      <c r="W53" s="264"/>
      <c r="X53" s="75"/>
      <c r="Y53" s="75"/>
      <c r="Z53" s="223"/>
      <c r="AA53" s="223"/>
    </row>
    <row r="54" spans="1:27" ht="18" customHeight="1" x14ac:dyDescent="0.25">
      <c r="A54" s="242" t="s">
        <v>1237</v>
      </c>
      <c r="B54" s="273" t="s">
        <v>1238</v>
      </c>
      <c r="C54" s="241"/>
      <c r="D54" s="236"/>
      <c r="E54" s="236"/>
      <c r="F54" s="237">
        <f>C54+D54-E54</f>
        <v>0</v>
      </c>
      <c r="G54" s="241">
        <f>I54</f>
        <v>0</v>
      </c>
      <c r="H54" s="237"/>
      <c r="I54" s="244"/>
      <c r="J54" s="241">
        <f>F54-I54</f>
        <v>0</v>
      </c>
      <c r="K54" s="262" t="e">
        <f t="shared" si="2"/>
        <v>#DIV/0!</v>
      </c>
      <c r="L54" s="194"/>
      <c r="M54" s="246"/>
      <c r="N54" s="274"/>
      <c r="O54" s="241"/>
      <c r="P54" s="263"/>
      <c r="Q54" s="263"/>
      <c r="R54" s="252"/>
      <c r="S54" s="247"/>
      <c r="T54" s="263"/>
      <c r="U54" s="252"/>
      <c r="V54" s="248"/>
      <c r="W54" s="264"/>
      <c r="X54" s="75"/>
      <c r="Y54" s="75"/>
      <c r="Z54" s="223"/>
      <c r="AA54" s="223"/>
    </row>
    <row r="55" spans="1:27" ht="18" customHeight="1" x14ac:dyDescent="0.25">
      <c r="A55" s="242" t="s">
        <v>1239</v>
      </c>
      <c r="B55" s="273" t="s">
        <v>1240</v>
      </c>
      <c r="C55" s="241"/>
      <c r="D55" s="236"/>
      <c r="E55" s="236"/>
      <c r="F55" s="237">
        <f>C55+D55-E55</f>
        <v>0</v>
      </c>
      <c r="G55" s="241">
        <f>I55</f>
        <v>40840000</v>
      </c>
      <c r="H55" s="241">
        <v>38975000</v>
      </c>
      <c r="I55" s="244">
        <f>1865000+H55</f>
        <v>40840000</v>
      </c>
      <c r="J55" s="241">
        <f>F55-I55</f>
        <v>-40840000</v>
      </c>
      <c r="K55" s="262" t="e">
        <f t="shared" si="2"/>
        <v>#DIV/0!</v>
      </c>
      <c r="L55" s="194"/>
      <c r="M55" s="246"/>
      <c r="N55" s="274"/>
      <c r="O55" s="241"/>
      <c r="P55" s="263"/>
      <c r="Q55" s="263"/>
      <c r="R55" s="252"/>
      <c r="S55" s="247"/>
      <c r="T55" s="263"/>
      <c r="U55" s="252"/>
      <c r="V55" s="248"/>
      <c r="W55" s="264"/>
      <c r="X55" s="75"/>
      <c r="Y55" s="75"/>
      <c r="Z55" s="223"/>
      <c r="AA55" s="223"/>
    </row>
    <row r="56" spans="1:27" ht="18" customHeight="1" x14ac:dyDescent="0.25">
      <c r="A56" s="242" t="s">
        <v>1241</v>
      </c>
      <c r="B56" s="273" t="s">
        <v>1242</v>
      </c>
      <c r="C56" s="241"/>
      <c r="D56" s="236"/>
      <c r="E56" s="236"/>
      <c r="F56" s="237">
        <f>C56+D56-E56</f>
        <v>0</v>
      </c>
      <c r="G56" s="241">
        <f>I56</f>
        <v>11775515</v>
      </c>
      <c r="H56" s="241"/>
      <c r="I56" s="244">
        <v>11775515</v>
      </c>
      <c r="J56" s="241">
        <f>F56-I56</f>
        <v>-11775515</v>
      </c>
      <c r="K56" s="262" t="e">
        <f t="shared" si="2"/>
        <v>#DIV/0!</v>
      </c>
      <c r="L56" s="194"/>
      <c r="M56" s="246"/>
      <c r="N56" s="274"/>
      <c r="O56" s="241"/>
      <c r="P56" s="263"/>
      <c r="Q56" s="263"/>
      <c r="R56" s="252"/>
      <c r="S56" s="247"/>
      <c r="T56" s="247"/>
      <c r="U56" s="252"/>
      <c r="V56" s="248"/>
      <c r="W56" s="264"/>
      <c r="X56" s="75"/>
      <c r="Y56" s="75"/>
      <c r="Z56" s="223"/>
      <c r="AA56" s="223"/>
    </row>
    <row r="57" spans="1:27" ht="18" customHeight="1" x14ac:dyDescent="0.25">
      <c r="A57" s="225" t="s">
        <v>1243</v>
      </c>
      <c r="B57" s="225" t="s">
        <v>430</v>
      </c>
      <c r="C57" s="226">
        <f>+C58</f>
        <v>0</v>
      </c>
      <c r="D57" s="226">
        <f t="shared" ref="D57:J57" si="19">+D58</f>
        <v>0</v>
      </c>
      <c r="E57" s="226">
        <f t="shared" si="19"/>
        <v>0</v>
      </c>
      <c r="F57" s="226">
        <f t="shared" si="19"/>
        <v>0</v>
      </c>
      <c r="G57" s="226">
        <f t="shared" si="19"/>
        <v>0</v>
      </c>
      <c r="H57" s="226">
        <f t="shared" si="19"/>
        <v>0</v>
      </c>
      <c r="I57" s="226">
        <f t="shared" si="19"/>
        <v>0</v>
      </c>
      <c r="J57" s="226">
        <f t="shared" si="19"/>
        <v>0</v>
      </c>
      <c r="K57" s="227" t="e">
        <f t="shared" si="2"/>
        <v>#DIV/0!</v>
      </c>
      <c r="L57" s="194"/>
      <c r="M57" s="230"/>
      <c r="N57" s="230"/>
      <c r="O57" s="231"/>
      <c r="P57" s="231"/>
      <c r="Q57" s="231"/>
      <c r="R57" s="231"/>
      <c r="S57" s="231"/>
      <c r="T57" s="231"/>
      <c r="U57" s="231"/>
      <c r="V57" s="231"/>
      <c r="W57" s="232"/>
      <c r="X57" s="75"/>
      <c r="Y57" s="75"/>
      <c r="Z57" s="223"/>
      <c r="AA57" s="223"/>
    </row>
    <row r="58" spans="1:27" ht="18" customHeight="1" x14ac:dyDescent="0.25">
      <c r="A58" s="270">
        <v>10250108201</v>
      </c>
      <c r="B58" s="273" t="s">
        <v>431</v>
      </c>
      <c r="C58" s="241"/>
      <c r="D58" s="236"/>
      <c r="E58" s="236"/>
      <c r="F58" s="237">
        <f>C58+D58-E58</f>
        <v>0</v>
      </c>
      <c r="G58" s="241">
        <f>I58</f>
        <v>0</v>
      </c>
      <c r="H58" s="241"/>
      <c r="I58" s="241"/>
      <c r="J58" s="241">
        <f>F58-I58</f>
        <v>0</v>
      </c>
      <c r="K58" s="262"/>
      <c r="L58" s="194"/>
      <c r="M58" s="271"/>
      <c r="N58" s="274"/>
      <c r="O58" s="241"/>
      <c r="P58" s="263"/>
      <c r="Q58" s="263"/>
      <c r="R58" s="252"/>
      <c r="S58" s="247"/>
      <c r="T58" s="247"/>
      <c r="U58" s="247"/>
      <c r="V58" s="248"/>
      <c r="W58" s="264"/>
      <c r="X58" s="75"/>
      <c r="Y58" s="75"/>
      <c r="Z58" s="223"/>
      <c r="AA58" s="223"/>
    </row>
    <row r="59" spans="1:27" ht="18" customHeight="1" x14ac:dyDescent="0.25">
      <c r="A59" s="225" t="s">
        <v>1244</v>
      </c>
      <c r="B59" s="225" t="s">
        <v>1245</v>
      </c>
      <c r="C59" s="226">
        <f>SUM(C60:C63)</f>
        <v>3360229566.7199998</v>
      </c>
      <c r="D59" s="226">
        <f t="shared" ref="D59:J59" si="20">SUM(D60:D63)</f>
        <v>0</v>
      </c>
      <c r="E59" s="226">
        <f t="shared" si="20"/>
        <v>0</v>
      </c>
      <c r="F59" s="226">
        <f t="shared" si="20"/>
        <v>3360229566.7199998</v>
      </c>
      <c r="G59" s="226">
        <f t="shared" si="20"/>
        <v>579617101</v>
      </c>
      <c r="H59" s="226">
        <f t="shared" si="20"/>
        <v>94387071</v>
      </c>
      <c r="I59" s="226">
        <f t="shared" si="20"/>
        <v>579617101</v>
      </c>
      <c r="J59" s="226">
        <f t="shared" si="20"/>
        <v>2780612465.7199998</v>
      </c>
      <c r="K59" s="227">
        <f t="shared" si="2"/>
        <v>0.82750669575061864</v>
      </c>
      <c r="L59" s="194"/>
      <c r="M59" s="230"/>
      <c r="N59" s="230"/>
      <c r="O59" s="231"/>
      <c r="P59" s="231"/>
      <c r="Q59" s="231"/>
      <c r="R59" s="231"/>
      <c r="S59" s="231"/>
      <c r="T59" s="231"/>
      <c r="U59" s="231"/>
      <c r="V59" s="231"/>
      <c r="W59" s="232"/>
      <c r="X59" s="75"/>
      <c r="Y59" s="75"/>
      <c r="Z59" s="223"/>
      <c r="AA59" s="223"/>
    </row>
    <row r="60" spans="1:27" ht="18" customHeight="1" x14ac:dyDescent="0.25">
      <c r="A60" s="275">
        <v>10250108304</v>
      </c>
      <c r="B60" s="276" t="s">
        <v>1246</v>
      </c>
      <c r="C60" s="277">
        <v>211545180</v>
      </c>
      <c r="D60" s="244"/>
      <c r="E60" s="244"/>
      <c r="F60" s="241">
        <f>C60+D60-E60</f>
        <v>211545180</v>
      </c>
      <c r="G60" s="241">
        <f>I60</f>
        <v>1300000</v>
      </c>
      <c r="H60" s="241"/>
      <c r="I60" s="244">
        <v>1300000</v>
      </c>
      <c r="J60" s="241">
        <f>F60-I60</f>
        <v>210245180</v>
      </c>
      <c r="K60" s="250">
        <f t="shared" si="2"/>
        <v>0.99385474062798307</v>
      </c>
      <c r="L60" s="194"/>
      <c r="M60" s="278"/>
      <c r="N60" s="279"/>
      <c r="O60" s="241"/>
      <c r="P60" s="247"/>
      <c r="Q60" s="252"/>
      <c r="R60" s="252"/>
      <c r="S60" s="247"/>
      <c r="T60" s="247"/>
      <c r="U60" s="252"/>
      <c r="V60" s="248"/>
      <c r="W60" s="253"/>
      <c r="X60" s="75"/>
      <c r="Y60" s="75"/>
      <c r="Z60" s="223"/>
      <c r="AA60" s="223"/>
    </row>
    <row r="61" spans="1:27" ht="18" customHeight="1" x14ac:dyDescent="0.25">
      <c r="A61" s="275">
        <v>10250108305</v>
      </c>
      <c r="B61" s="276" t="s">
        <v>439</v>
      </c>
      <c r="C61" s="277">
        <v>3148684386.7199998</v>
      </c>
      <c r="D61" s="244"/>
      <c r="E61" s="244"/>
      <c r="F61" s="241">
        <f>C61+D61-E61</f>
        <v>3148684386.7199998</v>
      </c>
      <c r="G61" s="241">
        <v>578317101</v>
      </c>
      <c r="H61" s="302">
        <v>94387071</v>
      </c>
      <c r="I61" s="241">
        <v>578317101</v>
      </c>
      <c r="J61" s="241">
        <f>F61-I61</f>
        <v>2570367285.7199998</v>
      </c>
      <c r="K61" s="250">
        <f t="shared" si="2"/>
        <v>0.81633055906170515</v>
      </c>
      <c r="L61" s="194"/>
      <c r="M61" s="278"/>
      <c r="N61" s="279"/>
      <c r="O61" s="241"/>
      <c r="P61" s="247"/>
      <c r="Q61" s="252"/>
      <c r="R61" s="252"/>
      <c r="S61" s="247"/>
      <c r="T61" s="247"/>
      <c r="U61" s="252"/>
      <c r="V61" s="248"/>
      <c r="W61" s="253"/>
      <c r="X61" s="75"/>
      <c r="Y61" s="75"/>
      <c r="Z61" s="223"/>
      <c r="AA61" s="223"/>
    </row>
    <row r="62" spans="1:27" ht="18" customHeight="1" x14ac:dyDescent="0.25">
      <c r="A62" s="275">
        <v>10250108306</v>
      </c>
      <c r="B62" s="276" t="s">
        <v>441</v>
      </c>
      <c r="C62" s="241"/>
      <c r="D62" s="244"/>
      <c r="E62" s="244"/>
      <c r="F62" s="237">
        <f>C62+D62-E62</f>
        <v>0</v>
      </c>
      <c r="G62" s="241">
        <f>I62</f>
        <v>0</v>
      </c>
      <c r="H62" s="241"/>
      <c r="I62" s="244"/>
      <c r="J62" s="241">
        <f>F62-I62</f>
        <v>0</v>
      </c>
      <c r="K62" s="250" t="e">
        <f t="shared" si="2"/>
        <v>#DIV/0!</v>
      </c>
      <c r="L62" s="194"/>
      <c r="M62" s="278"/>
      <c r="N62" s="279"/>
      <c r="O62" s="241"/>
      <c r="P62" s="247"/>
      <c r="Q62" s="252"/>
      <c r="R62" s="252"/>
      <c r="S62" s="247"/>
      <c r="T62" s="247"/>
      <c r="U62" s="252"/>
      <c r="V62" s="248"/>
      <c r="W62" s="253"/>
      <c r="X62" s="75"/>
      <c r="Y62" s="75"/>
      <c r="Z62" s="223"/>
      <c r="AA62" s="223"/>
    </row>
    <row r="63" spans="1:27" ht="18" customHeight="1" x14ac:dyDescent="0.25">
      <c r="A63" s="275">
        <v>10250108309</v>
      </c>
      <c r="B63" s="276" t="s">
        <v>1247</v>
      </c>
      <c r="C63" s="241"/>
      <c r="D63" s="244"/>
      <c r="E63" s="244"/>
      <c r="F63" s="237">
        <f>C63+D63-E63</f>
        <v>0</v>
      </c>
      <c r="G63" s="241">
        <f>I63</f>
        <v>0</v>
      </c>
      <c r="H63" s="241"/>
      <c r="I63" s="244"/>
      <c r="J63" s="241">
        <f>F63-I63</f>
        <v>0</v>
      </c>
      <c r="K63" s="250" t="e">
        <f t="shared" si="2"/>
        <v>#DIV/0!</v>
      </c>
      <c r="L63" s="194"/>
      <c r="M63" s="278"/>
      <c r="N63" s="279"/>
      <c r="O63" s="241"/>
      <c r="P63" s="247"/>
      <c r="Q63" s="252"/>
      <c r="R63" s="252"/>
      <c r="S63" s="247"/>
      <c r="T63" s="247"/>
      <c r="U63" s="252"/>
      <c r="V63" s="248"/>
      <c r="W63" s="253"/>
      <c r="X63" s="75"/>
      <c r="Y63" s="75"/>
      <c r="Z63" s="223"/>
      <c r="AA63" s="223"/>
    </row>
    <row r="64" spans="1:27" ht="18" customHeight="1" x14ac:dyDescent="0.25">
      <c r="A64" s="224">
        <v>102501084</v>
      </c>
      <c r="B64" s="225" t="s">
        <v>445</v>
      </c>
      <c r="C64" s="226">
        <f>SUM(C65)</f>
        <v>0</v>
      </c>
      <c r="D64" s="226">
        <f t="shared" ref="D64:J64" si="21">SUM(D65)</f>
        <v>0</v>
      </c>
      <c r="E64" s="226">
        <f t="shared" si="21"/>
        <v>0</v>
      </c>
      <c r="F64" s="226">
        <f t="shared" si="21"/>
        <v>0</v>
      </c>
      <c r="G64" s="226">
        <f t="shared" si="21"/>
        <v>1376500</v>
      </c>
      <c r="H64" s="226">
        <f t="shared" si="21"/>
        <v>434000</v>
      </c>
      <c r="I64" s="226">
        <f t="shared" si="21"/>
        <v>1376500</v>
      </c>
      <c r="J64" s="226">
        <f t="shared" si="21"/>
        <v>-1376500</v>
      </c>
      <c r="K64" s="227" t="e">
        <f t="shared" si="2"/>
        <v>#DIV/0!</v>
      </c>
      <c r="L64" s="194"/>
      <c r="M64" s="280"/>
      <c r="N64" s="230"/>
      <c r="O64" s="231"/>
      <c r="P64" s="231"/>
      <c r="Q64" s="231"/>
      <c r="R64" s="231"/>
      <c r="S64" s="231"/>
      <c r="T64" s="231"/>
      <c r="U64" s="231"/>
      <c r="V64" s="231"/>
      <c r="W64" s="232"/>
      <c r="X64" s="75"/>
      <c r="Y64" s="75"/>
      <c r="Z64" s="223"/>
      <c r="AA64" s="223"/>
    </row>
    <row r="65" spans="1:28" ht="18" customHeight="1" x14ac:dyDescent="0.25">
      <c r="A65" s="275">
        <v>10250108405</v>
      </c>
      <c r="B65" s="276" t="s">
        <v>1248</v>
      </c>
      <c r="C65" s="241"/>
      <c r="D65" s="244"/>
      <c r="E65" s="244"/>
      <c r="F65" s="237">
        <f>C65+D65-E65</f>
        <v>0</v>
      </c>
      <c r="G65" s="241">
        <f>I65</f>
        <v>1376500</v>
      </c>
      <c r="H65" s="241">
        <v>434000</v>
      </c>
      <c r="I65" s="244">
        <f>942500+H65</f>
        <v>1376500</v>
      </c>
      <c r="J65" s="241">
        <f>F65-I65</f>
        <v>-1376500</v>
      </c>
      <c r="K65" s="250" t="e">
        <f t="shared" si="2"/>
        <v>#DIV/0!</v>
      </c>
      <c r="L65" s="194"/>
      <c r="M65" s="278"/>
      <c r="N65" s="279"/>
      <c r="O65" s="241"/>
      <c r="P65" s="247"/>
      <c r="Q65" s="252"/>
      <c r="R65" s="252"/>
      <c r="S65" s="247"/>
      <c r="T65" s="247"/>
      <c r="U65" s="252"/>
      <c r="V65" s="248"/>
      <c r="W65" s="253"/>
      <c r="X65" s="75"/>
      <c r="Y65" s="75"/>
      <c r="Z65" s="223"/>
      <c r="AA65" s="223"/>
    </row>
    <row r="66" spans="1:28" ht="18" customHeight="1" x14ac:dyDescent="0.25">
      <c r="A66" s="225" t="s">
        <v>1249</v>
      </c>
      <c r="B66" s="225" t="s">
        <v>1025</v>
      </c>
      <c r="C66" s="226">
        <f>+C67+C70+C72</f>
        <v>2797207880.4186397</v>
      </c>
      <c r="D66" s="226">
        <f t="shared" ref="D66:J66" si="22">+D67+D70+D72</f>
        <v>0</v>
      </c>
      <c r="E66" s="226">
        <f t="shared" si="22"/>
        <v>0</v>
      </c>
      <c r="F66" s="226">
        <f t="shared" si="22"/>
        <v>2797207880.4186397</v>
      </c>
      <c r="G66" s="226">
        <f t="shared" si="22"/>
        <v>301400</v>
      </c>
      <c r="H66" s="226">
        <f t="shared" si="22"/>
        <v>0</v>
      </c>
      <c r="I66" s="226">
        <f t="shared" si="22"/>
        <v>301400</v>
      </c>
      <c r="J66" s="226">
        <f t="shared" si="22"/>
        <v>2796906480.4186397</v>
      </c>
      <c r="K66" s="227">
        <f t="shared" si="2"/>
        <v>0.99989224969580925</v>
      </c>
      <c r="L66" s="194"/>
      <c r="M66" s="220"/>
      <c r="N66" s="220"/>
      <c r="O66" s="221"/>
      <c r="P66" s="221"/>
      <c r="Q66" s="221"/>
      <c r="R66" s="221"/>
      <c r="S66" s="221"/>
      <c r="T66" s="221"/>
      <c r="U66" s="221"/>
      <c r="V66" s="221"/>
      <c r="W66" s="222"/>
      <c r="X66" s="75"/>
      <c r="Y66" s="75"/>
      <c r="Z66" s="223"/>
      <c r="AA66" s="223"/>
    </row>
    <row r="67" spans="1:28" ht="18" customHeight="1" x14ac:dyDescent="0.25">
      <c r="A67" s="225" t="s">
        <v>1250</v>
      </c>
      <c r="B67" s="225" t="s">
        <v>508</v>
      </c>
      <c r="C67" s="226">
        <f>+C68+C69</f>
        <v>2797207880.4186397</v>
      </c>
      <c r="D67" s="226">
        <f t="shared" ref="D67:J67" si="23">+D68+D69</f>
        <v>0</v>
      </c>
      <c r="E67" s="226">
        <f t="shared" si="23"/>
        <v>0</v>
      </c>
      <c r="F67" s="226">
        <f t="shared" si="23"/>
        <v>2797207880.4186397</v>
      </c>
      <c r="G67" s="226">
        <f t="shared" si="23"/>
        <v>0</v>
      </c>
      <c r="H67" s="226">
        <f t="shared" si="23"/>
        <v>0</v>
      </c>
      <c r="I67" s="226">
        <f t="shared" si="23"/>
        <v>0</v>
      </c>
      <c r="J67" s="226">
        <f t="shared" si="23"/>
        <v>2797207880.4186397</v>
      </c>
      <c r="K67" s="227">
        <f t="shared" si="2"/>
        <v>1</v>
      </c>
      <c r="L67" s="194"/>
      <c r="M67" s="230"/>
      <c r="N67" s="230"/>
      <c r="O67" s="231"/>
      <c r="P67" s="231"/>
      <c r="Q67" s="231"/>
      <c r="R67" s="231"/>
      <c r="S67" s="231"/>
      <c r="T67" s="231"/>
      <c r="U67" s="231"/>
      <c r="V67" s="231"/>
      <c r="W67" s="232"/>
      <c r="X67" s="75"/>
      <c r="Y67" s="75"/>
      <c r="Z67" s="223"/>
      <c r="AA67" s="223"/>
    </row>
    <row r="68" spans="1:28" ht="18" customHeight="1" x14ac:dyDescent="0.25">
      <c r="A68" s="242" t="s">
        <v>1251</v>
      </c>
      <c r="B68" s="249" t="s">
        <v>1252</v>
      </c>
      <c r="C68" s="281">
        <v>2608910636.3636398</v>
      </c>
      <c r="D68" s="282"/>
      <c r="E68" s="244"/>
      <c r="F68" s="241">
        <f>C68+D68-E68</f>
        <v>2608910636.3636398</v>
      </c>
      <c r="G68" s="241">
        <f>I68</f>
        <v>0</v>
      </c>
      <c r="H68" s="241"/>
      <c r="I68" s="244"/>
      <c r="J68" s="241">
        <f>F68-I68</f>
        <v>2608910636.3636398</v>
      </c>
      <c r="K68" s="250">
        <f t="shared" si="2"/>
        <v>1</v>
      </c>
      <c r="L68" s="194"/>
      <c r="M68" s="246"/>
      <c r="N68" s="251"/>
      <c r="O68" s="278"/>
      <c r="P68" s="283"/>
      <c r="Q68" s="252"/>
      <c r="R68" s="252"/>
      <c r="S68" s="252"/>
      <c r="T68" s="247"/>
      <c r="U68" s="252"/>
      <c r="V68" s="248"/>
      <c r="W68" s="253"/>
      <c r="X68" s="75"/>
      <c r="Y68" s="75"/>
      <c r="Z68" s="223"/>
      <c r="AA68" s="223"/>
    </row>
    <row r="69" spans="1:28" ht="18" customHeight="1" x14ac:dyDescent="0.25">
      <c r="A69" s="242" t="s">
        <v>1253</v>
      </c>
      <c r="B69" s="249" t="s">
        <v>512</v>
      </c>
      <c r="C69" s="281">
        <v>188297244.05500001</v>
      </c>
      <c r="D69" s="244"/>
      <c r="E69" s="244"/>
      <c r="F69" s="241">
        <f>C69+D69-E69</f>
        <v>188297244.05500001</v>
      </c>
      <c r="G69" s="241">
        <f>I69</f>
        <v>0</v>
      </c>
      <c r="H69" s="241"/>
      <c r="I69" s="244"/>
      <c r="J69" s="241">
        <f>F69-I69</f>
        <v>188297244.05500001</v>
      </c>
      <c r="K69" s="250">
        <f t="shared" si="2"/>
        <v>1</v>
      </c>
      <c r="L69" s="194"/>
      <c r="M69" s="251"/>
      <c r="N69" s="251"/>
      <c r="O69" s="278"/>
      <c r="P69" s="247"/>
      <c r="Q69" s="252"/>
      <c r="R69" s="252"/>
      <c r="S69" s="252"/>
      <c r="T69" s="247"/>
      <c r="U69" s="252"/>
      <c r="V69" s="248"/>
      <c r="W69" s="253"/>
      <c r="X69" s="75"/>
      <c r="Y69" s="75"/>
      <c r="Z69" s="223"/>
      <c r="AA69" s="223"/>
    </row>
    <row r="70" spans="1:28" ht="18" customHeight="1" x14ac:dyDescent="0.25">
      <c r="A70" s="225" t="s">
        <v>1254</v>
      </c>
      <c r="B70" s="225" t="s">
        <v>514</v>
      </c>
      <c r="C70" s="226">
        <f>+C71</f>
        <v>0</v>
      </c>
      <c r="D70" s="226">
        <f t="shared" ref="D70:J70" si="24">+D71</f>
        <v>0</v>
      </c>
      <c r="E70" s="226">
        <f t="shared" si="24"/>
        <v>0</v>
      </c>
      <c r="F70" s="226">
        <f t="shared" si="24"/>
        <v>0</v>
      </c>
      <c r="G70" s="226">
        <f t="shared" si="24"/>
        <v>0</v>
      </c>
      <c r="H70" s="226">
        <f t="shared" si="24"/>
        <v>0</v>
      </c>
      <c r="I70" s="226">
        <f t="shared" si="24"/>
        <v>0</v>
      </c>
      <c r="J70" s="226">
        <f t="shared" si="24"/>
        <v>0</v>
      </c>
      <c r="K70" s="227" t="e">
        <f t="shared" si="2"/>
        <v>#DIV/0!</v>
      </c>
      <c r="L70" s="194"/>
      <c r="M70" s="230"/>
      <c r="N70" s="230"/>
      <c r="O70" s="231"/>
      <c r="P70" s="231"/>
      <c r="Q70" s="231"/>
      <c r="R70" s="231"/>
      <c r="S70" s="231"/>
      <c r="T70" s="231"/>
      <c r="U70" s="231"/>
      <c r="V70" s="231"/>
      <c r="W70" s="232"/>
      <c r="X70" s="75"/>
      <c r="Y70" s="75"/>
      <c r="Z70" s="223"/>
      <c r="AA70" s="223"/>
    </row>
    <row r="71" spans="1:28" ht="18" customHeight="1" x14ac:dyDescent="0.25">
      <c r="A71" s="242" t="s">
        <v>1255</v>
      </c>
      <c r="B71" s="249" t="s">
        <v>1256</v>
      </c>
      <c r="C71" s="241"/>
      <c r="D71" s="244"/>
      <c r="E71" s="244"/>
      <c r="F71" s="237">
        <f>C71+D71-E71</f>
        <v>0</v>
      </c>
      <c r="G71" s="241">
        <f>I71</f>
        <v>0</v>
      </c>
      <c r="H71" s="241"/>
      <c r="I71" s="244"/>
      <c r="J71" s="241">
        <f>F71-I71</f>
        <v>0</v>
      </c>
      <c r="K71" s="250" t="e">
        <f t="shared" si="2"/>
        <v>#DIV/0!</v>
      </c>
      <c r="L71" s="194"/>
      <c r="M71" s="251"/>
      <c r="N71" s="251"/>
      <c r="O71" s="241"/>
      <c r="P71" s="247"/>
      <c r="Q71" s="252"/>
      <c r="R71" s="252"/>
      <c r="S71" s="252"/>
      <c r="T71" s="247"/>
      <c r="U71" s="252"/>
      <c r="V71" s="248"/>
      <c r="W71" s="253"/>
      <c r="X71" s="75"/>
      <c r="Y71" s="75"/>
      <c r="Z71" s="223"/>
      <c r="AA71" s="223"/>
    </row>
    <row r="72" spans="1:28" ht="18" customHeight="1" x14ac:dyDescent="0.25">
      <c r="A72" s="225" t="s">
        <v>1257</v>
      </c>
      <c r="B72" s="225" t="s">
        <v>524</v>
      </c>
      <c r="C72" s="226">
        <f>+C73</f>
        <v>0</v>
      </c>
      <c r="D72" s="226">
        <f t="shared" ref="D72:J72" si="25">+D73</f>
        <v>0</v>
      </c>
      <c r="E72" s="226">
        <f t="shared" si="25"/>
        <v>0</v>
      </c>
      <c r="F72" s="226">
        <f t="shared" si="25"/>
        <v>0</v>
      </c>
      <c r="G72" s="226">
        <f t="shared" si="25"/>
        <v>301400</v>
      </c>
      <c r="H72" s="226">
        <f t="shared" si="25"/>
        <v>0</v>
      </c>
      <c r="I72" s="226">
        <f t="shared" si="25"/>
        <v>301400</v>
      </c>
      <c r="J72" s="226">
        <f t="shared" si="25"/>
        <v>-301400</v>
      </c>
      <c r="K72" s="227" t="e">
        <f t="shared" si="2"/>
        <v>#DIV/0!</v>
      </c>
      <c r="L72" s="194"/>
      <c r="M72" s="230"/>
      <c r="N72" s="230"/>
      <c r="O72" s="231"/>
      <c r="P72" s="231"/>
      <c r="Q72" s="231"/>
      <c r="R72" s="231"/>
      <c r="S72" s="231"/>
      <c r="T72" s="231"/>
      <c r="U72" s="231"/>
      <c r="V72" s="231"/>
      <c r="W72" s="232"/>
      <c r="X72" s="75"/>
      <c r="Y72" s="75"/>
      <c r="Z72" s="223"/>
      <c r="AA72" s="223"/>
      <c r="AB72" s="284"/>
    </row>
    <row r="73" spans="1:28" ht="18" customHeight="1" x14ac:dyDescent="0.25">
      <c r="A73" s="242" t="s">
        <v>1258</v>
      </c>
      <c r="B73" s="249" t="s">
        <v>1259</v>
      </c>
      <c r="C73" s="241"/>
      <c r="D73" s="244"/>
      <c r="E73" s="244"/>
      <c r="F73" s="237">
        <f>C73+D73-E73</f>
        <v>0</v>
      </c>
      <c r="G73" s="241">
        <f>I73</f>
        <v>301400</v>
      </c>
      <c r="H73" s="241"/>
      <c r="I73" s="244">
        <v>301400</v>
      </c>
      <c r="J73" s="241">
        <f>F73-I73</f>
        <v>-301400</v>
      </c>
      <c r="K73" s="250" t="e">
        <f t="shared" si="2"/>
        <v>#DIV/0!</v>
      </c>
      <c r="L73" s="194"/>
      <c r="M73" s="246"/>
      <c r="N73" s="251"/>
      <c r="O73" s="241"/>
      <c r="P73" s="247"/>
      <c r="Q73" s="252"/>
      <c r="R73" s="252"/>
      <c r="S73" s="247"/>
      <c r="T73" s="247"/>
      <c r="U73" s="252"/>
      <c r="V73" s="248"/>
      <c r="W73" s="253"/>
      <c r="X73" s="75"/>
      <c r="Y73" s="75"/>
      <c r="Z73" s="223"/>
      <c r="AA73" s="223"/>
      <c r="AB73" s="284"/>
    </row>
    <row r="74" spans="1:28" ht="18" customHeight="1" x14ac:dyDescent="0.25">
      <c r="A74" s="225" t="s">
        <v>1260</v>
      </c>
      <c r="B74" s="225" t="s">
        <v>1261</v>
      </c>
      <c r="C74" s="226">
        <f>C75+C90+C98+C101+C124+C85</f>
        <v>6386999001.0828733</v>
      </c>
      <c r="D74" s="226">
        <f t="shared" ref="D74:J74" si="26">D75+D90+D98+D101+D124+D85</f>
        <v>0</v>
      </c>
      <c r="E74" s="226">
        <f t="shared" si="26"/>
        <v>0</v>
      </c>
      <c r="F74" s="226">
        <f t="shared" si="26"/>
        <v>6386999001.0828733</v>
      </c>
      <c r="G74" s="226">
        <f t="shared" si="26"/>
        <v>2285758843.7799997</v>
      </c>
      <c r="H74" s="226">
        <f t="shared" si="26"/>
        <v>805962599</v>
      </c>
      <c r="I74" s="226">
        <f t="shared" si="26"/>
        <v>2285758843.7799997</v>
      </c>
      <c r="J74" s="226">
        <f t="shared" si="26"/>
        <v>4101240157.3028741</v>
      </c>
      <c r="K74" s="227">
        <f t="shared" si="2"/>
        <v>0.64212318752633846</v>
      </c>
      <c r="L74" s="194"/>
      <c r="M74" s="220"/>
      <c r="N74" s="220"/>
      <c r="O74" s="221"/>
      <c r="P74" s="221"/>
      <c r="Q74" s="221"/>
      <c r="R74" s="221"/>
      <c r="S74" s="221"/>
      <c r="T74" s="221"/>
      <c r="U74" s="221"/>
      <c r="V74" s="221"/>
      <c r="W74" s="222"/>
      <c r="X74" s="75"/>
      <c r="Y74" s="75"/>
      <c r="Z74" s="223"/>
      <c r="AA74" s="223"/>
      <c r="AB74" s="284"/>
    </row>
    <row r="75" spans="1:28" ht="18" customHeight="1" x14ac:dyDescent="0.25">
      <c r="A75" s="225" t="s">
        <v>1262</v>
      </c>
      <c r="B75" s="225" t="s">
        <v>982</v>
      </c>
      <c r="C75" s="226">
        <f>C76+C81</f>
        <v>717771108.3556</v>
      </c>
      <c r="D75" s="226">
        <f t="shared" ref="D75:J75" si="27">D76+D81</f>
        <v>0</v>
      </c>
      <c r="E75" s="226">
        <f t="shared" si="27"/>
        <v>0</v>
      </c>
      <c r="F75" s="226">
        <f t="shared" si="27"/>
        <v>717771108.3556</v>
      </c>
      <c r="G75" s="226">
        <f t="shared" si="27"/>
        <v>174091386</v>
      </c>
      <c r="H75" s="226">
        <f t="shared" si="27"/>
        <v>110104466</v>
      </c>
      <c r="I75" s="226">
        <f t="shared" si="27"/>
        <v>174091386</v>
      </c>
      <c r="J75" s="226">
        <f t="shared" si="27"/>
        <v>543679722.3556</v>
      </c>
      <c r="K75" s="227">
        <f t="shared" si="2"/>
        <v>0.7574555676964484</v>
      </c>
      <c r="L75" s="194"/>
      <c r="M75" s="220"/>
      <c r="N75" s="220"/>
      <c r="O75" s="221"/>
      <c r="P75" s="221"/>
      <c r="Q75" s="221"/>
      <c r="R75" s="221"/>
      <c r="S75" s="221"/>
      <c r="T75" s="221"/>
      <c r="U75" s="221"/>
      <c r="V75" s="221"/>
      <c r="W75" s="222"/>
      <c r="X75" s="75"/>
      <c r="Y75" s="75"/>
      <c r="Z75" s="223"/>
      <c r="AA75" s="223"/>
      <c r="AB75" s="284"/>
    </row>
    <row r="76" spans="1:28" ht="18" customHeight="1" x14ac:dyDescent="0.25">
      <c r="A76" s="225" t="s">
        <v>1263</v>
      </c>
      <c r="B76" s="225" t="s">
        <v>211</v>
      </c>
      <c r="C76" s="226">
        <f>C77+C78+C79+C80</f>
        <v>528171108.3556</v>
      </c>
      <c r="D76" s="226">
        <f t="shared" ref="D76:J76" si="28">D77+D78+D79+D80</f>
        <v>0</v>
      </c>
      <c r="E76" s="226">
        <f t="shared" si="28"/>
        <v>0</v>
      </c>
      <c r="F76" s="226">
        <f t="shared" si="28"/>
        <v>528171108.3556</v>
      </c>
      <c r="G76" s="226">
        <f t="shared" si="28"/>
        <v>113080346</v>
      </c>
      <c r="H76" s="226">
        <f t="shared" si="28"/>
        <v>104549266</v>
      </c>
      <c r="I76" s="226">
        <f t="shared" si="28"/>
        <v>113080346</v>
      </c>
      <c r="J76" s="226">
        <f t="shared" si="28"/>
        <v>415090762.3556</v>
      </c>
      <c r="K76" s="227">
        <f t="shared" si="2"/>
        <v>0.78590206050447808</v>
      </c>
      <c r="L76" s="194"/>
      <c r="M76" s="230"/>
      <c r="N76" s="230"/>
      <c r="O76" s="231"/>
      <c r="P76" s="231"/>
      <c r="Q76" s="231"/>
      <c r="R76" s="231"/>
      <c r="S76" s="231"/>
      <c r="T76" s="231"/>
      <c r="U76" s="231"/>
      <c r="V76" s="231"/>
      <c r="W76" s="232"/>
      <c r="X76" s="75"/>
      <c r="Y76" s="75"/>
      <c r="Z76" s="223"/>
      <c r="AA76" s="223"/>
      <c r="AB76" s="284"/>
    </row>
    <row r="77" spans="1:28" ht="18" customHeight="1" x14ac:dyDescent="0.25">
      <c r="A77" s="242" t="s">
        <v>1264</v>
      </c>
      <c r="B77" s="249" t="s">
        <v>1265</v>
      </c>
      <c r="C77" s="285">
        <v>475571108.3556</v>
      </c>
      <c r="D77" s="244"/>
      <c r="E77" s="244"/>
      <c r="F77" s="241">
        <f>C77+D77-E77</f>
        <v>475571108.3556</v>
      </c>
      <c r="G77" s="241">
        <f>I77</f>
        <v>104339266</v>
      </c>
      <c r="H77" s="241">
        <v>104339266</v>
      </c>
      <c r="I77" s="286">
        <f>H77</f>
        <v>104339266</v>
      </c>
      <c r="J77" s="241">
        <f>F77-I77</f>
        <v>371231842.3556</v>
      </c>
      <c r="K77" s="250">
        <f t="shared" si="2"/>
        <v>0.78060217669492626</v>
      </c>
      <c r="L77" s="194"/>
      <c r="M77" s="251"/>
      <c r="N77" s="251"/>
      <c r="O77" s="241"/>
      <c r="P77" s="247"/>
      <c r="Q77" s="252"/>
      <c r="R77" s="252"/>
      <c r="S77" s="247"/>
      <c r="T77" s="247"/>
      <c r="U77" s="252"/>
      <c r="V77" s="248"/>
      <c r="W77" s="253"/>
      <c r="X77" s="75"/>
      <c r="Y77" s="75"/>
      <c r="Z77" s="223"/>
      <c r="AA77" s="223"/>
      <c r="AB77" s="284"/>
    </row>
    <row r="78" spans="1:28" ht="18" customHeight="1" x14ac:dyDescent="0.25">
      <c r="A78" s="249" t="s">
        <v>1266</v>
      </c>
      <c r="B78" s="249" t="s">
        <v>213</v>
      </c>
      <c r="C78" s="285">
        <v>600000</v>
      </c>
      <c r="D78" s="244"/>
      <c r="E78" s="244"/>
      <c r="F78" s="241">
        <f>C78+D78-E78</f>
        <v>600000</v>
      </c>
      <c r="G78" s="241">
        <f>I78</f>
        <v>210000</v>
      </c>
      <c r="H78" s="241">
        <v>210000</v>
      </c>
      <c r="I78" s="286">
        <f>H78</f>
        <v>210000</v>
      </c>
      <c r="J78" s="241">
        <f>F78-I78</f>
        <v>390000</v>
      </c>
      <c r="K78" s="250">
        <f t="shared" si="2"/>
        <v>0.65</v>
      </c>
      <c r="L78" s="194"/>
      <c r="M78" s="251"/>
      <c r="N78" s="251"/>
      <c r="O78" s="241"/>
      <c r="P78" s="247"/>
      <c r="Q78" s="252"/>
      <c r="R78" s="252"/>
      <c r="S78" s="247"/>
      <c r="T78" s="247"/>
      <c r="U78" s="252"/>
      <c r="V78" s="248"/>
      <c r="W78" s="253"/>
      <c r="X78" s="75"/>
      <c r="Y78" s="75"/>
      <c r="Z78" s="223"/>
      <c r="AA78" s="223"/>
      <c r="AB78" s="284"/>
    </row>
    <row r="79" spans="1:28" ht="18" customHeight="1" x14ac:dyDescent="0.25">
      <c r="A79" s="249" t="s">
        <v>1267</v>
      </c>
      <c r="B79" s="249" t="s">
        <v>215</v>
      </c>
      <c r="C79" s="285">
        <v>29000000</v>
      </c>
      <c r="D79" s="244"/>
      <c r="E79" s="244"/>
      <c r="F79" s="241">
        <f>C79+D79-E79</f>
        <v>29000000</v>
      </c>
      <c r="G79" s="241">
        <f>I79</f>
        <v>20000</v>
      </c>
      <c r="H79" s="241"/>
      <c r="I79" s="286">
        <f>20000+H79</f>
        <v>20000</v>
      </c>
      <c r="J79" s="241">
        <f>F79-I79</f>
        <v>28980000</v>
      </c>
      <c r="K79" s="250">
        <f t="shared" si="2"/>
        <v>0.99931034482758618</v>
      </c>
      <c r="L79" s="194"/>
      <c r="M79" s="251"/>
      <c r="N79" s="251"/>
      <c r="O79" s="241"/>
      <c r="P79" s="247"/>
      <c r="Q79" s="252"/>
      <c r="R79" s="252"/>
      <c r="S79" s="247"/>
      <c r="T79" s="247"/>
      <c r="U79" s="252"/>
      <c r="V79" s="248"/>
      <c r="W79" s="253"/>
      <c r="X79" s="75"/>
      <c r="Y79" s="75"/>
      <c r="Z79" s="223"/>
      <c r="AA79" s="223"/>
      <c r="AB79" s="284"/>
    </row>
    <row r="80" spans="1:28" ht="18" customHeight="1" x14ac:dyDescent="0.25">
      <c r="A80" s="249" t="s">
        <v>1268</v>
      </c>
      <c r="B80" s="249" t="s">
        <v>1269</v>
      </c>
      <c r="C80" s="285">
        <v>23000000</v>
      </c>
      <c r="D80" s="236"/>
      <c r="E80" s="236"/>
      <c r="F80" s="241">
        <f>C80+D80-E80</f>
        <v>23000000</v>
      </c>
      <c r="G80" s="241">
        <f>I80</f>
        <v>8511080</v>
      </c>
      <c r="H80" s="241"/>
      <c r="I80" s="286">
        <f>8511080</f>
        <v>8511080</v>
      </c>
      <c r="J80" s="241">
        <f>F80-I80</f>
        <v>14488920</v>
      </c>
      <c r="K80" s="250">
        <f t="shared" si="2"/>
        <v>0.62995304347826087</v>
      </c>
      <c r="L80" s="194"/>
      <c r="M80" s="251"/>
      <c r="N80" s="251"/>
      <c r="O80" s="241"/>
      <c r="P80" s="263"/>
      <c r="Q80" s="263"/>
      <c r="R80" s="252"/>
      <c r="S80" s="247"/>
      <c r="T80" s="247"/>
      <c r="U80" s="252"/>
      <c r="V80" s="248"/>
      <c r="W80" s="253"/>
      <c r="X80" s="75"/>
      <c r="Y80" s="75"/>
      <c r="Z80" s="223"/>
      <c r="AA80" s="223"/>
      <c r="AB80" s="284"/>
    </row>
    <row r="81" spans="1:28" ht="18" customHeight="1" x14ac:dyDescent="0.25">
      <c r="A81" s="225" t="s">
        <v>1270</v>
      </c>
      <c r="B81" s="225" t="s">
        <v>249</v>
      </c>
      <c r="C81" s="226">
        <f>SUM(C82:C84)</f>
        <v>189600000</v>
      </c>
      <c r="D81" s="226">
        <f t="shared" ref="D81:J81" si="29">SUM(D82:D84)</f>
        <v>0</v>
      </c>
      <c r="E81" s="226">
        <f t="shared" si="29"/>
        <v>0</v>
      </c>
      <c r="F81" s="226">
        <f t="shared" si="29"/>
        <v>189600000</v>
      </c>
      <c r="G81" s="226">
        <f t="shared" si="29"/>
        <v>61011040</v>
      </c>
      <c r="H81" s="226">
        <f t="shared" si="29"/>
        <v>5555200</v>
      </c>
      <c r="I81" s="226">
        <f t="shared" si="29"/>
        <v>61011040</v>
      </c>
      <c r="J81" s="226">
        <f t="shared" si="29"/>
        <v>128588960</v>
      </c>
      <c r="K81" s="227">
        <f t="shared" si="2"/>
        <v>0.67821181434599154</v>
      </c>
      <c r="L81" s="194"/>
      <c r="M81" s="230"/>
      <c r="N81" s="230"/>
      <c r="O81" s="231"/>
      <c r="P81" s="231"/>
      <c r="Q81" s="231"/>
      <c r="R81" s="231"/>
      <c r="S81" s="231"/>
      <c r="T81" s="231"/>
      <c r="U81" s="231"/>
      <c r="V81" s="231"/>
      <c r="W81" s="232"/>
      <c r="X81" s="75"/>
      <c r="Y81" s="75"/>
      <c r="Z81" s="223"/>
      <c r="AA81" s="223"/>
      <c r="AB81" s="284"/>
    </row>
    <row r="82" spans="1:28" ht="18" customHeight="1" x14ac:dyDescent="0.25">
      <c r="A82" s="242" t="s">
        <v>1271</v>
      </c>
      <c r="B82" s="249" t="s">
        <v>219</v>
      </c>
      <c r="C82" s="287">
        <v>90000000</v>
      </c>
      <c r="D82" s="244"/>
      <c r="E82" s="244"/>
      <c r="F82" s="241">
        <f>C82+D82-E82</f>
        <v>90000000</v>
      </c>
      <c r="G82" s="241">
        <f>I82</f>
        <v>47309090</v>
      </c>
      <c r="H82" s="241">
        <v>4921000</v>
      </c>
      <c r="I82" s="259">
        <f>42388090+H82</f>
        <v>47309090</v>
      </c>
      <c r="J82" s="241">
        <f>F82-I82</f>
        <v>42690910</v>
      </c>
      <c r="K82" s="250">
        <f t="shared" ref="K82:K151" si="30">+J82/F82</f>
        <v>0.47434344444444443</v>
      </c>
      <c r="L82" s="194"/>
      <c r="M82" s="251"/>
      <c r="N82" s="251"/>
      <c r="O82" s="241"/>
      <c r="P82" s="247"/>
      <c r="Q82" s="252"/>
      <c r="R82" s="252"/>
      <c r="S82" s="247"/>
      <c r="T82" s="247"/>
      <c r="U82" s="252"/>
      <c r="V82" s="248"/>
      <c r="W82" s="253"/>
      <c r="X82" s="75"/>
      <c r="Y82" s="75"/>
      <c r="Z82" s="223"/>
      <c r="AA82" s="223"/>
      <c r="AB82" s="284"/>
    </row>
    <row r="83" spans="1:28" ht="18" customHeight="1" x14ac:dyDescent="0.25">
      <c r="A83" s="242" t="s">
        <v>1272</v>
      </c>
      <c r="B83" s="249" t="s">
        <v>231</v>
      </c>
      <c r="C83" s="287">
        <v>15600000</v>
      </c>
      <c r="D83" s="244"/>
      <c r="E83" s="244"/>
      <c r="F83" s="241">
        <f>C83+D83-E83</f>
        <v>15600000</v>
      </c>
      <c r="G83" s="241">
        <f>I83</f>
        <v>3996450</v>
      </c>
      <c r="H83" s="241">
        <v>211200</v>
      </c>
      <c r="I83" s="259">
        <f>3785250+H83</f>
        <v>3996450</v>
      </c>
      <c r="J83" s="241">
        <f>F83-I83</f>
        <v>11603550</v>
      </c>
      <c r="K83" s="250">
        <f t="shared" si="30"/>
        <v>0.74381730769230769</v>
      </c>
      <c r="L83" s="194"/>
      <c r="M83" s="251"/>
      <c r="N83" s="251"/>
      <c r="O83" s="241"/>
      <c r="P83" s="247"/>
      <c r="Q83" s="252"/>
      <c r="R83" s="252"/>
      <c r="S83" s="247"/>
      <c r="T83" s="247"/>
      <c r="U83" s="252"/>
      <c r="V83" s="248"/>
      <c r="W83" s="253"/>
      <c r="X83" s="75"/>
      <c r="Y83" s="75"/>
      <c r="Z83" s="223"/>
      <c r="AA83" s="223"/>
      <c r="AB83" s="284"/>
    </row>
    <row r="84" spans="1:28" ht="18" customHeight="1" x14ac:dyDescent="0.25">
      <c r="A84" s="242" t="s">
        <v>1273</v>
      </c>
      <c r="B84" s="249" t="s">
        <v>1274</v>
      </c>
      <c r="C84" s="287">
        <v>84000000</v>
      </c>
      <c r="D84" s="244"/>
      <c r="E84" s="244"/>
      <c r="F84" s="241">
        <f>C84+D84-E84</f>
        <v>84000000</v>
      </c>
      <c r="G84" s="241">
        <f>I84</f>
        <v>9705500</v>
      </c>
      <c r="H84" s="241">
        <v>423000</v>
      </c>
      <c r="I84" s="259">
        <f>9282500+H84</f>
        <v>9705500</v>
      </c>
      <c r="J84" s="241">
        <f>F84-I84</f>
        <v>74294500</v>
      </c>
      <c r="K84" s="250">
        <f t="shared" si="30"/>
        <v>0.88445833333333335</v>
      </c>
      <c r="L84" s="194"/>
      <c r="M84" s="251"/>
      <c r="N84" s="251"/>
      <c r="O84" s="241"/>
      <c r="P84" s="247"/>
      <c r="Q84" s="252"/>
      <c r="R84" s="252"/>
      <c r="S84" s="247"/>
      <c r="T84" s="247"/>
      <c r="U84" s="252"/>
      <c r="V84" s="248"/>
      <c r="W84" s="253"/>
      <c r="X84" s="75"/>
      <c r="Y84" s="75"/>
      <c r="Z84" s="223"/>
      <c r="AA84" s="223"/>
      <c r="AB84" s="284"/>
    </row>
    <row r="85" spans="1:28" ht="18" customHeight="1" x14ac:dyDescent="0.25">
      <c r="A85" s="225" t="s">
        <v>1275</v>
      </c>
      <c r="B85" s="225" t="s">
        <v>1276</v>
      </c>
      <c r="C85" s="226">
        <f>+C86+C88</f>
        <v>0</v>
      </c>
      <c r="D85" s="226">
        <f t="shared" ref="D85:J85" si="31">+D86+D88</f>
        <v>0</v>
      </c>
      <c r="E85" s="226">
        <f t="shared" si="31"/>
        <v>0</v>
      </c>
      <c r="F85" s="226">
        <f t="shared" si="31"/>
        <v>0</v>
      </c>
      <c r="G85" s="226">
        <f t="shared" si="31"/>
        <v>5590000</v>
      </c>
      <c r="H85" s="226">
        <f t="shared" si="31"/>
        <v>0</v>
      </c>
      <c r="I85" s="226">
        <f t="shared" si="31"/>
        <v>5590000</v>
      </c>
      <c r="J85" s="226">
        <f t="shared" si="31"/>
        <v>-5590000</v>
      </c>
      <c r="K85" s="227" t="e">
        <f t="shared" si="30"/>
        <v>#DIV/0!</v>
      </c>
      <c r="L85" s="194"/>
      <c r="M85" s="230"/>
      <c r="N85" s="230"/>
      <c r="O85" s="231"/>
      <c r="P85" s="231"/>
      <c r="Q85" s="231"/>
      <c r="R85" s="231"/>
      <c r="S85" s="231"/>
      <c r="T85" s="231"/>
      <c r="U85" s="231"/>
      <c r="V85" s="231"/>
      <c r="W85" s="232"/>
      <c r="X85" s="75"/>
      <c r="Y85" s="75"/>
      <c r="Z85" s="223"/>
      <c r="AA85" s="223"/>
      <c r="AB85" s="284"/>
    </row>
    <row r="86" spans="1:28" ht="18" customHeight="1" x14ac:dyDescent="0.25">
      <c r="A86" s="288" t="s">
        <v>1277</v>
      </c>
      <c r="B86" s="289" t="s">
        <v>1278</v>
      </c>
      <c r="C86" s="290">
        <f>+C87</f>
        <v>0</v>
      </c>
      <c r="D86" s="290">
        <f t="shared" ref="D86:J86" si="32">+D87</f>
        <v>0</v>
      </c>
      <c r="E86" s="290">
        <f t="shared" si="32"/>
        <v>0</v>
      </c>
      <c r="F86" s="290">
        <f t="shared" si="32"/>
        <v>0</v>
      </c>
      <c r="G86" s="290">
        <f t="shared" si="32"/>
        <v>0</v>
      </c>
      <c r="H86" s="290">
        <f t="shared" si="32"/>
        <v>0</v>
      </c>
      <c r="I86" s="290">
        <f t="shared" si="32"/>
        <v>0</v>
      </c>
      <c r="J86" s="290">
        <f t="shared" si="32"/>
        <v>0</v>
      </c>
      <c r="K86" s="291" t="e">
        <f t="shared" si="30"/>
        <v>#DIV/0!</v>
      </c>
      <c r="L86" s="194"/>
      <c r="M86" s="292"/>
      <c r="N86" s="293"/>
      <c r="O86" s="294"/>
      <c r="P86" s="294"/>
      <c r="Q86" s="294"/>
      <c r="R86" s="294"/>
      <c r="S86" s="294"/>
      <c r="T86" s="294"/>
      <c r="U86" s="294"/>
      <c r="V86" s="294"/>
      <c r="W86" s="295"/>
      <c r="X86" s="75"/>
      <c r="Y86" s="75"/>
      <c r="Z86" s="223"/>
      <c r="AA86" s="223"/>
      <c r="AB86" s="284"/>
    </row>
    <row r="87" spans="1:28" ht="18" customHeight="1" x14ac:dyDescent="0.25">
      <c r="A87" s="242" t="s">
        <v>1279</v>
      </c>
      <c r="B87" s="249" t="s">
        <v>337</v>
      </c>
      <c r="C87" s="241"/>
      <c r="D87" s="244"/>
      <c r="E87" s="244"/>
      <c r="F87" s="237">
        <f>C87+D87-E87</f>
        <v>0</v>
      </c>
      <c r="G87" s="241">
        <f>I87</f>
        <v>0</v>
      </c>
      <c r="H87" s="241"/>
      <c r="I87" s="241"/>
      <c r="J87" s="241">
        <f>F87-I87</f>
        <v>0</v>
      </c>
      <c r="K87" s="250" t="e">
        <f t="shared" si="30"/>
        <v>#DIV/0!</v>
      </c>
      <c r="L87" s="194"/>
      <c r="M87" s="246"/>
      <c r="N87" s="251"/>
      <c r="O87" s="241"/>
      <c r="P87" s="247"/>
      <c r="Q87" s="252"/>
      <c r="R87" s="252"/>
      <c r="S87" s="241"/>
      <c r="T87" s="247"/>
      <c r="U87" s="241"/>
      <c r="V87" s="248"/>
      <c r="W87" s="253"/>
      <c r="X87" s="75"/>
      <c r="Y87" s="75"/>
      <c r="Z87" s="223"/>
      <c r="AA87" s="223"/>
    </row>
    <row r="88" spans="1:28" ht="18" customHeight="1" x14ac:dyDescent="0.25">
      <c r="A88" s="224">
        <v>102502039</v>
      </c>
      <c r="B88" s="225" t="s">
        <v>1280</v>
      </c>
      <c r="C88" s="226">
        <f>+C89</f>
        <v>0</v>
      </c>
      <c r="D88" s="226">
        <f t="shared" ref="D88:J88" si="33">+D89</f>
        <v>0</v>
      </c>
      <c r="E88" s="226">
        <f t="shared" si="33"/>
        <v>0</v>
      </c>
      <c r="F88" s="226">
        <f t="shared" si="33"/>
        <v>0</v>
      </c>
      <c r="G88" s="226">
        <f t="shared" si="33"/>
        <v>5590000</v>
      </c>
      <c r="H88" s="226">
        <f t="shared" si="33"/>
        <v>0</v>
      </c>
      <c r="I88" s="226">
        <f t="shared" si="33"/>
        <v>5590000</v>
      </c>
      <c r="J88" s="226">
        <f t="shared" si="33"/>
        <v>-5590000</v>
      </c>
      <c r="K88" s="227"/>
      <c r="L88" s="194"/>
      <c r="M88" s="280"/>
      <c r="N88" s="230"/>
      <c r="O88" s="231"/>
      <c r="P88" s="231"/>
      <c r="Q88" s="231"/>
      <c r="R88" s="231"/>
      <c r="S88" s="231"/>
      <c r="T88" s="231"/>
      <c r="U88" s="231"/>
      <c r="V88" s="231"/>
      <c r="W88" s="232"/>
      <c r="X88" s="75"/>
      <c r="Y88" s="75"/>
      <c r="Z88" s="223"/>
      <c r="AA88" s="223"/>
    </row>
    <row r="89" spans="1:28" ht="18" customHeight="1" x14ac:dyDescent="0.25">
      <c r="A89" s="270">
        <v>10250203903</v>
      </c>
      <c r="B89" s="249" t="s">
        <v>1281</v>
      </c>
      <c r="C89" s="241"/>
      <c r="D89" s="244"/>
      <c r="E89" s="244"/>
      <c r="F89" s="237">
        <f>C89+D89-E89</f>
        <v>0</v>
      </c>
      <c r="G89" s="241">
        <f>I89</f>
        <v>5590000</v>
      </c>
      <c r="H89" s="241"/>
      <c r="I89" s="241">
        <v>5590000</v>
      </c>
      <c r="J89" s="241">
        <f>F89-I89</f>
        <v>-5590000</v>
      </c>
      <c r="K89" s="262" t="e">
        <f>+J89/F89</f>
        <v>#DIV/0!</v>
      </c>
      <c r="L89" s="194"/>
      <c r="M89" s="271"/>
      <c r="N89" s="251"/>
      <c r="O89" s="241"/>
      <c r="P89" s="247"/>
      <c r="Q89" s="252"/>
      <c r="R89" s="252"/>
      <c r="S89" s="247"/>
      <c r="T89" s="247"/>
      <c r="U89" s="241"/>
      <c r="V89" s="248"/>
      <c r="W89" s="253"/>
      <c r="X89" s="75"/>
      <c r="Y89" s="75"/>
      <c r="Z89" s="223"/>
      <c r="AA89" s="223"/>
    </row>
    <row r="90" spans="1:28" ht="18" customHeight="1" x14ac:dyDescent="0.25">
      <c r="A90" s="225" t="s">
        <v>1282</v>
      </c>
      <c r="B90" s="225" t="s">
        <v>1283</v>
      </c>
      <c r="C90" s="226">
        <f>C91+C94+C96</f>
        <v>2956800</v>
      </c>
      <c r="D90" s="226">
        <f t="shared" ref="D90:J90" si="34">D91+D94+D96</f>
        <v>0</v>
      </c>
      <c r="E90" s="226">
        <f t="shared" si="34"/>
        <v>0</v>
      </c>
      <c r="F90" s="226">
        <f t="shared" si="34"/>
        <v>2956800</v>
      </c>
      <c r="G90" s="226">
        <f t="shared" si="34"/>
        <v>79664550.780000001</v>
      </c>
      <c r="H90" s="226">
        <f t="shared" si="34"/>
        <v>44342350</v>
      </c>
      <c r="I90" s="226">
        <f t="shared" si="34"/>
        <v>79664550.780000001</v>
      </c>
      <c r="J90" s="226">
        <f t="shared" si="34"/>
        <v>-76707750.780000001</v>
      </c>
      <c r="K90" s="227">
        <f t="shared" si="30"/>
        <v>-25.942826968344157</v>
      </c>
      <c r="L90" s="194"/>
      <c r="M90" s="220"/>
      <c r="N90" s="220"/>
      <c r="O90" s="221"/>
      <c r="P90" s="221"/>
      <c r="Q90" s="221"/>
      <c r="R90" s="221"/>
      <c r="S90" s="221"/>
      <c r="T90" s="221"/>
      <c r="U90" s="221"/>
      <c r="V90" s="221"/>
      <c r="W90" s="222"/>
      <c r="X90" s="75"/>
      <c r="Y90" s="75"/>
      <c r="Z90" s="223"/>
      <c r="AA90" s="223"/>
    </row>
    <row r="91" spans="1:28" ht="18" customHeight="1" x14ac:dyDescent="0.25">
      <c r="A91" s="225" t="s">
        <v>1284</v>
      </c>
      <c r="B91" s="225" t="s">
        <v>1285</v>
      </c>
      <c r="C91" s="226">
        <f>C92+C93</f>
        <v>0</v>
      </c>
      <c r="D91" s="226">
        <f t="shared" ref="D91:J91" si="35">D92+D93</f>
        <v>0</v>
      </c>
      <c r="E91" s="226">
        <f t="shared" si="35"/>
        <v>0</v>
      </c>
      <c r="F91" s="226">
        <f t="shared" si="35"/>
        <v>0</v>
      </c>
      <c r="G91" s="226">
        <f t="shared" si="35"/>
        <v>6010950.7800000003</v>
      </c>
      <c r="H91" s="226">
        <f t="shared" si="35"/>
        <v>995750</v>
      </c>
      <c r="I91" s="226">
        <f t="shared" si="35"/>
        <v>6010950.7800000003</v>
      </c>
      <c r="J91" s="226">
        <f t="shared" si="35"/>
        <v>-6010950.7800000003</v>
      </c>
      <c r="K91" s="227" t="e">
        <f t="shared" si="30"/>
        <v>#DIV/0!</v>
      </c>
      <c r="L91" s="194"/>
      <c r="M91" s="220"/>
      <c r="N91" s="220"/>
      <c r="O91" s="221"/>
      <c r="P91" s="221"/>
      <c r="Q91" s="221"/>
      <c r="R91" s="221"/>
      <c r="S91" s="221"/>
      <c r="T91" s="221"/>
      <c r="U91" s="221"/>
      <c r="V91" s="221"/>
      <c r="W91" s="222"/>
      <c r="X91" s="75"/>
      <c r="Y91" s="75"/>
      <c r="Z91" s="223"/>
      <c r="AA91" s="223"/>
    </row>
    <row r="92" spans="1:28" ht="18" customHeight="1" x14ac:dyDescent="0.25">
      <c r="A92" s="242" t="s">
        <v>1286</v>
      </c>
      <c r="B92" s="249" t="s">
        <v>1287</v>
      </c>
      <c r="C92" s="241"/>
      <c r="D92" s="244"/>
      <c r="E92" s="244"/>
      <c r="F92" s="237">
        <f>C92+D92-E92</f>
        <v>0</v>
      </c>
      <c r="G92" s="241">
        <f>I92</f>
        <v>6010950.7800000003</v>
      </c>
      <c r="H92" s="241">
        <v>995750</v>
      </c>
      <c r="I92" s="241">
        <f>5015200.78+H92</f>
        <v>6010950.7800000003</v>
      </c>
      <c r="J92" s="241">
        <f>F92-I92</f>
        <v>-6010950.7800000003</v>
      </c>
      <c r="K92" s="250" t="e">
        <f t="shared" si="30"/>
        <v>#DIV/0!</v>
      </c>
      <c r="L92" s="194"/>
      <c r="M92" s="246"/>
      <c r="N92" s="251"/>
      <c r="O92" s="241"/>
      <c r="P92" s="247"/>
      <c r="Q92" s="252"/>
      <c r="R92" s="252"/>
      <c r="S92" s="247"/>
      <c r="T92" s="247"/>
      <c r="U92" s="247"/>
      <c r="V92" s="248"/>
      <c r="W92" s="253"/>
      <c r="X92" s="75"/>
      <c r="Y92" s="75"/>
      <c r="Z92" s="223"/>
      <c r="AA92" s="223"/>
    </row>
    <row r="93" spans="1:28" ht="18" customHeight="1" x14ac:dyDescent="0.25">
      <c r="A93" s="242" t="s">
        <v>1288</v>
      </c>
      <c r="B93" s="249" t="s">
        <v>1289</v>
      </c>
      <c r="C93" s="241"/>
      <c r="D93" s="244"/>
      <c r="E93" s="244"/>
      <c r="F93" s="237">
        <f>C93+D93-E93</f>
        <v>0</v>
      </c>
      <c r="G93" s="241">
        <f>I93</f>
        <v>0</v>
      </c>
      <c r="H93" s="241"/>
      <c r="I93" s="244"/>
      <c r="J93" s="241">
        <f>F93-I93</f>
        <v>0</v>
      </c>
      <c r="K93" s="250" t="e">
        <f t="shared" si="30"/>
        <v>#DIV/0!</v>
      </c>
      <c r="L93" s="194"/>
      <c r="M93" s="246"/>
      <c r="N93" s="251"/>
      <c r="O93" s="241"/>
      <c r="P93" s="247"/>
      <c r="Q93" s="252"/>
      <c r="R93" s="252"/>
      <c r="S93" s="247"/>
      <c r="T93" s="247"/>
      <c r="U93" s="252"/>
      <c r="V93" s="248"/>
      <c r="W93" s="253"/>
      <c r="X93" s="75"/>
      <c r="Y93" s="75"/>
      <c r="Z93" s="223"/>
      <c r="AA93" s="223"/>
    </row>
    <row r="94" spans="1:28" ht="18" customHeight="1" x14ac:dyDescent="0.25">
      <c r="A94" s="225" t="s">
        <v>1290</v>
      </c>
      <c r="B94" s="225" t="s">
        <v>1291</v>
      </c>
      <c r="C94" s="226">
        <f>+C95</f>
        <v>0</v>
      </c>
      <c r="D94" s="226">
        <f t="shared" ref="D94:J94" si="36">+D95</f>
        <v>0</v>
      </c>
      <c r="E94" s="226">
        <f t="shared" si="36"/>
        <v>0</v>
      </c>
      <c r="F94" s="226">
        <f t="shared" si="36"/>
        <v>0</v>
      </c>
      <c r="G94" s="226">
        <f t="shared" si="36"/>
        <v>72732800</v>
      </c>
      <c r="H94" s="226">
        <f t="shared" si="36"/>
        <v>43006600</v>
      </c>
      <c r="I94" s="226">
        <f t="shared" si="36"/>
        <v>72732800</v>
      </c>
      <c r="J94" s="226">
        <f t="shared" si="36"/>
        <v>-72732800</v>
      </c>
      <c r="K94" s="227" t="e">
        <f t="shared" si="30"/>
        <v>#DIV/0!</v>
      </c>
      <c r="L94" s="194"/>
      <c r="M94" s="220"/>
      <c r="N94" s="220"/>
      <c r="O94" s="221"/>
      <c r="P94" s="221"/>
      <c r="Q94" s="221"/>
      <c r="R94" s="221"/>
      <c r="S94" s="221"/>
      <c r="T94" s="221"/>
      <c r="U94" s="221"/>
      <c r="V94" s="221"/>
      <c r="W94" s="222"/>
      <c r="X94" s="75"/>
      <c r="Y94" s="75"/>
      <c r="Z94" s="223"/>
      <c r="AA94" s="223"/>
    </row>
    <row r="95" spans="1:28" ht="18" customHeight="1" x14ac:dyDescent="0.25">
      <c r="A95" s="242" t="s">
        <v>1292</v>
      </c>
      <c r="B95" s="249" t="s">
        <v>362</v>
      </c>
      <c r="C95" s="241"/>
      <c r="D95" s="244"/>
      <c r="E95" s="244"/>
      <c r="F95" s="237">
        <f>C95+D95-E95</f>
        <v>0</v>
      </c>
      <c r="G95" s="241">
        <f>I95</f>
        <v>72732800</v>
      </c>
      <c r="H95" s="241">
        <v>43006600</v>
      </c>
      <c r="I95" s="244">
        <f>29726200+H95</f>
        <v>72732800</v>
      </c>
      <c r="J95" s="241">
        <f>F95-I95</f>
        <v>-72732800</v>
      </c>
      <c r="K95" s="250" t="e">
        <f t="shared" si="30"/>
        <v>#DIV/0!</v>
      </c>
      <c r="L95" s="194"/>
      <c r="M95" s="251"/>
      <c r="N95" s="251"/>
      <c r="O95" s="241"/>
      <c r="P95" s="247"/>
      <c r="Q95" s="252"/>
      <c r="R95" s="252"/>
      <c r="S95" s="247"/>
      <c r="T95" s="247"/>
      <c r="U95" s="252"/>
      <c r="V95" s="248"/>
      <c r="W95" s="253"/>
      <c r="X95" s="75"/>
      <c r="Y95" s="75"/>
      <c r="Z95" s="223"/>
      <c r="AA95" s="223"/>
    </row>
    <row r="96" spans="1:28" ht="18" customHeight="1" x14ac:dyDescent="0.25">
      <c r="A96" s="225" t="s">
        <v>1293</v>
      </c>
      <c r="B96" s="225" t="s">
        <v>372</v>
      </c>
      <c r="C96" s="226">
        <f>C97</f>
        <v>2956800</v>
      </c>
      <c r="D96" s="226">
        <f t="shared" ref="D96:J96" si="37">D97</f>
        <v>0</v>
      </c>
      <c r="E96" s="226">
        <f t="shared" si="37"/>
        <v>0</v>
      </c>
      <c r="F96" s="226">
        <f t="shared" si="37"/>
        <v>2956800</v>
      </c>
      <c r="G96" s="226">
        <f t="shared" si="37"/>
        <v>920800</v>
      </c>
      <c r="H96" s="226">
        <f t="shared" si="37"/>
        <v>340000</v>
      </c>
      <c r="I96" s="226">
        <f t="shared" si="37"/>
        <v>920800</v>
      </c>
      <c r="J96" s="226">
        <f t="shared" si="37"/>
        <v>2036000</v>
      </c>
      <c r="K96" s="227">
        <f t="shared" si="30"/>
        <v>0.68858225108225113</v>
      </c>
      <c r="L96" s="194"/>
      <c r="M96" s="220"/>
      <c r="N96" s="220"/>
      <c r="O96" s="221"/>
      <c r="P96" s="221"/>
      <c r="Q96" s="221"/>
      <c r="R96" s="221"/>
      <c r="S96" s="221"/>
      <c r="T96" s="221"/>
      <c r="U96" s="221"/>
      <c r="V96" s="221"/>
      <c r="W96" s="222"/>
      <c r="X96" s="75"/>
      <c r="Y96" s="75"/>
      <c r="Z96" s="223"/>
      <c r="AA96" s="223"/>
    </row>
    <row r="97" spans="1:27" ht="18" customHeight="1" x14ac:dyDescent="0.25">
      <c r="A97" s="242" t="s">
        <v>1294</v>
      </c>
      <c r="B97" s="249" t="s">
        <v>1295</v>
      </c>
      <c r="C97" s="296">
        <v>2956800</v>
      </c>
      <c r="D97" s="244"/>
      <c r="E97" s="244"/>
      <c r="F97" s="241">
        <f>C97+D97-E97</f>
        <v>2956800</v>
      </c>
      <c r="G97" s="241">
        <f>I97</f>
        <v>920800</v>
      </c>
      <c r="H97" s="241">
        <v>340000</v>
      </c>
      <c r="I97" s="244">
        <f>580800+H97</f>
        <v>920800</v>
      </c>
      <c r="J97" s="241">
        <f>F97-I97</f>
        <v>2036000</v>
      </c>
      <c r="K97" s="250">
        <f t="shared" si="30"/>
        <v>0.68858225108225113</v>
      </c>
      <c r="L97" s="194"/>
      <c r="M97" s="251"/>
      <c r="N97" s="251"/>
      <c r="O97" s="241"/>
      <c r="P97" s="247"/>
      <c r="Q97" s="252"/>
      <c r="R97" s="252"/>
      <c r="S97" s="247"/>
      <c r="T97" s="247"/>
      <c r="U97" s="252"/>
      <c r="V97" s="248"/>
      <c r="W97" s="253"/>
      <c r="X97" s="75"/>
      <c r="Y97" s="75"/>
      <c r="Z97" s="223"/>
      <c r="AA97" s="223"/>
    </row>
    <row r="98" spans="1:27" ht="18" customHeight="1" x14ac:dyDescent="0.25">
      <c r="A98" s="225" t="s">
        <v>1296</v>
      </c>
      <c r="B98" s="225" t="s">
        <v>1297</v>
      </c>
      <c r="C98" s="226">
        <f>C99</f>
        <v>169554574.93000001</v>
      </c>
      <c r="D98" s="226">
        <f t="shared" ref="D98:J99" si="38">D99</f>
        <v>0</v>
      </c>
      <c r="E98" s="226">
        <f t="shared" si="38"/>
        <v>0</v>
      </c>
      <c r="F98" s="226">
        <f t="shared" si="38"/>
        <v>169554574.93000001</v>
      </c>
      <c r="G98" s="226">
        <f t="shared" si="38"/>
        <v>28952095</v>
      </c>
      <c r="H98" s="226">
        <f t="shared" si="38"/>
        <v>11506675</v>
      </c>
      <c r="I98" s="226">
        <f t="shared" si="38"/>
        <v>28952095</v>
      </c>
      <c r="J98" s="226">
        <f t="shared" si="38"/>
        <v>140602479.93000001</v>
      </c>
      <c r="K98" s="297">
        <f t="shared" si="30"/>
        <v>0.8292461585778339</v>
      </c>
      <c r="L98" s="194"/>
      <c r="M98" s="220"/>
      <c r="N98" s="220"/>
      <c r="O98" s="221"/>
      <c r="P98" s="221"/>
      <c r="Q98" s="221"/>
      <c r="R98" s="221"/>
      <c r="S98" s="221"/>
      <c r="T98" s="221"/>
      <c r="U98" s="221"/>
      <c r="V98" s="221"/>
      <c r="W98" s="221"/>
      <c r="X98" s="75"/>
      <c r="Y98" s="75"/>
      <c r="Z98" s="223"/>
      <c r="AA98" s="223"/>
    </row>
    <row r="99" spans="1:27" ht="18" customHeight="1" x14ac:dyDescent="0.25">
      <c r="A99" s="225" t="s">
        <v>1298</v>
      </c>
      <c r="B99" s="225" t="s">
        <v>415</v>
      </c>
      <c r="C99" s="226">
        <f>C100</f>
        <v>169554574.93000001</v>
      </c>
      <c r="D99" s="226">
        <f t="shared" si="38"/>
        <v>0</v>
      </c>
      <c r="E99" s="226">
        <f t="shared" si="38"/>
        <v>0</v>
      </c>
      <c r="F99" s="226">
        <f t="shared" si="38"/>
        <v>169554574.93000001</v>
      </c>
      <c r="G99" s="226">
        <f t="shared" si="38"/>
        <v>28952095</v>
      </c>
      <c r="H99" s="226">
        <f t="shared" si="38"/>
        <v>11506675</v>
      </c>
      <c r="I99" s="226">
        <f t="shared" si="38"/>
        <v>28952095</v>
      </c>
      <c r="J99" s="226">
        <f t="shared" si="38"/>
        <v>140602479.93000001</v>
      </c>
      <c r="K99" s="227">
        <f t="shared" si="30"/>
        <v>0.8292461585778339</v>
      </c>
      <c r="L99" s="194"/>
      <c r="M99" s="230"/>
      <c r="N99" s="230"/>
      <c r="O99" s="231"/>
      <c r="P99" s="231"/>
      <c r="Q99" s="231"/>
      <c r="R99" s="231"/>
      <c r="S99" s="231"/>
      <c r="T99" s="231"/>
      <c r="U99" s="231"/>
      <c r="V99" s="231"/>
      <c r="W99" s="232"/>
      <c r="X99" s="75"/>
      <c r="Y99" s="75"/>
      <c r="Z99" s="223"/>
      <c r="AA99" s="223"/>
    </row>
    <row r="100" spans="1:27" ht="18" customHeight="1" x14ac:dyDescent="0.25">
      <c r="A100" s="242" t="s">
        <v>1299</v>
      </c>
      <c r="B100" s="249" t="s">
        <v>417</v>
      </c>
      <c r="C100" s="298">
        <v>169554574.93000001</v>
      </c>
      <c r="D100" s="244"/>
      <c r="E100" s="244"/>
      <c r="F100" s="241">
        <f>C100+D100-E100</f>
        <v>169554574.93000001</v>
      </c>
      <c r="G100" s="241">
        <f>I100</f>
        <v>28952095</v>
      </c>
      <c r="H100" s="241">
        <v>11506675</v>
      </c>
      <c r="I100" s="244">
        <f>17445420+H100</f>
        <v>28952095</v>
      </c>
      <c r="J100" s="241">
        <f>F100-I100</f>
        <v>140602479.93000001</v>
      </c>
      <c r="K100" s="250">
        <f t="shared" si="30"/>
        <v>0.8292461585778339</v>
      </c>
      <c r="L100" s="194"/>
      <c r="M100" s="251"/>
      <c r="N100" s="251"/>
      <c r="O100" s="241"/>
      <c r="P100" s="247"/>
      <c r="Q100" s="252"/>
      <c r="R100" s="252"/>
      <c r="S100" s="247"/>
      <c r="T100" s="247"/>
      <c r="U100" s="252"/>
      <c r="V100" s="248"/>
      <c r="W100" s="253"/>
      <c r="X100" s="75"/>
      <c r="Y100" s="75"/>
      <c r="Z100" s="223"/>
      <c r="AA100" s="223"/>
    </row>
    <row r="101" spans="1:27" ht="18" customHeight="1" x14ac:dyDescent="0.25">
      <c r="A101" s="225" t="s">
        <v>1300</v>
      </c>
      <c r="B101" s="225" t="s">
        <v>428</v>
      </c>
      <c r="C101" s="226">
        <f>C102+C112+C119</f>
        <v>205741155</v>
      </c>
      <c r="D101" s="226">
        <f t="shared" ref="D101:J101" si="39">D102+D112+D119</f>
        <v>0</v>
      </c>
      <c r="E101" s="226">
        <f t="shared" si="39"/>
        <v>0</v>
      </c>
      <c r="F101" s="226">
        <f t="shared" si="39"/>
        <v>205741155</v>
      </c>
      <c r="G101" s="226">
        <f t="shared" si="39"/>
        <v>31095600</v>
      </c>
      <c r="H101" s="226">
        <f t="shared" si="39"/>
        <v>260100</v>
      </c>
      <c r="I101" s="226">
        <f t="shared" si="39"/>
        <v>31095600</v>
      </c>
      <c r="J101" s="226">
        <f t="shared" si="39"/>
        <v>174645555</v>
      </c>
      <c r="K101" s="227">
        <f t="shared" si="30"/>
        <v>0.84886057434644036</v>
      </c>
      <c r="L101" s="194"/>
      <c r="M101" s="220"/>
      <c r="N101" s="220"/>
      <c r="O101" s="221"/>
      <c r="P101" s="221"/>
      <c r="Q101" s="221"/>
      <c r="R101" s="221"/>
      <c r="S101" s="221"/>
      <c r="T101" s="221"/>
      <c r="U101" s="221"/>
      <c r="V101" s="221"/>
      <c r="W101" s="222"/>
      <c r="X101" s="75"/>
      <c r="Y101" s="75"/>
      <c r="Z101" s="223"/>
      <c r="AA101" s="223"/>
    </row>
    <row r="102" spans="1:27" ht="18" customHeight="1" x14ac:dyDescent="0.25">
      <c r="A102" s="225" t="s">
        <v>1301</v>
      </c>
      <c r="B102" s="225" t="s">
        <v>1302</v>
      </c>
      <c r="C102" s="226">
        <f>C103+C104+C105+C106+C107+C108+C109+C110+C111</f>
        <v>205741155</v>
      </c>
      <c r="D102" s="226">
        <f t="shared" ref="D102:J102" si="40">D103+D104+D105+D106+D107+D108+D109+D110+D111</f>
        <v>0</v>
      </c>
      <c r="E102" s="226">
        <f t="shared" si="40"/>
        <v>0</v>
      </c>
      <c r="F102" s="226">
        <f t="shared" si="40"/>
        <v>205741155</v>
      </c>
      <c r="G102" s="226">
        <f t="shared" si="40"/>
        <v>30290100</v>
      </c>
      <c r="H102" s="226">
        <f t="shared" si="40"/>
        <v>260100</v>
      </c>
      <c r="I102" s="226">
        <f t="shared" si="40"/>
        <v>30290100</v>
      </c>
      <c r="J102" s="226">
        <f t="shared" si="40"/>
        <v>175451055</v>
      </c>
      <c r="K102" s="291">
        <f t="shared" si="30"/>
        <v>0.85277568797550496</v>
      </c>
      <c r="L102" s="194"/>
      <c r="M102" s="230"/>
      <c r="N102" s="230"/>
      <c r="O102" s="231"/>
      <c r="P102" s="231"/>
      <c r="Q102" s="231"/>
      <c r="R102" s="231"/>
      <c r="S102" s="231"/>
      <c r="T102" s="231"/>
      <c r="U102" s="231"/>
      <c r="V102" s="231"/>
      <c r="W102" s="299"/>
      <c r="X102" s="75"/>
      <c r="Y102" s="75"/>
      <c r="Z102" s="223"/>
      <c r="AA102" s="223"/>
    </row>
    <row r="103" spans="1:27" ht="18" customHeight="1" x14ac:dyDescent="0.25">
      <c r="A103" s="242" t="s">
        <v>1303</v>
      </c>
      <c r="B103" s="249" t="s">
        <v>1304</v>
      </c>
      <c r="C103" s="300"/>
      <c r="D103" s="244"/>
      <c r="E103" s="244"/>
      <c r="F103" s="241">
        <f t="shared" ref="F103:F111" si="41">C103+D103-E103</f>
        <v>0</v>
      </c>
      <c r="G103" s="241">
        <f t="shared" ref="G103:G111" si="42">I103</f>
        <v>0</v>
      </c>
      <c r="H103" s="241"/>
      <c r="I103" s="244"/>
      <c r="J103" s="241">
        <f t="shared" ref="J103:J111" si="43">F103-I103</f>
        <v>0</v>
      </c>
      <c r="K103" s="250" t="e">
        <f t="shared" si="30"/>
        <v>#DIV/0!</v>
      </c>
      <c r="L103" s="194"/>
      <c r="M103" s="246"/>
      <c r="N103" s="251"/>
      <c r="O103" s="241"/>
      <c r="P103" s="247"/>
      <c r="Q103" s="252"/>
      <c r="R103" s="252"/>
      <c r="S103" s="247"/>
      <c r="T103" s="247"/>
      <c r="U103" s="252"/>
      <c r="V103" s="248"/>
      <c r="W103" s="253"/>
      <c r="X103" s="75"/>
      <c r="Y103" s="75"/>
      <c r="Z103" s="223"/>
      <c r="AA103" s="223"/>
    </row>
    <row r="104" spans="1:27" ht="18" customHeight="1" x14ac:dyDescent="0.25">
      <c r="A104" s="242" t="s">
        <v>1305</v>
      </c>
      <c r="B104" s="249" t="s">
        <v>1306</v>
      </c>
      <c r="C104" s="300"/>
      <c r="D104" s="244"/>
      <c r="E104" s="244"/>
      <c r="F104" s="241">
        <f t="shared" si="41"/>
        <v>0</v>
      </c>
      <c r="G104" s="241">
        <f t="shared" si="42"/>
        <v>0</v>
      </c>
      <c r="H104" s="241"/>
      <c r="I104" s="244"/>
      <c r="J104" s="241">
        <f t="shared" si="43"/>
        <v>0</v>
      </c>
      <c r="K104" s="250" t="e">
        <f t="shared" si="30"/>
        <v>#DIV/0!</v>
      </c>
      <c r="L104" s="194"/>
      <c r="M104" s="246"/>
      <c r="N104" s="251"/>
      <c r="O104" s="241"/>
      <c r="P104" s="247"/>
      <c r="Q104" s="252"/>
      <c r="R104" s="252"/>
      <c r="S104" s="247"/>
      <c r="T104" s="247"/>
      <c r="U104" s="252"/>
      <c r="V104" s="248"/>
      <c r="W104" s="253"/>
      <c r="X104" s="75"/>
      <c r="Y104" s="75"/>
      <c r="Z104" s="223"/>
      <c r="AA104" s="223"/>
    </row>
    <row r="105" spans="1:27" ht="18" customHeight="1" x14ac:dyDescent="0.25">
      <c r="A105" s="242" t="s">
        <v>1307</v>
      </c>
      <c r="B105" s="249" t="s">
        <v>1308</v>
      </c>
      <c r="C105" s="300">
        <v>26000000</v>
      </c>
      <c r="D105" s="244"/>
      <c r="E105" s="244"/>
      <c r="F105" s="241">
        <f t="shared" si="41"/>
        <v>26000000</v>
      </c>
      <c r="G105" s="241">
        <f t="shared" si="42"/>
        <v>0</v>
      </c>
      <c r="H105" s="241"/>
      <c r="I105" s="244"/>
      <c r="J105" s="241">
        <f t="shared" si="43"/>
        <v>26000000</v>
      </c>
      <c r="K105" s="250">
        <f t="shared" si="30"/>
        <v>1</v>
      </c>
      <c r="L105" s="194"/>
      <c r="M105" s="246"/>
      <c r="N105" s="301"/>
      <c r="O105" s="241"/>
      <c r="P105" s="247"/>
      <c r="Q105" s="252"/>
      <c r="R105" s="252"/>
      <c r="S105" s="247"/>
      <c r="T105" s="247"/>
      <c r="U105" s="252"/>
      <c r="V105" s="248"/>
      <c r="W105" s="253"/>
      <c r="X105" s="75"/>
      <c r="Y105" s="75"/>
      <c r="Z105" s="223"/>
      <c r="AA105" s="223"/>
    </row>
    <row r="106" spans="1:27" ht="18" customHeight="1" x14ac:dyDescent="0.25">
      <c r="A106" s="242" t="s">
        <v>1309</v>
      </c>
      <c r="B106" s="249" t="s">
        <v>1246</v>
      </c>
      <c r="C106" s="300">
        <v>68000000</v>
      </c>
      <c r="D106" s="244"/>
      <c r="E106" s="244"/>
      <c r="F106" s="241">
        <f t="shared" si="41"/>
        <v>68000000</v>
      </c>
      <c r="G106" s="241">
        <f t="shared" si="42"/>
        <v>0</v>
      </c>
      <c r="H106" s="241"/>
      <c r="I106" s="286"/>
      <c r="J106" s="241">
        <f t="shared" si="43"/>
        <v>68000000</v>
      </c>
      <c r="K106" s="250">
        <f t="shared" si="30"/>
        <v>1</v>
      </c>
      <c r="L106" s="194"/>
      <c r="M106" s="246"/>
      <c r="N106" s="251"/>
      <c r="O106" s="241"/>
      <c r="P106" s="247"/>
      <c r="Q106" s="252"/>
      <c r="R106" s="252"/>
      <c r="S106" s="247"/>
      <c r="T106" s="247"/>
      <c r="U106" s="252"/>
      <c r="V106" s="248"/>
      <c r="W106" s="253"/>
      <c r="X106" s="75"/>
      <c r="Y106" s="75"/>
      <c r="Z106" s="223"/>
      <c r="AA106" s="223"/>
    </row>
    <row r="107" spans="1:27" ht="18" customHeight="1" x14ac:dyDescent="0.25">
      <c r="A107" s="242" t="s">
        <v>1310</v>
      </c>
      <c r="B107" s="249" t="s">
        <v>439</v>
      </c>
      <c r="C107" s="300"/>
      <c r="D107" s="244"/>
      <c r="E107" s="244"/>
      <c r="F107" s="241">
        <f t="shared" si="41"/>
        <v>0</v>
      </c>
      <c r="G107" s="241"/>
      <c r="H107" s="302"/>
      <c r="I107" s="194"/>
      <c r="J107" s="241">
        <f t="shared" si="43"/>
        <v>0</v>
      </c>
      <c r="K107" s="250" t="e">
        <f t="shared" si="30"/>
        <v>#DIV/0!</v>
      </c>
      <c r="L107" s="194"/>
      <c r="M107" s="246"/>
      <c r="N107" s="251"/>
      <c r="O107" s="241"/>
      <c r="P107" s="247"/>
      <c r="Q107" s="252"/>
      <c r="R107" s="252"/>
      <c r="S107" s="247"/>
      <c r="T107" s="247"/>
      <c r="U107" s="252"/>
      <c r="V107" s="248"/>
      <c r="W107" s="253"/>
      <c r="X107" s="75"/>
      <c r="Y107" s="75"/>
      <c r="Z107" s="223"/>
      <c r="AA107" s="223"/>
    </row>
    <row r="108" spans="1:27" ht="18" customHeight="1" x14ac:dyDescent="0.25">
      <c r="A108" s="242" t="s">
        <v>1311</v>
      </c>
      <c r="B108" s="249" t="s">
        <v>441</v>
      </c>
      <c r="C108" s="241"/>
      <c r="D108" s="244"/>
      <c r="E108" s="244"/>
      <c r="F108" s="241">
        <f t="shared" si="41"/>
        <v>0</v>
      </c>
      <c r="G108" s="241">
        <f t="shared" si="42"/>
        <v>30290100</v>
      </c>
      <c r="H108" s="302">
        <v>260100</v>
      </c>
      <c r="I108" s="303">
        <f>30030000+H108</f>
        <v>30290100</v>
      </c>
      <c r="J108" s="241">
        <f t="shared" si="43"/>
        <v>-30290100</v>
      </c>
      <c r="K108" s="250" t="e">
        <f t="shared" si="30"/>
        <v>#DIV/0!</v>
      </c>
      <c r="L108" s="194"/>
      <c r="M108" s="246"/>
      <c r="N108" s="251"/>
      <c r="O108" s="241"/>
      <c r="P108" s="247"/>
      <c r="Q108" s="252"/>
      <c r="R108" s="252"/>
      <c r="S108" s="247"/>
      <c r="T108" s="247"/>
      <c r="U108" s="252"/>
      <c r="V108" s="248"/>
      <c r="W108" s="253"/>
      <c r="X108" s="75"/>
      <c r="Y108" s="75"/>
      <c r="Z108" s="223"/>
      <c r="AA108" s="223"/>
    </row>
    <row r="109" spans="1:27" ht="18" customHeight="1" x14ac:dyDescent="0.25">
      <c r="A109" s="242" t="s">
        <v>1312</v>
      </c>
      <c r="B109" s="249" t="s">
        <v>1313</v>
      </c>
      <c r="C109" s="241"/>
      <c r="D109" s="244"/>
      <c r="E109" s="244"/>
      <c r="F109" s="241">
        <f t="shared" si="41"/>
        <v>0</v>
      </c>
      <c r="G109" s="241">
        <f t="shared" si="42"/>
        <v>0</v>
      </c>
      <c r="H109" s="241"/>
      <c r="I109" s="286"/>
      <c r="J109" s="241">
        <f t="shared" si="43"/>
        <v>0</v>
      </c>
      <c r="K109" s="250" t="e">
        <f t="shared" si="30"/>
        <v>#DIV/0!</v>
      </c>
      <c r="L109" s="194"/>
      <c r="M109" s="246"/>
      <c r="N109" s="251"/>
      <c r="O109" s="241"/>
      <c r="P109" s="247"/>
      <c r="Q109" s="252"/>
      <c r="R109" s="252"/>
      <c r="S109" s="247"/>
      <c r="T109" s="247"/>
      <c r="U109" s="252"/>
      <c r="V109" s="248"/>
      <c r="W109" s="253"/>
      <c r="X109" s="75"/>
      <c r="Y109" s="75"/>
      <c r="Z109" s="223"/>
      <c r="AA109" s="223"/>
    </row>
    <row r="110" spans="1:27" ht="18" customHeight="1" x14ac:dyDescent="0.25">
      <c r="A110" s="242" t="s">
        <v>1314</v>
      </c>
      <c r="B110" s="249" t="s">
        <v>1315</v>
      </c>
      <c r="D110" s="244"/>
      <c r="E110" s="244"/>
      <c r="F110" s="241">
        <f t="shared" si="41"/>
        <v>0</v>
      </c>
      <c r="G110" s="241">
        <f t="shared" si="42"/>
        <v>0</v>
      </c>
      <c r="H110" s="241"/>
      <c r="I110" s="286"/>
      <c r="J110" s="241">
        <f t="shared" si="43"/>
        <v>0</v>
      </c>
      <c r="K110" s="250" t="e">
        <f t="shared" si="30"/>
        <v>#DIV/0!</v>
      </c>
      <c r="L110" s="194"/>
      <c r="M110" s="246"/>
      <c r="N110" s="251"/>
      <c r="O110" s="241"/>
      <c r="P110" s="247"/>
      <c r="Q110" s="252"/>
      <c r="R110" s="252"/>
      <c r="S110" s="247"/>
      <c r="T110" s="247"/>
      <c r="U110" s="252"/>
      <c r="V110" s="248"/>
      <c r="W110" s="253"/>
      <c r="X110" s="75"/>
      <c r="Y110" s="75"/>
      <c r="Z110" s="223"/>
      <c r="AA110" s="223"/>
    </row>
    <row r="111" spans="1:27" ht="18" customHeight="1" x14ac:dyDescent="0.25">
      <c r="A111" s="242" t="s">
        <v>1316</v>
      </c>
      <c r="B111" s="249" t="s">
        <v>1247</v>
      </c>
      <c r="C111" s="300">
        <v>111741155</v>
      </c>
      <c r="D111" s="244"/>
      <c r="E111" s="244"/>
      <c r="F111" s="241">
        <f t="shared" si="41"/>
        <v>111741155</v>
      </c>
      <c r="G111" s="241">
        <f t="shared" si="42"/>
        <v>0</v>
      </c>
      <c r="H111" s="241"/>
      <c r="I111" s="286">
        <f>H111</f>
        <v>0</v>
      </c>
      <c r="J111" s="241">
        <f t="shared" si="43"/>
        <v>111741155</v>
      </c>
      <c r="K111" s="250">
        <f t="shared" si="30"/>
        <v>1</v>
      </c>
      <c r="L111" s="194"/>
      <c r="M111" s="246"/>
      <c r="N111" s="251"/>
      <c r="O111" s="241"/>
      <c r="P111" s="247"/>
      <c r="Q111" s="252"/>
      <c r="R111" s="252"/>
      <c r="S111" s="247"/>
      <c r="T111" s="247"/>
      <c r="U111" s="252"/>
      <c r="V111" s="248"/>
      <c r="W111" s="253"/>
      <c r="X111" s="75"/>
      <c r="Y111" s="75"/>
      <c r="Z111" s="223"/>
      <c r="AA111" s="223"/>
    </row>
    <row r="112" spans="1:27" ht="18" customHeight="1" x14ac:dyDescent="0.25">
      <c r="A112" s="225" t="s">
        <v>1317</v>
      </c>
      <c r="B112" s="225" t="s">
        <v>445</v>
      </c>
      <c r="C112" s="226">
        <f>SUM(C113:C118)</f>
        <v>0</v>
      </c>
      <c r="D112" s="226">
        <f t="shared" ref="D112:J112" si="44">SUM(D113:D118)</f>
        <v>0</v>
      </c>
      <c r="E112" s="226">
        <f t="shared" si="44"/>
        <v>0</v>
      </c>
      <c r="F112" s="226">
        <f t="shared" si="44"/>
        <v>0</v>
      </c>
      <c r="G112" s="226">
        <f t="shared" si="44"/>
        <v>805500</v>
      </c>
      <c r="H112" s="226">
        <f t="shared" si="44"/>
        <v>0</v>
      </c>
      <c r="I112" s="226">
        <f t="shared" si="44"/>
        <v>805500</v>
      </c>
      <c r="J112" s="226">
        <f t="shared" si="44"/>
        <v>-805500</v>
      </c>
      <c r="K112" s="291" t="e">
        <f t="shared" si="30"/>
        <v>#DIV/0!</v>
      </c>
      <c r="L112" s="194"/>
      <c r="M112" s="230"/>
      <c r="N112" s="230"/>
      <c r="O112" s="231"/>
      <c r="P112" s="231"/>
      <c r="Q112" s="231"/>
      <c r="R112" s="231"/>
      <c r="S112" s="231"/>
      <c r="T112" s="231"/>
      <c r="U112" s="231"/>
      <c r="V112" s="231"/>
      <c r="W112" s="299"/>
      <c r="X112" s="75"/>
      <c r="Y112" s="75"/>
      <c r="Z112" s="223"/>
      <c r="AA112" s="223"/>
    </row>
    <row r="113" spans="1:27" ht="18" customHeight="1" x14ac:dyDescent="0.25">
      <c r="A113" s="242" t="s">
        <v>1318</v>
      </c>
      <c r="B113" s="249" t="s">
        <v>447</v>
      </c>
      <c r="C113" s="241"/>
      <c r="D113" s="244"/>
      <c r="E113" s="244"/>
      <c r="F113" s="237">
        <f t="shared" ref="F113:F118" si="45">C113+D113-E113</f>
        <v>0</v>
      </c>
      <c r="G113" s="241">
        <f t="shared" ref="G113:G118" si="46">I113</f>
        <v>0</v>
      </c>
      <c r="H113" s="241"/>
      <c r="I113" s="244"/>
      <c r="J113" s="241">
        <f t="shared" ref="J113:J118" si="47">F113-I113</f>
        <v>0</v>
      </c>
      <c r="K113" s="250" t="e">
        <f t="shared" si="30"/>
        <v>#DIV/0!</v>
      </c>
      <c r="L113" s="194"/>
      <c r="M113" s="246"/>
      <c r="N113" s="251"/>
      <c r="O113" s="241"/>
      <c r="P113" s="247"/>
      <c r="Q113" s="252"/>
      <c r="R113" s="252"/>
      <c r="S113" s="247"/>
      <c r="T113" s="247"/>
      <c r="U113" s="252"/>
      <c r="V113" s="248"/>
      <c r="W113" s="253"/>
      <c r="X113" s="75"/>
      <c r="Y113" s="75"/>
      <c r="Z113" s="223"/>
      <c r="AA113" s="223"/>
    </row>
    <row r="114" spans="1:27" ht="18" customHeight="1" x14ac:dyDescent="0.25">
      <c r="A114" s="242" t="s">
        <v>1319</v>
      </c>
      <c r="B114" s="249" t="s">
        <v>449</v>
      </c>
      <c r="C114" s="241"/>
      <c r="D114" s="244"/>
      <c r="E114" s="244"/>
      <c r="F114" s="237">
        <f t="shared" si="45"/>
        <v>0</v>
      </c>
      <c r="G114" s="241">
        <f t="shared" si="46"/>
        <v>0</v>
      </c>
      <c r="H114" s="241"/>
      <c r="I114" s="244"/>
      <c r="J114" s="241">
        <f t="shared" si="47"/>
        <v>0</v>
      </c>
      <c r="K114" s="250" t="e">
        <f t="shared" si="30"/>
        <v>#DIV/0!</v>
      </c>
      <c r="L114" s="194"/>
      <c r="M114" s="246"/>
      <c r="N114" s="251"/>
      <c r="O114" s="241"/>
      <c r="P114" s="247"/>
      <c r="Q114" s="252"/>
      <c r="R114" s="252"/>
      <c r="S114" s="247"/>
      <c r="T114" s="247"/>
      <c r="U114" s="252"/>
      <c r="V114" s="248"/>
      <c r="W114" s="253"/>
      <c r="X114" s="75"/>
      <c r="Y114" s="75"/>
      <c r="Z114" s="223"/>
      <c r="AA114" s="223"/>
    </row>
    <row r="115" spans="1:27" ht="18" customHeight="1" x14ac:dyDescent="0.25">
      <c r="A115" s="242" t="s">
        <v>1320</v>
      </c>
      <c r="B115" s="249" t="s">
        <v>1321</v>
      </c>
      <c r="C115" s="241"/>
      <c r="D115" s="244"/>
      <c r="E115" s="244"/>
      <c r="F115" s="237">
        <f t="shared" si="45"/>
        <v>0</v>
      </c>
      <c r="G115" s="241">
        <f t="shared" si="46"/>
        <v>0</v>
      </c>
      <c r="H115" s="241"/>
      <c r="I115" s="244"/>
      <c r="J115" s="241">
        <f t="shared" si="47"/>
        <v>0</v>
      </c>
      <c r="K115" s="250" t="e">
        <f t="shared" si="30"/>
        <v>#DIV/0!</v>
      </c>
      <c r="L115" s="194"/>
      <c r="M115" s="246"/>
      <c r="N115" s="251"/>
      <c r="O115" s="241"/>
      <c r="P115" s="247"/>
      <c r="Q115" s="252"/>
      <c r="R115" s="252"/>
      <c r="S115" s="247"/>
      <c r="T115" s="247"/>
      <c r="U115" s="252"/>
      <c r="V115" s="248"/>
      <c r="W115" s="253"/>
      <c r="X115" s="75"/>
      <c r="Y115" s="75"/>
      <c r="Z115" s="223"/>
      <c r="AA115" s="223"/>
    </row>
    <row r="116" spans="1:27" ht="18" customHeight="1" x14ac:dyDescent="0.25">
      <c r="A116" s="242" t="s">
        <v>1322</v>
      </c>
      <c r="B116" s="249" t="s">
        <v>1323</v>
      </c>
      <c r="C116" s="241"/>
      <c r="D116" s="244"/>
      <c r="E116" s="244"/>
      <c r="F116" s="237">
        <f t="shared" si="45"/>
        <v>0</v>
      </c>
      <c r="G116" s="241">
        <f t="shared" si="46"/>
        <v>0</v>
      </c>
      <c r="H116" s="241"/>
      <c r="I116" s="244"/>
      <c r="J116" s="241">
        <f t="shared" si="47"/>
        <v>0</v>
      </c>
      <c r="K116" s="250" t="e">
        <f t="shared" si="30"/>
        <v>#DIV/0!</v>
      </c>
      <c r="L116" s="194"/>
      <c r="M116" s="246"/>
      <c r="N116" s="251"/>
      <c r="O116" s="241"/>
      <c r="P116" s="247"/>
      <c r="Q116" s="252"/>
      <c r="R116" s="252"/>
      <c r="S116" s="247"/>
      <c r="T116" s="247"/>
      <c r="U116" s="252"/>
      <c r="V116" s="248"/>
      <c r="W116" s="253"/>
      <c r="X116" s="75"/>
      <c r="Y116" s="75"/>
      <c r="Z116" s="223"/>
      <c r="AA116" s="223"/>
    </row>
    <row r="117" spans="1:27" ht="18" customHeight="1" x14ac:dyDescent="0.25">
      <c r="A117" s="242" t="s">
        <v>1324</v>
      </c>
      <c r="B117" s="249" t="s">
        <v>1248</v>
      </c>
      <c r="C117" s="241"/>
      <c r="D117" s="244"/>
      <c r="E117" s="244"/>
      <c r="F117" s="237">
        <f t="shared" si="45"/>
        <v>0</v>
      </c>
      <c r="G117" s="241">
        <f t="shared" si="46"/>
        <v>805500</v>
      </c>
      <c r="H117" s="241"/>
      <c r="I117" s="244">
        <v>805500</v>
      </c>
      <c r="J117" s="241">
        <f t="shared" si="47"/>
        <v>-805500</v>
      </c>
      <c r="K117" s="250" t="e">
        <f t="shared" si="30"/>
        <v>#DIV/0!</v>
      </c>
      <c r="L117" s="194"/>
      <c r="M117" s="246"/>
      <c r="N117" s="251"/>
      <c r="O117" s="241"/>
      <c r="P117" s="247"/>
      <c r="Q117" s="252"/>
      <c r="R117" s="252"/>
      <c r="S117" s="247"/>
      <c r="T117" s="247"/>
      <c r="U117" s="252"/>
      <c r="V117" s="248"/>
      <c r="W117" s="253"/>
      <c r="X117" s="75"/>
      <c r="Y117" s="75"/>
      <c r="Z117" s="223"/>
      <c r="AA117" s="223"/>
    </row>
    <row r="118" spans="1:27" ht="18" customHeight="1" x14ac:dyDescent="0.25">
      <c r="A118" s="242" t="s">
        <v>1325</v>
      </c>
      <c r="B118" s="249" t="s">
        <v>1326</v>
      </c>
      <c r="C118" s="241"/>
      <c r="D118" s="244"/>
      <c r="E118" s="244"/>
      <c r="F118" s="237">
        <f t="shared" si="45"/>
        <v>0</v>
      </c>
      <c r="G118" s="241">
        <f t="shared" si="46"/>
        <v>0</v>
      </c>
      <c r="H118" s="241"/>
      <c r="I118" s="244"/>
      <c r="J118" s="241">
        <f t="shared" si="47"/>
        <v>0</v>
      </c>
      <c r="K118" s="250" t="e">
        <f t="shared" si="30"/>
        <v>#DIV/0!</v>
      </c>
      <c r="L118" s="194"/>
      <c r="M118" s="246"/>
      <c r="N118" s="251"/>
      <c r="O118" s="241"/>
      <c r="P118" s="247"/>
      <c r="Q118" s="252"/>
      <c r="R118" s="252"/>
      <c r="S118" s="247"/>
      <c r="T118" s="247"/>
      <c r="U118" s="252"/>
      <c r="V118" s="248"/>
      <c r="W118" s="253"/>
      <c r="X118" s="75"/>
      <c r="Y118" s="75"/>
      <c r="Z118" s="223"/>
      <c r="AA118" s="223"/>
    </row>
    <row r="119" spans="1:27" ht="18" customHeight="1" x14ac:dyDescent="0.25">
      <c r="A119" s="225" t="s">
        <v>1327</v>
      </c>
      <c r="B119" s="225" t="s">
        <v>1328</v>
      </c>
      <c r="C119" s="226">
        <f>SUM(C120:C122)</f>
        <v>0</v>
      </c>
      <c r="D119" s="226">
        <f t="shared" ref="D119:J119" si="48">SUM(D120:D122)</f>
        <v>0</v>
      </c>
      <c r="E119" s="226">
        <f t="shared" si="48"/>
        <v>0</v>
      </c>
      <c r="F119" s="226">
        <f t="shared" si="48"/>
        <v>0</v>
      </c>
      <c r="G119" s="226">
        <f t="shared" si="48"/>
        <v>0</v>
      </c>
      <c r="H119" s="226">
        <f t="shared" si="48"/>
        <v>0</v>
      </c>
      <c r="I119" s="226">
        <f t="shared" si="48"/>
        <v>0</v>
      </c>
      <c r="J119" s="226">
        <f t="shared" si="48"/>
        <v>0</v>
      </c>
      <c r="K119" s="291" t="e">
        <f t="shared" si="30"/>
        <v>#DIV/0!</v>
      </c>
      <c r="L119" s="194"/>
      <c r="M119" s="230"/>
      <c r="N119" s="230"/>
      <c r="O119" s="231"/>
      <c r="P119" s="231"/>
      <c r="Q119" s="231"/>
      <c r="R119" s="231"/>
      <c r="S119" s="231"/>
      <c r="T119" s="231"/>
      <c r="U119" s="231"/>
      <c r="V119" s="231"/>
      <c r="W119" s="299"/>
      <c r="X119" s="75"/>
      <c r="Y119" s="75"/>
      <c r="Z119" s="223"/>
      <c r="AA119" s="223"/>
    </row>
    <row r="120" spans="1:27" ht="18" customHeight="1" x14ac:dyDescent="0.25">
      <c r="A120" s="242" t="s">
        <v>1329</v>
      </c>
      <c r="B120" s="249" t="s">
        <v>498</v>
      </c>
      <c r="D120" s="244"/>
      <c r="E120" s="244"/>
      <c r="F120" s="237">
        <f>C120+D120-E120</f>
        <v>0</v>
      </c>
      <c r="G120" s="241">
        <f>I120</f>
        <v>0</v>
      </c>
      <c r="H120" s="241"/>
      <c r="I120" s="244"/>
      <c r="J120" s="241">
        <f>F120-I120</f>
        <v>0</v>
      </c>
      <c r="K120" s="250" t="e">
        <f t="shared" si="30"/>
        <v>#DIV/0!</v>
      </c>
      <c r="L120" s="194"/>
      <c r="M120" s="246"/>
      <c r="N120" s="251"/>
      <c r="O120" s="241"/>
      <c r="P120" s="247"/>
      <c r="Q120" s="252"/>
      <c r="R120" s="252"/>
      <c r="S120" s="252"/>
      <c r="T120" s="247"/>
      <c r="U120" s="252"/>
      <c r="V120" s="248"/>
      <c r="W120" s="253"/>
      <c r="X120" s="75"/>
      <c r="Y120" s="75"/>
      <c r="Z120" s="223"/>
      <c r="AA120" s="223"/>
    </row>
    <row r="121" spans="1:27" ht="18" customHeight="1" x14ac:dyDescent="0.25">
      <c r="A121" s="242" t="s">
        <v>1330</v>
      </c>
      <c r="B121" s="242" t="s">
        <v>1331</v>
      </c>
      <c r="D121" s="244"/>
      <c r="E121" s="244"/>
      <c r="F121" s="237">
        <f>C121+D121-E121</f>
        <v>0</v>
      </c>
      <c r="G121" s="241">
        <f>I121</f>
        <v>0</v>
      </c>
      <c r="H121" s="241"/>
      <c r="I121" s="244"/>
      <c r="J121" s="241">
        <f>F121-I121</f>
        <v>0</v>
      </c>
      <c r="K121" s="250" t="e">
        <f t="shared" si="30"/>
        <v>#DIV/0!</v>
      </c>
      <c r="L121" s="194"/>
      <c r="M121" s="246"/>
      <c r="N121" s="246"/>
      <c r="O121" s="241"/>
      <c r="P121" s="247"/>
      <c r="Q121" s="252"/>
      <c r="R121" s="252"/>
      <c r="S121" s="252"/>
      <c r="T121" s="247"/>
      <c r="U121" s="252"/>
      <c r="V121" s="248"/>
      <c r="W121" s="253"/>
      <c r="X121" s="75"/>
      <c r="Y121" s="75"/>
      <c r="Z121" s="223"/>
      <c r="AA121" s="223"/>
    </row>
    <row r="122" spans="1:27" ht="18" customHeight="1" x14ac:dyDescent="0.25">
      <c r="A122" s="242" t="s">
        <v>1332</v>
      </c>
      <c r="B122" s="249" t="s">
        <v>1333</v>
      </c>
      <c r="C122" s="241"/>
      <c r="D122" s="244"/>
      <c r="E122" s="244"/>
      <c r="F122" s="237">
        <f>C122+D122-E122</f>
        <v>0</v>
      </c>
      <c r="G122" s="241">
        <f>I122</f>
        <v>0</v>
      </c>
      <c r="H122" s="241"/>
      <c r="I122" s="244"/>
      <c r="J122" s="241">
        <f>F122-I122</f>
        <v>0</v>
      </c>
      <c r="K122" s="250" t="e">
        <f t="shared" si="30"/>
        <v>#DIV/0!</v>
      </c>
      <c r="L122" s="194"/>
      <c r="M122" s="246"/>
      <c r="N122" s="251"/>
      <c r="O122" s="241"/>
      <c r="P122" s="247"/>
      <c r="Q122" s="252"/>
      <c r="R122" s="252"/>
      <c r="S122" s="252"/>
      <c r="T122" s="247"/>
      <c r="U122" s="252"/>
      <c r="V122" s="248"/>
      <c r="W122" s="253"/>
      <c r="X122" s="75"/>
      <c r="Y122" s="75"/>
      <c r="Z122" s="223"/>
      <c r="AA122" s="223"/>
    </row>
    <row r="123" spans="1:27" ht="18" customHeight="1" x14ac:dyDescent="0.25">
      <c r="A123" s="242" t="s">
        <v>1334</v>
      </c>
      <c r="B123" s="249" t="s">
        <v>1335</v>
      </c>
      <c r="C123" s="241"/>
      <c r="D123" s="244"/>
      <c r="E123" s="244"/>
      <c r="F123" s="237">
        <f>C123+D123-E123</f>
        <v>0</v>
      </c>
      <c r="G123" s="241">
        <f>I123</f>
        <v>0</v>
      </c>
      <c r="H123" s="241"/>
      <c r="I123" s="244"/>
      <c r="J123" s="241">
        <f>F123-I123</f>
        <v>0</v>
      </c>
      <c r="K123" s="250" t="e">
        <f t="shared" si="30"/>
        <v>#DIV/0!</v>
      </c>
      <c r="L123" s="194"/>
      <c r="M123" s="246"/>
      <c r="N123" s="251"/>
      <c r="O123" s="241"/>
      <c r="P123" s="247"/>
      <c r="Q123" s="252"/>
      <c r="R123" s="252"/>
      <c r="S123" s="252"/>
      <c r="T123" s="247"/>
      <c r="U123" s="252"/>
      <c r="V123" s="248"/>
      <c r="W123" s="253"/>
      <c r="X123" s="75"/>
      <c r="Y123" s="75"/>
      <c r="Z123" s="223"/>
      <c r="AA123" s="223"/>
    </row>
    <row r="124" spans="1:27" ht="18" customHeight="1" x14ac:dyDescent="0.25">
      <c r="A124" s="225" t="s">
        <v>1336</v>
      </c>
      <c r="B124" s="225" t="s">
        <v>506</v>
      </c>
      <c r="C124" s="226">
        <f>C125+C132+C136</f>
        <v>5290975362.7972736</v>
      </c>
      <c r="D124" s="226">
        <f t="shared" ref="D124:J124" si="49">D125+D132+D136</f>
        <v>0</v>
      </c>
      <c r="E124" s="226">
        <f t="shared" si="49"/>
        <v>0</v>
      </c>
      <c r="F124" s="226">
        <f t="shared" si="49"/>
        <v>5290975362.7972736</v>
      </c>
      <c r="G124" s="226">
        <f t="shared" si="49"/>
        <v>1966365212</v>
      </c>
      <c r="H124" s="226">
        <f t="shared" si="49"/>
        <v>639749008</v>
      </c>
      <c r="I124" s="226">
        <f t="shared" si="49"/>
        <v>1966365212</v>
      </c>
      <c r="J124" s="226">
        <f t="shared" si="49"/>
        <v>3324610150.7972741</v>
      </c>
      <c r="K124" s="227">
        <f t="shared" si="30"/>
        <v>0.62835487274686408</v>
      </c>
      <c r="L124" s="194"/>
      <c r="M124" s="220"/>
      <c r="N124" s="220"/>
      <c r="O124" s="221"/>
      <c r="P124" s="221"/>
      <c r="Q124" s="221"/>
      <c r="R124" s="221"/>
      <c r="S124" s="221"/>
      <c r="T124" s="221"/>
      <c r="U124" s="221"/>
      <c r="V124" s="221"/>
      <c r="W124" s="222"/>
      <c r="X124" s="75"/>
      <c r="Y124" s="75"/>
      <c r="Z124" s="223"/>
      <c r="AA124" s="223"/>
    </row>
    <row r="125" spans="1:27" ht="18" customHeight="1" x14ac:dyDescent="0.25">
      <c r="A125" s="225" t="s">
        <v>1337</v>
      </c>
      <c r="B125" s="225" t="s">
        <v>508</v>
      </c>
      <c r="C125" s="226">
        <f>C126+C127+C128+C129+C130+C131</f>
        <v>5139810101</v>
      </c>
      <c r="D125" s="226">
        <f t="shared" ref="D125:J125" si="50">D126+D127+D128+D129+D130+D131</f>
        <v>0</v>
      </c>
      <c r="E125" s="226">
        <f t="shared" si="50"/>
        <v>0</v>
      </c>
      <c r="F125" s="226">
        <f t="shared" si="50"/>
        <v>5139810101</v>
      </c>
      <c r="G125" s="226">
        <f t="shared" si="50"/>
        <v>1966365212</v>
      </c>
      <c r="H125" s="226">
        <f t="shared" si="50"/>
        <v>639749008</v>
      </c>
      <c r="I125" s="226">
        <f t="shared" si="50"/>
        <v>1966365212</v>
      </c>
      <c r="J125" s="226">
        <f t="shared" si="50"/>
        <v>3173444889</v>
      </c>
      <c r="K125" s="291">
        <f t="shared" si="30"/>
        <v>0.61742454033128102</v>
      </c>
      <c r="L125" s="194"/>
      <c r="M125" s="230"/>
      <c r="N125" s="230"/>
      <c r="O125" s="231"/>
      <c r="P125" s="231"/>
      <c r="Q125" s="231"/>
      <c r="R125" s="231"/>
      <c r="S125" s="231"/>
      <c r="T125" s="231"/>
      <c r="U125" s="231"/>
      <c r="V125" s="231"/>
      <c r="W125" s="299"/>
      <c r="X125" s="75"/>
      <c r="Y125" s="75"/>
      <c r="Z125" s="223"/>
      <c r="AA125" s="223"/>
    </row>
    <row r="126" spans="1:27" ht="18" customHeight="1" x14ac:dyDescent="0.25">
      <c r="A126" s="242" t="s">
        <v>1338</v>
      </c>
      <c r="B126" s="304" t="s">
        <v>1339</v>
      </c>
      <c r="C126" s="259"/>
      <c r="D126" s="305"/>
      <c r="E126" s="305"/>
      <c r="F126" s="241">
        <f t="shared" ref="F126:F131" si="51">C126+D126-E126</f>
        <v>0</v>
      </c>
      <c r="G126" s="241">
        <f t="shared" ref="G126:G131" si="52">I126</f>
        <v>0</v>
      </c>
      <c r="H126" s="259"/>
      <c r="I126" s="259"/>
      <c r="J126" s="241">
        <f t="shared" ref="J126:J131" si="53">F126-I126</f>
        <v>0</v>
      </c>
      <c r="K126" s="306" t="e">
        <f t="shared" si="30"/>
        <v>#DIV/0!</v>
      </c>
      <c r="L126" s="194"/>
      <c r="M126" s="246"/>
      <c r="N126" s="245"/>
      <c r="O126" s="245"/>
      <c r="P126" s="245"/>
      <c r="Q126" s="245"/>
      <c r="R126" s="307"/>
      <c r="S126" s="247"/>
      <c r="T126" s="245"/>
      <c r="U126" s="245"/>
      <c r="V126" s="245"/>
      <c r="W126" s="245"/>
      <c r="X126" s="75"/>
      <c r="Y126" s="75"/>
      <c r="Z126" s="223"/>
      <c r="AA126" s="223"/>
    </row>
    <row r="127" spans="1:27" ht="18" customHeight="1" x14ac:dyDescent="0.25">
      <c r="A127" s="242" t="s">
        <v>1340</v>
      </c>
      <c r="B127" s="304" t="s">
        <v>1341</v>
      </c>
      <c r="C127" s="259"/>
      <c r="D127" s="305"/>
      <c r="E127" s="305"/>
      <c r="F127" s="241">
        <f t="shared" si="51"/>
        <v>0</v>
      </c>
      <c r="G127" s="241">
        <f t="shared" si="52"/>
        <v>0</v>
      </c>
      <c r="H127" s="259"/>
      <c r="I127" s="259"/>
      <c r="J127" s="241">
        <f t="shared" si="53"/>
        <v>0</v>
      </c>
      <c r="K127" s="306" t="e">
        <f t="shared" si="30"/>
        <v>#DIV/0!</v>
      </c>
      <c r="L127" s="194"/>
      <c r="M127" s="246"/>
      <c r="N127" s="245"/>
      <c r="O127" s="245"/>
      <c r="P127" s="245"/>
      <c r="Q127" s="245"/>
      <c r="R127" s="307"/>
      <c r="S127" s="247"/>
      <c r="T127" s="245"/>
      <c r="U127" s="245"/>
      <c r="V127" s="245"/>
      <c r="W127" s="245"/>
      <c r="X127" s="75"/>
      <c r="Y127" s="75"/>
      <c r="Z127" s="223"/>
      <c r="AA127" s="223"/>
    </row>
    <row r="128" spans="1:27" ht="18" customHeight="1" x14ac:dyDescent="0.25">
      <c r="A128" s="242" t="s">
        <v>1342</v>
      </c>
      <c r="B128" s="304" t="s">
        <v>1343</v>
      </c>
      <c r="C128" s="259"/>
      <c r="D128" s="305"/>
      <c r="E128" s="305"/>
      <c r="F128" s="241">
        <f t="shared" si="51"/>
        <v>0</v>
      </c>
      <c r="G128" s="241">
        <f t="shared" si="52"/>
        <v>0</v>
      </c>
      <c r="H128" s="259"/>
      <c r="I128" s="259"/>
      <c r="J128" s="241">
        <f t="shared" si="53"/>
        <v>0</v>
      </c>
      <c r="K128" s="306" t="e">
        <f t="shared" si="30"/>
        <v>#DIV/0!</v>
      </c>
      <c r="L128" s="194"/>
      <c r="M128" s="246"/>
      <c r="N128" s="245"/>
      <c r="O128" s="245"/>
      <c r="P128" s="245"/>
      <c r="Q128" s="245"/>
      <c r="R128" s="307"/>
      <c r="S128" s="247"/>
      <c r="T128" s="245"/>
      <c r="U128" s="245"/>
      <c r="V128" s="245"/>
      <c r="W128" s="245"/>
      <c r="X128" s="75"/>
      <c r="Y128" s="75"/>
      <c r="Z128" s="223"/>
      <c r="AA128" s="223"/>
    </row>
    <row r="129" spans="1:27" ht="18" customHeight="1" x14ac:dyDescent="0.25">
      <c r="A129" s="242" t="s">
        <v>1344</v>
      </c>
      <c r="B129" s="304" t="s">
        <v>1345</v>
      </c>
      <c r="C129" s="259"/>
      <c r="D129" s="305"/>
      <c r="E129" s="305"/>
      <c r="F129" s="241">
        <f t="shared" si="51"/>
        <v>0</v>
      </c>
      <c r="G129" s="241">
        <f t="shared" si="52"/>
        <v>0</v>
      </c>
      <c r="H129" s="259"/>
      <c r="I129" s="259"/>
      <c r="J129" s="241">
        <f t="shared" si="53"/>
        <v>0</v>
      </c>
      <c r="K129" s="306" t="e">
        <f t="shared" si="30"/>
        <v>#DIV/0!</v>
      </c>
      <c r="L129" s="194"/>
      <c r="M129" s="246"/>
      <c r="N129" s="245"/>
      <c r="O129" s="245"/>
      <c r="P129" s="245"/>
      <c r="Q129" s="245"/>
      <c r="R129" s="307"/>
      <c r="S129" s="247"/>
      <c r="T129" s="245"/>
      <c r="U129" s="245"/>
      <c r="V129" s="245"/>
      <c r="W129" s="245"/>
      <c r="X129" s="75"/>
      <c r="Y129" s="75"/>
      <c r="Z129" s="223"/>
      <c r="AA129" s="223"/>
    </row>
    <row r="130" spans="1:27" ht="18" customHeight="1" x14ac:dyDescent="0.25">
      <c r="A130" s="242" t="s">
        <v>1346</v>
      </c>
      <c r="B130" s="304" t="s">
        <v>510</v>
      </c>
      <c r="C130" s="308">
        <v>2738270000</v>
      </c>
      <c r="D130" s="305"/>
      <c r="E130" s="305"/>
      <c r="F130" s="241">
        <f t="shared" si="51"/>
        <v>2738270000</v>
      </c>
      <c r="G130" s="241">
        <f t="shared" si="52"/>
        <v>0</v>
      </c>
      <c r="H130" s="259"/>
      <c r="I130" s="286"/>
      <c r="J130" s="241">
        <f t="shared" si="53"/>
        <v>2738270000</v>
      </c>
      <c r="K130" s="306">
        <f t="shared" si="30"/>
        <v>1</v>
      </c>
      <c r="L130" s="194"/>
      <c r="M130" s="246"/>
      <c r="N130" s="245"/>
      <c r="O130" s="245"/>
      <c r="P130" s="245"/>
      <c r="Q130" s="245"/>
      <c r="R130" s="307"/>
      <c r="S130" s="247"/>
      <c r="T130" s="245"/>
      <c r="U130" s="245"/>
      <c r="V130" s="245"/>
      <c r="W130" s="245"/>
      <c r="X130" s="75"/>
      <c r="Y130" s="75"/>
      <c r="Z130" s="223"/>
      <c r="AA130" s="223"/>
    </row>
    <row r="131" spans="1:27" ht="18" customHeight="1" x14ac:dyDescent="0.25">
      <c r="A131" s="242" t="s">
        <v>1347</v>
      </c>
      <c r="B131" s="304" t="s">
        <v>1348</v>
      </c>
      <c r="C131" s="308">
        <v>2401540101</v>
      </c>
      <c r="D131" s="305"/>
      <c r="E131" s="305"/>
      <c r="F131" s="241">
        <f t="shared" si="51"/>
        <v>2401540101</v>
      </c>
      <c r="G131" s="241">
        <f t="shared" si="52"/>
        <v>1966365212</v>
      </c>
      <c r="H131" s="259">
        <v>639749008</v>
      </c>
      <c r="I131" s="194">
        <f>1326616204+H131</f>
        <v>1966365212</v>
      </c>
      <c r="J131" s="241">
        <f t="shared" si="53"/>
        <v>435174889</v>
      </c>
      <c r="K131" s="306">
        <f t="shared" si="30"/>
        <v>0.18120658856322799</v>
      </c>
      <c r="L131" s="194"/>
      <c r="M131" s="246"/>
      <c r="N131" s="245"/>
      <c r="O131" s="245"/>
      <c r="P131" s="245"/>
      <c r="Q131" s="245"/>
      <c r="R131" s="307"/>
      <c r="S131" s="247"/>
      <c r="T131" s="245"/>
      <c r="U131" s="245"/>
      <c r="V131" s="245"/>
      <c r="W131" s="245"/>
      <c r="X131" s="75"/>
      <c r="Y131" s="75"/>
      <c r="Z131" s="223"/>
      <c r="AA131" s="223"/>
    </row>
    <row r="132" spans="1:27" ht="18" customHeight="1" x14ac:dyDescent="0.25">
      <c r="A132" s="225" t="s">
        <v>1349</v>
      </c>
      <c r="B132" s="225" t="s">
        <v>1350</v>
      </c>
      <c r="C132" s="226">
        <f t="shared" ref="C132:J132" si="54">C133</f>
        <v>0</v>
      </c>
      <c r="D132" s="226">
        <f t="shared" si="54"/>
        <v>0</v>
      </c>
      <c r="E132" s="226">
        <f t="shared" si="54"/>
        <v>0</v>
      </c>
      <c r="F132" s="226">
        <f t="shared" si="54"/>
        <v>0</v>
      </c>
      <c r="G132" s="226">
        <f t="shared" si="54"/>
        <v>0</v>
      </c>
      <c r="H132" s="226">
        <f t="shared" si="54"/>
        <v>0</v>
      </c>
      <c r="I132" s="226">
        <f t="shared" si="54"/>
        <v>0</v>
      </c>
      <c r="J132" s="226">
        <f t="shared" si="54"/>
        <v>0</v>
      </c>
      <c r="K132" s="291" t="e">
        <f t="shared" si="30"/>
        <v>#DIV/0!</v>
      </c>
      <c r="L132" s="194"/>
      <c r="M132" s="230"/>
      <c r="N132" s="230"/>
      <c r="O132" s="231"/>
      <c r="P132" s="231"/>
      <c r="Q132" s="231"/>
      <c r="R132" s="231"/>
      <c r="S132" s="231"/>
      <c r="T132" s="231"/>
      <c r="U132" s="231"/>
      <c r="V132" s="231"/>
      <c r="W132" s="299"/>
      <c r="X132" s="75"/>
      <c r="Y132" s="75"/>
      <c r="Z132" s="223"/>
      <c r="AA132" s="223"/>
    </row>
    <row r="133" spans="1:27" ht="18" customHeight="1" x14ac:dyDescent="0.25">
      <c r="A133" s="242" t="s">
        <v>1351</v>
      </c>
      <c r="B133" s="304" t="s">
        <v>1256</v>
      </c>
      <c r="C133" s="259"/>
      <c r="D133" s="305"/>
      <c r="E133" s="305"/>
      <c r="F133" s="237">
        <f>C133+D133-E133</f>
        <v>0</v>
      </c>
      <c r="G133" s="241">
        <f>I133</f>
        <v>0</v>
      </c>
      <c r="H133" s="259"/>
      <c r="I133" s="259"/>
      <c r="J133" s="241">
        <f>F133-I133</f>
        <v>0</v>
      </c>
      <c r="K133" s="306" t="e">
        <f t="shared" si="30"/>
        <v>#DIV/0!</v>
      </c>
      <c r="L133" s="194"/>
      <c r="M133" s="246"/>
      <c r="N133" s="245"/>
      <c r="O133" s="245"/>
      <c r="P133" s="245"/>
      <c r="Q133" s="245"/>
      <c r="R133" s="307"/>
      <c r="S133" s="245"/>
      <c r="T133" s="245"/>
      <c r="U133" s="245"/>
      <c r="V133" s="245"/>
      <c r="W133" s="245"/>
      <c r="X133" s="75"/>
      <c r="Y133" s="75"/>
      <c r="Z133" s="223"/>
      <c r="AA133" s="223"/>
    </row>
    <row r="134" spans="1:27" ht="18" customHeight="1" x14ac:dyDescent="0.25">
      <c r="A134" s="225" t="s">
        <v>1352</v>
      </c>
      <c r="B134" s="225" t="s">
        <v>1026</v>
      </c>
      <c r="C134" s="226"/>
      <c r="D134" s="226"/>
      <c r="E134" s="226"/>
      <c r="F134" s="226"/>
      <c r="G134" s="226"/>
      <c r="H134" s="226"/>
      <c r="I134" s="226"/>
      <c r="J134" s="226"/>
      <c r="K134" s="291"/>
      <c r="L134" s="194"/>
      <c r="M134" s="246"/>
      <c r="N134" s="245"/>
      <c r="O134" s="245"/>
      <c r="P134" s="245"/>
      <c r="Q134" s="245"/>
      <c r="R134" s="307"/>
      <c r="S134" s="245"/>
      <c r="T134" s="245"/>
      <c r="U134" s="245"/>
      <c r="V134" s="245"/>
      <c r="W134" s="245"/>
      <c r="X134" s="75"/>
      <c r="Y134" s="75"/>
      <c r="Z134" s="223"/>
      <c r="AA134" s="223"/>
    </row>
    <row r="135" spans="1:27" ht="18" customHeight="1" x14ac:dyDescent="0.25">
      <c r="A135" s="242" t="s">
        <v>1353</v>
      </c>
      <c r="B135" s="304" t="s">
        <v>1354</v>
      </c>
      <c r="C135" s="259"/>
      <c r="D135" s="305"/>
      <c r="E135" s="305"/>
      <c r="F135" s="237"/>
      <c r="G135" s="241">
        <f>I135</f>
        <v>256000</v>
      </c>
      <c r="H135" s="259">
        <v>135000</v>
      </c>
      <c r="I135" s="259">
        <f>121000+H135</f>
        <v>256000</v>
      </c>
      <c r="J135" s="241">
        <f>F135-I135</f>
        <v>-256000</v>
      </c>
      <c r="K135" s="306"/>
      <c r="L135" s="194"/>
      <c r="M135" s="246"/>
      <c r="N135" s="245"/>
      <c r="O135" s="245"/>
      <c r="P135" s="245"/>
      <c r="Q135" s="245"/>
      <c r="R135" s="307"/>
      <c r="S135" s="245"/>
      <c r="T135" s="245"/>
      <c r="U135" s="245"/>
      <c r="V135" s="245"/>
      <c r="W135" s="245"/>
      <c r="X135" s="75"/>
      <c r="Y135" s="75"/>
      <c r="Z135" s="223"/>
      <c r="AA135" s="223"/>
    </row>
    <row r="136" spans="1:27" ht="18" customHeight="1" x14ac:dyDescent="0.25">
      <c r="A136" s="224">
        <v>102502096</v>
      </c>
      <c r="B136" s="225" t="s">
        <v>512</v>
      </c>
      <c r="C136" s="226">
        <f>+C137</f>
        <v>151165261.79727399</v>
      </c>
      <c r="D136" s="226">
        <f t="shared" ref="D136:J136" si="55">+D137</f>
        <v>0</v>
      </c>
      <c r="E136" s="226">
        <f t="shared" si="55"/>
        <v>0</v>
      </c>
      <c r="F136" s="226">
        <f t="shared" si="55"/>
        <v>151165261.79727399</v>
      </c>
      <c r="G136" s="226">
        <f t="shared" si="55"/>
        <v>0</v>
      </c>
      <c r="H136" s="226">
        <f t="shared" si="55"/>
        <v>0</v>
      </c>
      <c r="I136" s="226">
        <f t="shared" si="55"/>
        <v>0</v>
      </c>
      <c r="J136" s="226">
        <f t="shared" si="55"/>
        <v>151165261.79727399</v>
      </c>
      <c r="K136" s="291">
        <f t="shared" si="30"/>
        <v>1</v>
      </c>
      <c r="L136" s="194"/>
      <c r="M136" s="280"/>
      <c r="N136" s="230"/>
      <c r="O136" s="231"/>
      <c r="P136" s="231"/>
      <c r="Q136" s="231"/>
      <c r="R136" s="231"/>
      <c r="S136" s="231"/>
      <c r="T136" s="231"/>
      <c r="U136" s="231"/>
      <c r="V136" s="231"/>
      <c r="W136" s="299"/>
      <c r="X136" s="75"/>
      <c r="Y136" s="75"/>
      <c r="Z136" s="223"/>
      <c r="AA136" s="223"/>
    </row>
    <row r="137" spans="1:27" ht="18" customHeight="1" x14ac:dyDescent="0.25">
      <c r="A137" s="270">
        <v>10250209605</v>
      </c>
      <c r="B137" s="304" t="s">
        <v>1355</v>
      </c>
      <c r="C137" s="259">
        <v>151165261.79727399</v>
      </c>
      <c r="D137" s="305"/>
      <c r="E137" s="305"/>
      <c r="F137" s="241">
        <f>C137+D137-E137</f>
        <v>151165261.79727399</v>
      </c>
      <c r="G137" s="241">
        <f>I137</f>
        <v>0</v>
      </c>
      <c r="H137" s="259"/>
      <c r="I137" s="259"/>
      <c r="J137" s="241">
        <f>F137-I137</f>
        <v>151165261.79727399</v>
      </c>
      <c r="K137" s="306">
        <f t="shared" si="30"/>
        <v>1</v>
      </c>
      <c r="L137" s="194"/>
      <c r="M137" s="271"/>
      <c r="N137" s="245"/>
      <c r="O137" s="245"/>
      <c r="P137" s="245"/>
      <c r="Q137" s="245"/>
      <c r="R137" s="307"/>
      <c r="S137" s="247"/>
      <c r="T137" s="245"/>
      <c r="U137" s="245"/>
      <c r="V137" s="245"/>
      <c r="W137" s="245"/>
      <c r="X137" s="75"/>
      <c r="Y137" s="75"/>
      <c r="Z137" s="223"/>
      <c r="AA137" s="223"/>
    </row>
    <row r="138" spans="1:27" ht="18" customHeight="1" x14ac:dyDescent="0.25">
      <c r="A138" s="225" t="s">
        <v>1356</v>
      </c>
      <c r="B138" s="225" t="s">
        <v>539</v>
      </c>
      <c r="C138" s="226">
        <f>C139+C142+C146+C150</f>
        <v>126568054996.62599</v>
      </c>
      <c r="D138" s="226">
        <f t="shared" ref="D138:J138" si="56">D139+D142+D146+D150</f>
        <v>0</v>
      </c>
      <c r="E138" s="226">
        <f t="shared" si="56"/>
        <v>0</v>
      </c>
      <c r="F138" s="226">
        <f t="shared" si="56"/>
        <v>126568054996.62599</v>
      </c>
      <c r="G138" s="226">
        <f t="shared" si="56"/>
        <v>36529871496</v>
      </c>
      <c r="H138" s="226">
        <f t="shared" si="56"/>
        <v>7337066582</v>
      </c>
      <c r="I138" s="226">
        <f t="shared" si="56"/>
        <v>36529871496</v>
      </c>
      <c r="J138" s="226">
        <f t="shared" si="56"/>
        <v>90038183500.625992</v>
      </c>
      <c r="K138" s="227">
        <f t="shared" si="30"/>
        <v>0.71138158442133126</v>
      </c>
      <c r="L138" s="194"/>
      <c r="M138" s="220"/>
      <c r="N138" s="220"/>
      <c r="O138" s="221"/>
      <c r="P138" s="221"/>
      <c r="Q138" s="221"/>
      <c r="R138" s="221"/>
      <c r="S138" s="221"/>
      <c r="T138" s="221"/>
      <c r="U138" s="221"/>
      <c r="V138" s="221"/>
      <c r="W138" s="222"/>
      <c r="X138" s="75"/>
      <c r="Y138" s="75"/>
      <c r="Z138" s="223"/>
      <c r="AA138" s="223"/>
    </row>
    <row r="139" spans="1:27" ht="18" customHeight="1" x14ac:dyDescent="0.25">
      <c r="A139" s="225" t="s">
        <v>1357</v>
      </c>
      <c r="B139" s="225" t="s">
        <v>1358</v>
      </c>
      <c r="C139" s="226">
        <f>C140</f>
        <v>0</v>
      </c>
      <c r="D139" s="226">
        <f t="shared" ref="D139:J140" si="57">D140</f>
        <v>0</v>
      </c>
      <c r="E139" s="226">
        <f t="shared" si="57"/>
        <v>0</v>
      </c>
      <c r="F139" s="226">
        <f t="shared" si="57"/>
        <v>0</v>
      </c>
      <c r="G139" s="226">
        <f t="shared" si="57"/>
        <v>0</v>
      </c>
      <c r="H139" s="226">
        <f t="shared" si="57"/>
        <v>0</v>
      </c>
      <c r="I139" s="226">
        <f t="shared" si="57"/>
        <v>0</v>
      </c>
      <c r="J139" s="226">
        <f t="shared" si="57"/>
        <v>0</v>
      </c>
      <c r="K139" s="227" t="e">
        <f t="shared" si="30"/>
        <v>#DIV/0!</v>
      </c>
      <c r="L139" s="194"/>
      <c r="M139" s="220"/>
      <c r="N139" s="220"/>
      <c r="O139" s="221"/>
      <c r="P139" s="221"/>
      <c r="Q139" s="221"/>
      <c r="R139" s="221"/>
      <c r="S139" s="221"/>
      <c r="T139" s="221"/>
      <c r="U139" s="221"/>
      <c r="V139" s="221"/>
      <c r="W139" s="222"/>
      <c r="X139" s="75"/>
      <c r="Y139" s="75"/>
      <c r="Z139" s="223"/>
      <c r="AA139" s="223"/>
    </row>
    <row r="140" spans="1:27" ht="18" customHeight="1" x14ac:dyDescent="0.25">
      <c r="A140" s="225" t="s">
        <v>1359</v>
      </c>
      <c r="B140" s="225" t="s">
        <v>1358</v>
      </c>
      <c r="C140" s="226">
        <f>C141</f>
        <v>0</v>
      </c>
      <c r="D140" s="226">
        <f t="shared" si="57"/>
        <v>0</v>
      </c>
      <c r="E140" s="226">
        <f t="shared" si="57"/>
        <v>0</v>
      </c>
      <c r="F140" s="226">
        <f t="shared" si="57"/>
        <v>0</v>
      </c>
      <c r="G140" s="226">
        <f t="shared" si="57"/>
        <v>0</v>
      </c>
      <c r="H140" s="226">
        <f t="shared" si="57"/>
        <v>0</v>
      </c>
      <c r="I140" s="226">
        <f t="shared" si="57"/>
        <v>0</v>
      </c>
      <c r="J140" s="226">
        <f t="shared" si="57"/>
        <v>0</v>
      </c>
      <c r="K140" s="291" t="e">
        <f t="shared" si="30"/>
        <v>#DIV/0!</v>
      </c>
      <c r="L140" s="194"/>
      <c r="M140" s="230"/>
      <c r="N140" s="230"/>
      <c r="O140" s="231"/>
      <c r="P140" s="231"/>
      <c r="Q140" s="231"/>
      <c r="R140" s="231"/>
      <c r="S140" s="231"/>
      <c r="T140" s="231"/>
      <c r="U140" s="231"/>
      <c r="V140" s="231"/>
      <c r="W140" s="299"/>
      <c r="X140" s="75"/>
      <c r="Y140" s="75"/>
      <c r="Z140" s="223"/>
      <c r="AA140" s="223"/>
    </row>
    <row r="141" spans="1:27" ht="18" customHeight="1" x14ac:dyDescent="0.25">
      <c r="A141" s="242" t="s">
        <v>1360</v>
      </c>
      <c r="B141" s="304" t="s">
        <v>1358</v>
      </c>
      <c r="C141" s="259"/>
      <c r="D141" s="305"/>
      <c r="E141" s="305"/>
      <c r="F141" s="237">
        <f>C141+D141-E141</f>
        <v>0</v>
      </c>
      <c r="G141" s="241">
        <f>I141</f>
        <v>0</v>
      </c>
      <c r="H141" s="259"/>
      <c r="I141" s="259"/>
      <c r="J141" s="241">
        <f>F141-I141</f>
        <v>0</v>
      </c>
      <c r="K141" s="306" t="e">
        <f t="shared" si="30"/>
        <v>#DIV/0!</v>
      </c>
      <c r="L141" s="194"/>
      <c r="M141" s="246"/>
      <c r="N141" s="245"/>
      <c r="O141" s="245"/>
      <c r="P141" s="245"/>
      <c r="Q141" s="245"/>
      <c r="R141" s="245"/>
      <c r="S141" s="245"/>
      <c r="T141" s="245"/>
      <c r="U141" s="245"/>
      <c r="V141" s="245"/>
      <c r="W141" s="245"/>
      <c r="X141" s="75"/>
      <c r="Y141" s="75"/>
      <c r="Z141" s="223"/>
      <c r="AA141" s="223"/>
    </row>
    <row r="142" spans="1:27" ht="18" customHeight="1" x14ac:dyDescent="0.25">
      <c r="A142" s="225" t="s">
        <v>1361</v>
      </c>
      <c r="B142" s="225" t="s">
        <v>1362</v>
      </c>
      <c r="C142" s="226">
        <f>+C143</f>
        <v>0</v>
      </c>
      <c r="D142" s="226">
        <f t="shared" ref="D142:J142" si="58">+D143</f>
        <v>0</v>
      </c>
      <c r="E142" s="226">
        <f t="shared" si="58"/>
        <v>0</v>
      </c>
      <c r="F142" s="226">
        <f t="shared" si="58"/>
        <v>0</v>
      </c>
      <c r="G142" s="226">
        <f t="shared" si="58"/>
        <v>0</v>
      </c>
      <c r="H142" s="226">
        <f t="shared" si="58"/>
        <v>0</v>
      </c>
      <c r="I142" s="226">
        <f t="shared" si="58"/>
        <v>0</v>
      </c>
      <c r="J142" s="226">
        <f t="shared" si="58"/>
        <v>0</v>
      </c>
      <c r="K142" s="227" t="e">
        <f t="shared" si="30"/>
        <v>#DIV/0!</v>
      </c>
      <c r="L142" s="194"/>
      <c r="M142" s="220"/>
      <c r="N142" s="220"/>
      <c r="O142" s="221"/>
      <c r="P142" s="221"/>
      <c r="Q142" s="221"/>
      <c r="R142" s="221"/>
      <c r="S142" s="221"/>
      <c r="T142" s="221"/>
      <c r="U142" s="221"/>
      <c r="V142" s="221"/>
      <c r="W142" s="222"/>
      <c r="X142" s="75"/>
      <c r="Y142" s="75"/>
      <c r="Z142" s="223"/>
      <c r="AA142" s="223"/>
    </row>
    <row r="143" spans="1:27" ht="18" customHeight="1" x14ac:dyDescent="0.25">
      <c r="A143" s="225" t="s">
        <v>1363</v>
      </c>
      <c r="B143" s="225" t="s">
        <v>1362</v>
      </c>
      <c r="C143" s="226">
        <f>C144</f>
        <v>0</v>
      </c>
      <c r="D143" s="226">
        <f t="shared" ref="D143:J144" si="59">D144</f>
        <v>0</v>
      </c>
      <c r="E143" s="226">
        <f t="shared" si="59"/>
        <v>0</v>
      </c>
      <c r="F143" s="226">
        <f t="shared" si="59"/>
        <v>0</v>
      </c>
      <c r="G143" s="226">
        <f t="shared" si="59"/>
        <v>0</v>
      </c>
      <c r="H143" s="226">
        <f t="shared" si="59"/>
        <v>0</v>
      </c>
      <c r="I143" s="226">
        <f t="shared" si="59"/>
        <v>0</v>
      </c>
      <c r="J143" s="226">
        <f t="shared" si="59"/>
        <v>0</v>
      </c>
      <c r="K143" s="297" t="e">
        <f t="shared" si="30"/>
        <v>#DIV/0!</v>
      </c>
      <c r="L143" s="194"/>
      <c r="M143" s="220"/>
      <c r="N143" s="220"/>
      <c r="O143" s="221"/>
      <c r="P143" s="221"/>
      <c r="Q143" s="221"/>
      <c r="R143" s="221"/>
      <c r="S143" s="221"/>
      <c r="T143" s="221"/>
      <c r="U143" s="221"/>
      <c r="V143" s="221"/>
      <c r="W143" s="221"/>
      <c r="X143" s="75"/>
      <c r="Y143" s="75"/>
      <c r="Z143" s="223"/>
      <c r="AA143" s="223"/>
    </row>
    <row r="144" spans="1:27" ht="18" customHeight="1" x14ac:dyDescent="0.25">
      <c r="A144" s="225" t="s">
        <v>1364</v>
      </c>
      <c r="B144" s="225" t="s">
        <v>1362</v>
      </c>
      <c r="C144" s="226">
        <f>C145</f>
        <v>0</v>
      </c>
      <c r="D144" s="226">
        <f t="shared" si="59"/>
        <v>0</v>
      </c>
      <c r="E144" s="226">
        <f t="shared" si="59"/>
        <v>0</v>
      </c>
      <c r="F144" s="226">
        <f t="shared" si="59"/>
        <v>0</v>
      </c>
      <c r="G144" s="226">
        <f t="shared" si="59"/>
        <v>0</v>
      </c>
      <c r="H144" s="226">
        <f t="shared" si="59"/>
        <v>0</v>
      </c>
      <c r="I144" s="226">
        <f t="shared" si="59"/>
        <v>0</v>
      </c>
      <c r="J144" s="226">
        <f t="shared" si="59"/>
        <v>0</v>
      </c>
      <c r="K144" s="297" t="e">
        <f t="shared" si="30"/>
        <v>#DIV/0!</v>
      </c>
      <c r="L144" s="194"/>
      <c r="M144" s="230"/>
      <c r="N144" s="230"/>
      <c r="O144" s="231"/>
      <c r="P144" s="231"/>
      <c r="Q144" s="231"/>
      <c r="R144" s="231"/>
      <c r="S144" s="231"/>
      <c r="T144" s="231"/>
      <c r="U144" s="231"/>
      <c r="V144" s="231"/>
      <c r="W144" s="231"/>
      <c r="X144" s="75"/>
      <c r="Y144" s="75"/>
      <c r="Z144" s="223"/>
      <c r="AA144" s="223"/>
    </row>
    <row r="145" spans="1:29" ht="18" customHeight="1" x14ac:dyDescent="0.25">
      <c r="A145" s="242" t="s">
        <v>1365</v>
      </c>
      <c r="B145" s="304" t="s">
        <v>1362</v>
      </c>
      <c r="C145" s="259"/>
      <c r="D145" s="305"/>
      <c r="E145" s="305"/>
      <c r="F145" s="237">
        <f>C145+D145-E145</f>
        <v>0</v>
      </c>
      <c r="G145" s="241">
        <f>I145</f>
        <v>0</v>
      </c>
      <c r="H145" s="259"/>
      <c r="I145" s="259"/>
      <c r="J145" s="241">
        <f>F145-I145</f>
        <v>0</v>
      </c>
      <c r="K145" s="306" t="e">
        <f t="shared" si="30"/>
        <v>#DIV/0!</v>
      </c>
      <c r="L145" s="194"/>
      <c r="M145" s="246"/>
      <c r="N145" s="245"/>
      <c r="O145" s="245"/>
      <c r="P145" s="245"/>
      <c r="Q145" s="245"/>
      <c r="R145" s="245"/>
      <c r="S145" s="245"/>
      <c r="T145" s="245"/>
      <c r="U145" s="245"/>
      <c r="V145" s="245"/>
      <c r="W145" s="245"/>
      <c r="X145" s="75"/>
      <c r="Y145" s="75"/>
      <c r="Z145" s="223"/>
      <c r="AA145" s="223"/>
    </row>
    <row r="146" spans="1:29" ht="18" customHeight="1" x14ac:dyDescent="0.25">
      <c r="A146" s="225" t="s">
        <v>1366</v>
      </c>
      <c r="B146" s="225" t="s">
        <v>1367</v>
      </c>
      <c r="C146" s="226">
        <f>C147</f>
        <v>2050029267.6400001</v>
      </c>
      <c r="D146" s="226">
        <f t="shared" ref="D146:J148" si="60">D147</f>
        <v>0</v>
      </c>
      <c r="E146" s="226">
        <f t="shared" si="60"/>
        <v>0</v>
      </c>
      <c r="F146" s="226">
        <f t="shared" si="60"/>
        <v>2050029267.6400001</v>
      </c>
      <c r="G146" s="226">
        <f t="shared" si="60"/>
        <v>1127952669</v>
      </c>
      <c r="H146" s="226">
        <f t="shared" si="60"/>
        <v>649447803</v>
      </c>
      <c r="I146" s="226">
        <f t="shared" si="60"/>
        <v>1127952669</v>
      </c>
      <c r="J146" s="226">
        <f t="shared" si="60"/>
        <v>922076598.6400001</v>
      </c>
      <c r="K146" s="227">
        <f t="shared" si="30"/>
        <v>0.44978704118770824</v>
      </c>
      <c r="L146" s="194"/>
      <c r="M146" s="220"/>
      <c r="N146" s="220"/>
      <c r="O146" s="221"/>
      <c r="P146" s="221"/>
      <c r="Q146" s="221"/>
      <c r="R146" s="221"/>
      <c r="S146" s="221"/>
      <c r="T146" s="221"/>
      <c r="U146" s="221"/>
      <c r="V146" s="221"/>
      <c r="W146" s="222"/>
      <c r="X146" s="75"/>
      <c r="Y146" s="75"/>
      <c r="Z146" s="223"/>
      <c r="AA146" s="223"/>
    </row>
    <row r="147" spans="1:29" ht="18" customHeight="1" x14ac:dyDescent="0.25">
      <c r="A147" s="225" t="s">
        <v>1368</v>
      </c>
      <c r="B147" s="225" t="s">
        <v>1367</v>
      </c>
      <c r="C147" s="226">
        <f>C148</f>
        <v>2050029267.6400001</v>
      </c>
      <c r="D147" s="226">
        <f t="shared" si="60"/>
        <v>0</v>
      </c>
      <c r="E147" s="226">
        <f t="shared" si="60"/>
        <v>0</v>
      </c>
      <c r="F147" s="226">
        <f t="shared" si="60"/>
        <v>2050029267.6400001</v>
      </c>
      <c r="G147" s="226">
        <f t="shared" si="60"/>
        <v>1127952669</v>
      </c>
      <c r="H147" s="226">
        <f t="shared" si="60"/>
        <v>649447803</v>
      </c>
      <c r="I147" s="226">
        <f t="shared" si="60"/>
        <v>1127952669</v>
      </c>
      <c r="J147" s="226">
        <f t="shared" si="60"/>
        <v>922076598.6400001</v>
      </c>
      <c r="K147" s="227">
        <f t="shared" si="30"/>
        <v>0.44978704118770824</v>
      </c>
      <c r="L147" s="194"/>
      <c r="M147" s="220"/>
      <c r="N147" s="220"/>
      <c r="O147" s="221"/>
      <c r="P147" s="221"/>
      <c r="Q147" s="221"/>
      <c r="R147" s="221"/>
      <c r="S147" s="221"/>
      <c r="T147" s="221"/>
      <c r="U147" s="221"/>
      <c r="V147" s="221"/>
      <c r="W147" s="222"/>
      <c r="X147" s="75"/>
      <c r="Y147" s="75"/>
      <c r="Z147" s="223"/>
      <c r="AC147" s="75"/>
    </row>
    <row r="148" spans="1:29" ht="18" customHeight="1" x14ac:dyDescent="0.25">
      <c r="A148" s="225" t="s">
        <v>1369</v>
      </c>
      <c r="B148" s="225" t="s">
        <v>1367</v>
      </c>
      <c r="C148" s="226">
        <f>C149</f>
        <v>2050029267.6400001</v>
      </c>
      <c r="D148" s="226">
        <f t="shared" si="60"/>
        <v>0</v>
      </c>
      <c r="E148" s="226">
        <f t="shared" si="60"/>
        <v>0</v>
      </c>
      <c r="F148" s="226">
        <f t="shared" si="60"/>
        <v>2050029267.6400001</v>
      </c>
      <c r="G148" s="226">
        <f t="shared" si="60"/>
        <v>1127952669</v>
      </c>
      <c r="H148" s="226">
        <f t="shared" si="60"/>
        <v>649447803</v>
      </c>
      <c r="I148" s="226">
        <f t="shared" si="60"/>
        <v>1127952669</v>
      </c>
      <c r="J148" s="226">
        <f t="shared" si="60"/>
        <v>922076598.6400001</v>
      </c>
      <c r="K148" s="227">
        <f t="shared" si="30"/>
        <v>0.44978704118770824</v>
      </c>
      <c r="L148" s="194"/>
      <c r="M148" s="230"/>
      <c r="N148" s="230"/>
      <c r="O148" s="231"/>
      <c r="P148" s="231"/>
      <c r="Q148" s="231"/>
      <c r="R148" s="231"/>
      <c r="S148" s="231"/>
      <c r="T148" s="231"/>
      <c r="U148" s="231"/>
      <c r="V148" s="231"/>
      <c r="W148" s="232"/>
      <c r="X148" s="75"/>
      <c r="Y148" s="75"/>
      <c r="Z148" s="223"/>
      <c r="AC148" s="75"/>
    </row>
    <row r="149" spans="1:29" ht="18" customHeight="1" x14ac:dyDescent="0.25">
      <c r="A149" s="242" t="s">
        <v>1370</v>
      </c>
      <c r="B149" s="249" t="s">
        <v>1367</v>
      </c>
      <c r="C149" s="241">
        <v>2050029267.6400001</v>
      </c>
      <c r="D149" s="244"/>
      <c r="E149" s="244"/>
      <c r="F149" s="241">
        <f>C149+D149-E149</f>
        <v>2050029267.6400001</v>
      </c>
      <c r="G149" s="241">
        <f>I149</f>
        <v>1127952669</v>
      </c>
      <c r="H149" s="241">
        <v>649447803</v>
      </c>
      <c r="I149" s="241">
        <f>478504866+H149</f>
        <v>1127952669</v>
      </c>
      <c r="J149" s="241">
        <f>F149-I149</f>
        <v>922076598.6400001</v>
      </c>
      <c r="K149" s="262">
        <f t="shared" si="30"/>
        <v>0.44978704118770824</v>
      </c>
      <c r="L149" s="194"/>
      <c r="M149" s="309"/>
      <c r="N149" s="272"/>
      <c r="O149" s="247"/>
      <c r="P149" s="247"/>
      <c r="Q149" s="247"/>
      <c r="R149" s="247"/>
      <c r="S149" s="247"/>
      <c r="T149" s="247"/>
      <c r="U149" s="247"/>
      <c r="V149" s="263"/>
      <c r="W149" s="264"/>
      <c r="X149" s="75"/>
      <c r="Y149" s="75"/>
      <c r="Z149" s="223"/>
      <c r="AC149" s="75"/>
    </row>
    <row r="150" spans="1:29" ht="18" customHeight="1" x14ac:dyDescent="0.25">
      <c r="A150" s="225" t="s">
        <v>1371</v>
      </c>
      <c r="B150" s="225" t="s">
        <v>1372</v>
      </c>
      <c r="C150" s="226">
        <f>C151</f>
        <v>124518025728.98599</v>
      </c>
      <c r="D150" s="226">
        <f t="shared" ref="D150:J151" si="61">D151</f>
        <v>0</v>
      </c>
      <c r="E150" s="226">
        <f t="shared" si="61"/>
        <v>0</v>
      </c>
      <c r="F150" s="226">
        <f t="shared" si="61"/>
        <v>124518025728.98599</v>
      </c>
      <c r="G150" s="226">
        <f t="shared" si="61"/>
        <v>35401918827</v>
      </c>
      <c r="H150" s="226">
        <f t="shared" si="61"/>
        <v>6687618779</v>
      </c>
      <c r="I150" s="226">
        <f t="shared" si="61"/>
        <v>35401918827</v>
      </c>
      <c r="J150" s="226">
        <f t="shared" si="61"/>
        <v>89116106901.985992</v>
      </c>
      <c r="K150" s="291">
        <f t="shared" si="30"/>
        <v>0.71568840238398557</v>
      </c>
      <c r="L150" s="194"/>
      <c r="M150" s="220"/>
      <c r="N150" s="220"/>
      <c r="O150" s="221"/>
      <c r="P150" s="221"/>
      <c r="Q150" s="221"/>
      <c r="R150" s="221"/>
      <c r="S150" s="221"/>
      <c r="T150" s="221"/>
      <c r="U150" s="221"/>
      <c r="V150" s="221"/>
      <c r="W150" s="222"/>
      <c r="X150" s="75"/>
      <c r="Y150" s="75"/>
      <c r="Z150" s="223"/>
      <c r="AC150" s="75"/>
    </row>
    <row r="151" spans="1:29" ht="18" customHeight="1" x14ac:dyDescent="0.25">
      <c r="A151" s="225" t="s">
        <v>1373</v>
      </c>
      <c r="B151" s="225" t="s">
        <v>1372</v>
      </c>
      <c r="C151" s="226">
        <f>C152</f>
        <v>124518025728.98599</v>
      </c>
      <c r="D151" s="226">
        <f t="shared" si="61"/>
        <v>0</v>
      </c>
      <c r="E151" s="226">
        <f t="shared" si="61"/>
        <v>0</v>
      </c>
      <c r="F151" s="226">
        <f t="shared" si="61"/>
        <v>124518025728.98599</v>
      </c>
      <c r="G151" s="226">
        <f t="shared" si="61"/>
        <v>35401918827</v>
      </c>
      <c r="H151" s="226">
        <f t="shared" si="61"/>
        <v>6687618779</v>
      </c>
      <c r="I151" s="226">
        <f t="shared" si="61"/>
        <v>35401918827</v>
      </c>
      <c r="J151" s="226">
        <f t="shared" si="61"/>
        <v>89116106901.985992</v>
      </c>
      <c r="K151" s="227">
        <f t="shared" si="30"/>
        <v>0.71568840238398557</v>
      </c>
      <c r="L151" s="194"/>
      <c r="M151" s="220"/>
      <c r="N151" s="220"/>
      <c r="O151" s="221"/>
      <c r="P151" s="221"/>
      <c r="Q151" s="221"/>
      <c r="R151" s="221"/>
      <c r="S151" s="221"/>
      <c r="T151" s="221"/>
      <c r="U151" s="221"/>
      <c r="V151" s="221"/>
      <c r="W151" s="222"/>
      <c r="X151" s="75"/>
      <c r="Y151" s="75"/>
      <c r="Z151" s="223"/>
      <c r="AC151" s="75"/>
    </row>
    <row r="152" spans="1:29" ht="18" customHeight="1" x14ac:dyDescent="0.25">
      <c r="A152" s="225" t="s">
        <v>1374</v>
      </c>
      <c r="B152" s="225" t="s">
        <v>1375</v>
      </c>
      <c r="C152" s="226">
        <f>SUM(C153:C158)</f>
        <v>124518025728.98599</v>
      </c>
      <c r="D152" s="226">
        <f t="shared" ref="D152:J152" si="62">SUM(D153:D158)</f>
        <v>0</v>
      </c>
      <c r="E152" s="226">
        <f t="shared" si="62"/>
        <v>0</v>
      </c>
      <c r="F152" s="226">
        <f t="shared" si="62"/>
        <v>124518025728.98599</v>
      </c>
      <c r="G152" s="226">
        <f t="shared" si="62"/>
        <v>35401918827</v>
      </c>
      <c r="H152" s="226">
        <f t="shared" si="62"/>
        <v>6687618779</v>
      </c>
      <c r="I152" s="226">
        <f t="shared" si="62"/>
        <v>35401918827</v>
      </c>
      <c r="J152" s="226">
        <f t="shared" si="62"/>
        <v>89116106901.985992</v>
      </c>
      <c r="K152" s="227">
        <f t="shared" ref="K152:K212" si="63">+J152/F152</f>
        <v>0.71568840238398557</v>
      </c>
      <c r="L152" s="194"/>
      <c r="M152" s="220"/>
      <c r="N152" s="220"/>
      <c r="O152" s="221"/>
      <c r="P152" s="221"/>
      <c r="Q152" s="221"/>
      <c r="R152" s="221"/>
      <c r="S152" s="221"/>
      <c r="T152" s="221"/>
      <c r="U152" s="221"/>
      <c r="V152" s="231"/>
      <c r="W152" s="299"/>
      <c r="X152" s="75"/>
      <c r="Y152" s="75"/>
      <c r="Z152" s="223"/>
      <c r="AB152" s="223"/>
      <c r="AC152" s="75"/>
    </row>
    <row r="153" spans="1:29" ht="18" customHeight="1" x14ac:dyDescent="0.25">
      <c r="A153" s="270">
        <v>10260501101</v>
      </c>
      <c r="B153" s="310" t="s">
        <v>1376</v>
      </c>
      <c r="C153" s="311">
        <v>110630643509.476</v>
      </c>
      <c r="D153" s="244"/>
      <c r="E153" s="244"/>
      <c r="F153" s="241">
        <f t="shared" ref="F153:F158" si="64">C153+D153-E153</f>
        <v>110630643509.476</v>
      </c>
      <c r="G153" s="241">
        <f t="shared" ref="G153:G158" si="65">I153</f>
        <v>33438093894</v>
      </c>
      <c r="H153" s="312">
        <v>6687618779</v>
      </c>
      <c r="I153" s="312">
        <f>26750475115+H153</f>
        <v>33438093894</v>
      </c>
      <c r="J153" s="241">
        <f t="shared" ref="J153:J158" si="66">F153-I153</f>
        <v>77192549615.475998</v>
      </c>
      <c r="K153" s="250">
        <f t="shared" si="63"/>
        <v>0.69775016366838827</v>
      </c>
      <c r="L153" s="194"/>
      <c r="M153" s="271"/>
      <c r="N153" s="313"/>
      <c r="O153" s="241"/>
      <c r="P153" s="247"/>
      <c r="Q153" s="252"/>
      <c r="R153" s="252"/>
      <c r="S153" s="247"/>
      <c r="T153" s="247"/>
      <c r="U153" s="75"/>
      <c r="V153" s="248"/>
      <c r="W153" s="253"/>
      <c r="X153" s="75"/>
      <c r="Y153" s="75"/>
      <c r="Z153" s="223"/>
      <c r="AC153" s="75"/>
    </row>
    <row r="154" spans="1:29" ht="18" customHeight="1" x14ac:dyDescent="0.25">
      <c r="A154" s="270">
        <v>10260501102</v>
      </c>
      <c r="B154" s="310" t="s">
        <v>1377</v>
      </c>
      <c r="C154" s="311">
        <v>600000000</v>
      </c>
      <c r="D154" s="244"/>
      <c r="E154" s="244"/>
      <c r="F154" s="241">
        <f t="shared" si="64"/>
        <v>600000000</v>
      </c>
      <c r="G154" s="241">
        <f t="shared" si="65"/>
        <v>1189972624</v>
      </c>
      <c r="H154" s="312"/>
      <c r="I154" s="312">
        <f>1189972624+H154</f>
        <v>1189972624</v>
      </c>
      <c r="J154" s="241">
        <f t="shared" si="66"/>
        <v>-589972624</v>
      </c>
      <c r="K154" s="250">
        <f t="shared" si="63"/>
        <v>-0.98328770666666665</v>
      </c>
      <c r="L154" s="194"/>
      <c r="M154" s="271"/>
      <c r="N154" s="313"/>
      <c r="O154" s="241"/>
      <c r="P154" s="247"/>
      <c r="Q154" s="252"/>
      <c r="R154" s="252"/>
      <c r="S154" s="247"/>
      <c r="T154" s="247"/>
      <c r="U154" s="252"/>
      <c r="V154" s="248"/>
      <c r="W154" s="253"/>
      <c r="X154" s="75"/>
      <c r="Y154" s="75"/>
      <c r="Z154" s="223"/>
      <c r="AC154" s="75"/>
    </row>
    <row r="155" spans="1:29" ht="18" customHeight="1" x14ac:dyDescent="0.25">
      <c r="A155" s="310">
        <v>10260501103</v>
      </c>
      <c r="B155" s="310" t="s">
        <v>1378</v>
      </c>
      <c r="C155" s="311">
        <v>3095473057.5100002</v>
      </c>
      <c r="D155" s="282"/>
      <c r="E155" s="244"/>
      <c r="F155" s="241">
        <f t="shared" si="64"/>
        <v>3095473057.5100002</v>
      </c>
      <c r="G155" s="241">
        <f t="shared" si="65"/>
        <v>773852309</v>
      </c>
      <c r="H155" s="312"/>
      <c r="I155" s="312">
        <v>773852309</v>
      </c>
      <c r="J155" s="241">
        <f t="shared" si="66"/>
        <v>2321620748.5100002</v>
      </c>
      <c r="K155" s="250">
        <f t="shared" si="63"/>
        <v>0.75000515442299243</v>
      </c>
      <c r="L155" s="194"/>
      <c r="M155" s="313"/>
      <c r="N155" s="313"/>
      <c r="O155" s="241"/>
      <c r="P155" s="283"/>
      <c r="Q155" s="252"/>
      <c r="R155" s="252"/>
      <c r="S155" s="247"/>
      <c r="T155" s="247"/>
      <c r="U155" s="252"/>
      <c r="V155" s="248"/>
      <c r="W155" s="253"/>
      <c r="X155" s="75"/>
      <c r="Y155" s="75"/>
      <c r="Z155" s="223"/>
      <c r="AA155" s="223"/>
    </row>
    <row r="156" spans="1:29" ht="18" customHeight="1" x14ac:dyDescent="0.25">
      <c r="A156" s="310">
        <v>10260501104</v>
      </c>
      <c r="B156" s="310" t="s">
        <v>1379</v>
      </c>
      <c r="C156" s="311">
        <v>1694852428</v>
      </c>
      <c r="D156" s="244"/>
      <c r="E156" s="244"/>
      <c r="F156" s="241">
        <f t="shared" si="64"/>
        <v>1694852428</v>
      </c>
      <c r="G156" s="241">
        <f t="shared" si="65"/>
        <v>0</v>
      </c>
      <c r="H156" s="241"/>
      <c r="I156" s="244"/>
      <c r="J156" s="241">
        <f t="shared" si="66"/>
        <v>1694852428</v>
      </c>
      <c r="K156" s="250">
        <f t="shared" si="63"/>
        <v>1</v>
      </c>
      <c r="L156" s="194"/>
      <c r="M156" s="313"/>
      <c r="N156" s="313"/>
      <c r="O156" s="241"/>
      <c r="P156" s="247"/>
      <c r="Q156" s="252"/>
      <c r="R156" s="252"/>
      <c r="S156" s="247"/>
      <c r="T156" s="247"/>
      <c r="U156" s="252"/>
      <c r="V156" s="248"/>
      <c r="W156" s="253"/>
      <c r="X156" s="75"/>
      <c r="Y156" s="75"/>
      <c r="Z156" s="223"/>
      <c r="AA156" s="223"/>
    </row>
    <row r="157" spans="1:29" ht="18" customHeight="1" x14ac:dyDescent="0.25">
      <c r="A157" s="310">
        <v>10260501106</v>
      </c>
      <c r="B157" s="310" t="s">
        <v>1380</v>
      </c>
      <c r="C157" s="311">
        <v>6897056734</v>
      </c>
      <c r="D157" s="305"/>
      <c r="E157" s="244"/>
      <c r="F157" s="241">
        <f t="shared" si="64"/>
        <v>6897056734</v>
      </c>
      <c r="G157" s="241">
        <f t="shared" si="65"/>
        <v>0</v>
      </c>
      <c r="H157" s="241"/>
      <c r="I157" s="244"/>
      <c r="J157" s="241">
        <f t="shared" si="66"/>
        <v>6897056734</v>
      </c>
      <c r="K157" s="250">
        <f t="shared" si="63"/>
        <v>1</v>
      </c>
      <c r="L157" s="194"/>
      <c r="M157" s="313"/>
      <c r="N157" s="313"/>
      <c r="O157" s="241"/>
      <c r="P157" s="259"/>
      <c r="Q157" s="252"/>
      <c r="R157" s="252"/>
      <c r="S157" s="247"/>
      <c r="T157" s="247"/>
      <c r="U157" s="252"/>
      <c r="V157" s="248"/>
      <c r="W157" s="253"/>
      <c r="X157" s="75"/>
      <c r="Y157" s="75"/>
      <c r="Z157" s="223"/>
      <c r="AA157" s="223"/>
    </row>
    <row r="158" spans="1:29" ht="18" customHeight="1" x14ac:dyDescent="0.25">
      <c r="A158" s="270">
        <v>10260501107</v>
      </c>
      <c r="B158" s="270" t="s">
        <v>1381</v>
      </c>
      <c r="C158" s="311">
        <v>1600000000</v>
      </c>
      <c r="D158" s="305"/>
      <c r="E158" s="244"/>
      <c r="F158" s="241">
        <f t="shared" si="64"/>
        <v>1600000000</v>
      </c>
      <c r="G158" s="241">
        <f t="shared" si="65"/>
        <v>0</v>
      </c>
      <c r="H158" s="241"/>
      <c r="I158" s="244"/>
      <c r="J158" s="241">
        <f t="shared" si="66"/>
        <v>1600000000</v>
      </c>
      <c r="K158" s="250">
        <f t="shared" si="63"/>
        <v>1</v>
      </c>
      <c r="L158" s="194"/>
      <c r="M158" s="271"/>
      <c r="N158" s="271"/>
      <c r="O158" s="241"/>
      <c r="P158" s="259"/>
      <c r="Q158" s="252"/>
      <c r="R158" s="252"/>
      <c r="S158" s="247"/>
      <c r="T158" s="247"/>
      <c r="U158" s="252"/>
      <c r="V158" s="248"/>
      <c r="W158" s="253"/>
      <c r="X158" s="75"/>
      <c r="Y158" s="75"/>
      <c r="Z158" s="223"/>
      <c r="AA158" s="223"/>
    </row>
    <row r="159" spans="1:29" ht="18" customHeight="1" x14ac:dyDescent="0.25">
      <c r="A159" s="225" t="s">
        <v>1163</v>
      </c>
      <c r="B159" s="225" t="s">
        <v>1382</v>
      </c>
      <c r="C159" s="226">
        <f>+C160+C188+C198+C203</f>
        <v>1561176057.5346899</v>
      </c>
      <c r="D159" s="226">
        <f t="shared" ref="D159:J159" si="67">+D160+D188+D198+D203</f>
        <v>20339182535.349998</v>
      </c>
      <c r="E159" s="226">
        <f t="shared" si="67"/>
        <v>0</v>
      </c>
      <c r="F159" s="226">
        <f t="shared" si="67"/>
        <v>21900358592.884689</v>
      </c>
      <c r="G159" s="226">
        <f t="shared" si="67"/>
        <v>22626468332.679996</v>
      </c>
      <c r="H159" s="226">
        <f t="shared" si="67"/>
        <v>204955898.00000003</v>
      </c>
      <c r="I159" s="226">
        <f t="shared" si="67"/>
        <v>22626468332.679996</v>
      </c>
      <c r="J159" s="226">
        <f t="shared" si="67"/>
        <v>755834206.48468983</v>
      </c>
      <c r="K159" s="291">
        <f t="shared" si="63"/>
        <v>3.4512412355213962E-2</v>
      </c>
      <c r="L159" s="194"/>
      <c r="M159" s="220"/>
      <c r="N159" s="220"/>
      <c r="O159" s="221"/>
      <c r="P159" s="221"/>
      <c r="Q159" s="221"/>
      <c r="R159" s="221"/>
      <c r="S159" s="221"/>
      <c r="T159" s="221"/>
      <c r="U159" s="221"/>
      <c r="V159" s="221"/>
      <c r="W159" s="314"/>
      <c r="X159" s="75"/>
      <c r="Y159" s="75"/>
      <c r="Z159" s="223"/>
      <c r="AA159" s="223"/>
    </row>
    <row r="160" spans="1:29" ht="18" customHeight="1" x14ac:dyDescent="0.25">
      <c r="A160" s="225" t="s">
        <v>1383</v>
      </c>
      <c r="B160" s="225" t="s">
        <v>1382</v>
      </c>
      <c r="C160" s="226">
        <f t="shared" ref="C160:J164" si="68">C161</f>
        <v>1561176057.5346899</v>
      </c>
      <c r="D160" s="226">
        <f t="shared" si="68"/>
        <v>0</v>
      </c>
      <c r="E160" s="226">
        <f t="shared" si="68"/>
        <v>0</v>
      </c>
      <c r="F160" s="226">
        <f t="shared" si="68"/>
        <v>1561176057.5346899</v>
      </c>
      <c r="G160" s="226">
        <f t="shared" si="68"/>
        <v>805341851.04999995</v>
      </c>
      <c r="H160" s="226">
        <f t="shared" si="68"/>
        <v>204955898.00000003</v>
      </c>
      <c r="I160" s="226">
        <f t="shared" si="68"/>
        <v>805341851.04999995</v>
      </c>
      <c r="J160" s="226">
        <f t="shared" si="68"/>
        <v>755834206.48468983</v>
      </c>
      <c r="K160" s="227">
        <f t="shared" si="63"/>
        <v>0.48414411868335672</v>
      </c>
      <c r="L160" s="194"/>
      <c r="M160" s="220"/>
      <c r="N160" s="220"/>
      <c r="O160" s="221"/>
      <c r="P160" s="221"/>
      <c r="Q160" s="221"/>
      <c r="R160" s="221"/>
      <c r="S160" s="221"/>
      <c r="T160" s="221"/>
      <c r="U160" s="221"/>
      <c r="V160" s="221"/>
      <c r="W160" s="222"/>
      <c r="X160" s="75"/>
      <c r="Y160" s="75"/>
      <c r="Z160" s="223"/>
      <c r="AA160" s="223"/>
    </row>
    <row r="161" spans="1:27" ht="18" customHeight="1" x14ac:dyDescent="0.25">
      <c r="A161" s="225" t="s">
        <v>1384</v>
      </c>
      <c r="B161" s="225" t="s">
        <v>1385</v>
      </c>
      <c r="C161" s="226">
        <f t="shared" si="68"/>
        <v>1561176057.5346899</v>
      </c>
      <c r="D161" s="226">
        <f t="shared" si="68"/>
        <v>0</v>
      </c>
      <c r="E161" s="226">
        <f t="shared" si="68"/>
        <v>0</v>
      </c>
      <c r="F161" s="226">
        <f t="shared" si="68"/>
        <v>1561176057.5346899</v>
      </c>
      <c r="G161" s="226">
        <f t="shared" si="68"/>
        <v>805341851.04999995</v>
      </c>
      <c r="H161" s="226">
        <f t="shared" si="68"/>
        <v>204955898.00000003</v>
      </c>
      <c r="I161" s="226">
        <f t="shared" si="68"/>
        <v>805341851.04999995</v>
      </c>
      <c r="J161" s="226">
        <f t="shared" si="68"/>
        <v>755834206.48468983</v>
      </c>
      <c r="K161" s="227">
        <f t="shared" si="63"/>
        <v>0.48414411868335672</v>
      </c>
      <c r="L161" s="194"/>
      <c r="M161" s="220"/>
      <c r="N161" s="220"/>
      <c r="O161" s="221"/>
      <c r="P161" s="221"/>
      <c r="Q161" s="221"/>
      <c r="R161" s="221"/>
      <c r="S161" s="221"/>
      <c r="T161" s="221"/>
      <c r="U161" s="221"/>
      <c r="V161" s="221"/>
      <c r="W161" s="222"/>
      <c r="X161" s="75"/>
      <c r="Y161" s="75"/>
      <c r="Z161" s="223"/>
      <c r="AA161" s="223"/>
    </row>
    <row r="162" spans="1:27" ht="18" customHeight="1" x14ac:dyDescent="0.25">
      <c r="A162" s="225" t="s">
        <v>1386</v>
      </c>
      <c r="B162" s="225" t="s">
        <v>1387</v>
      </c>
      <c r="C162" s="226">
        <f t="shared" si="68"/>
        <v>1561176057.5346899</v>
      </c>
      <c r="D162" s="226">
        <f t="shared" si="68"/>
        <v>0</v>
      </c>
      <c r="E162" s="226">
        <f t="shared" si="68"/>
        <v>0</v>
      </c>
      <c r="F162" s="226">
        <f t="shared" si="68"/>
        <v>1561176057.5346899</v>
      </c>
      <c r="G162" s="226">
        <f t="shared" si="68"/>
        <v>805341851.04999995</v>
      </c>
      <c r="H162" s="226">
        <f t="shared" si="68"/>
        <v>204955898.00000003</v>
      </c>
      <c r="I162" s="226">
        <f t="shared" si="68"/>
        <v>805341851.04999995</v>
      </c>
      <c r="J162" s="226">
        <f t="shared" si="68"/>
        <v>755834206.48468983</v>
      </c>
      <c r="K162" s="227">
        <f t="shared" si="63"/>
        <v>0.48414411868335672</v>
      </c>
      <c r="L162" s="194"/>
      <c r="M162" s="220"/>
      <c r="N162" s="220"/>
      <c r="O162" s="221"/>
      <c r="P162" s="221"/>
      <c r="Q162" s="221"/>
      <c r="R162" s="221"/>
      <c r="S162" s="221"/>
      <c r="T162" s="221"/>
      <c r="U162" s="221"/>
      <c r="V162" s="221"/>
      <c r="W162" s="222"/>
      <c r="X162" s="75"/>
      <c r="Y162" s="75"/>
      <c r="Z162" s="223"/>
      <c r="AA162" s="223"/>
    </row>
    <row r="163" spans="1:27" ht="18" customHeight="1" x14ac:dyDescent="0.25">
      <c r="A163" s="225" t="s">
        <v>1388</v>
      </c>
      <c r="B163" s="225" t="s">
        <v>1389</v>
      </c>
      <c r="C163" s="226">
        <f t="shared" si="68"/>
        <v>1561176057.5346899</v>
      </c>
      <c r="D163" s="226">
        <f t="shared" si="68"/>
        <v>0</v>
      </c>
      <c r="E163" s="226">
        <f t="shared" si="68"/>
        <v>0</v>
      </c>
      <c r="F163" s="226">
        <f t="shared" si="68"/>
        <v>1561176057.5346899</v>
      </c>
      <c r="G163" s="226">
        <f t="shared" si="68"/>
        <v>805341851.04999995</v>
      </c>
      <c r="H163" s="226">
        <f t="shared" si="68"/>
        <v>204955898.00000003</v>
      </c>
      <c r="I163" s="226">
        <f t="shared" si="68"/>
        <v>805341851.04999995</v>
      </c>
      <c r="J163" s="226">
        <f t="shared" si="68"/>
        <v>755834206.48468983</v>
      </c>
      <c r="K163" s="227">
        <f t="shared" si="63"/>
        <v>0.48414411868335672</v>
      </c>
      <c r="L163" s="194"/>
      <c r="M163" s="220"/>
      <c r="N163" s="220"/>
      <c r="O163" s="221"/>
      <c r="P163" s="221"/>
      <c r="Q163" s="221"/>
      <c r="R163" s="221"/>
      <c r="S163" s="221"/>
      <c r="T163" s="221"/>
      <c r="U163" s="221"/>
      <c r="V163" s="221"/>
      <c r="W163" s="222"/>
      <c r="X163" s="75"/>
      <c r="Y163" s="75"/>
      <c r="Z163" s="223"/>
      <c r="AA163" s="223"/>
    </row>
    <row r="164" spans="1:27" ht="18" customHeight="1" x14ac:dyDescent="0.25">
      <c r="A164" s="225" t="s">
        <v>1390</v>
      </c>
      <c r="B164" s="225" t="s">
        <v>1389</v>
      </c>
      <c r="C164" s="226">
        <f t="shared" si="68"/>
        <v>1561176057.5346899</v>
      </c>
      <c r="D164" s="226">
        <f t="shared" si="68"/>
        <v>0</v>
      </c>
      <c r="E164" s="226">
        <f t="shared" si="68"/>
        <v>0</v>
      </c>
      <c r="F164" s="226">
        <f t="shared" si="68"/>
        <v>1561176057.5346899</v>
      </c>
      <c r="G164" s="226">
        <f t="shared" si="68"/>
        <v>805341851.04999995</v>
      </c>
      <c r="H164" s="226">
        <f t="shared" si="68"/>
        <v>204955898.00000003</v>
      </c>
      <c r="I164" s="226">
        <f t="shared" si="68"/>
        <v>805341851.04999995</v>
      </c>
      <c r="J164" s="226">
        <f t="shared" si="68"/>
        <v>755834206.48468983</v>
      </c>
      <c r="K164" s="227">
        <f t="shared" si="63"/>
        <v>0.48414411868335672</v>
      </c>
      <c r="L164" s="194"/>
      <c r="M164" s="220"/>
      <c r="N164" s="220"/>
      <c r="O164" s="221"/>
      <c r="P164" s="221"/>
      <c r="Q164" s="221"/>
      <c r="R164" s="221"/>
      <c r="S164" s="221"/>
      <c r="T164" s="221"/>
      <c r="U164" s="221"/>
      <c r="V164" s="221"/>
      <c r="W164" s="222"/>
      <c r="X164" s="75"/>
      <c r="Y164" s="75"/>
      <c r="Z164" s="223"/>
      <c r="AA164" s="223"/>
    </row>
    <row r="165" spans="1:27" ht="18" customHeight="1" x14ac:dyDescent="0.25">
      <c r="A165" s="315" t="s">
        <v>1391</v>
      </c>
      <c r="B165" s="315" t="s">
        <v>1389</v>
      </c>
      <c r="C165" s="316">
        <f>SUM(C166:C177)</f>
        <v>1561176057.5346899</v>
      </c>
      <c r="D165" s="316">
        <f t="shared" ref="D165:J165" si="69">SUM(D166:D177)</f>
        <v>0</v>
      </c>
      <c r="E165" s="316">
        <f t="shared" si="69"/>
        <v>0</v>
      </c>
      <c r="F165" s="316">
        <f t="shared" si="69"/>
        <v>1561176057.5346899</v>
      </c>
      <c r="G165" s="316">
        <f t="shared" si="69"/>
        <v>805341851.04999995</v>
      </c>
      <c r="H165" s="316">
        <f t="shared" si="69"/>
        <v>204955898.00000003</v>
      </c>
      <c r="I165" s="316">
        <f t="shared" si="69"/>
        <v>805341851.04999995</v>
      </c>
      <c r="J165" s="316">
        <f t="shared" si="69"/>
        <v>755834206.48468983</v>
      </c>
      <c r="K165" s="317">
        <f t="shared" si="63"/>
        <v>0.48414411868335672</v>
      </c>
      <c r="L165" s="194"/>
      <c r="M165" s="318"/>
      <c r="N165" s="318"/>
      <c r="O165" s="319"/>
      <c r="P165" s="319"/>
      <c r="Q165" s="319"/>
      <c r="R165" s="319"/>
      <c r="S165" s="319"/>
      <c r="T165" s="319"/>
      <c r="U165" s="319"/>
      <c r="V165" s="319"/>
      <c r="W165" s="320"/>
      <c r="X165" s="75"/>
      <c r="Y165" s="75"/>
      <c r="Z165" s="223"/>
      <c r="AA165" s="223"/>
    </row>
    <row r="166" spans="1:27" ht="18" customHeight="1" x14ac:dyDescent="0.25">
      <c r="A166" s="242" t="s">
        <v>1392</v>
      </c>
      <c r="B166" s="21" t="s">
        <v>869</v>
      </c>
      <c r="C166" s="241">
        <v>1561176057.5346899</v>
      </c>
      <c r="D166" s="236"/>
      <c r="E166" s="236"/>
      <c r="F166" s="241">
        <f t="shared" ref="F166:F177" si="70">C166+D166-E166</f>
        <v>1561176057.5346899</v>
      </c>
      <c r="G166" s="241">
        <f t="shared" ref="G166:G177" si="71">I166</f>
        <v>239241492.24000001</v>
      </c>
      <c r="H166" s="321">
        <v>74674274.530000001</v>
      </c>
      <c r="I166" s="247">
        <f>164567217.71+H166</f>
        <v>239241492.24000001</v>
      </c>
      <c r="J166" s="241">
        <f t="shared" ref="J166:J177" si="72">F166-I166</f>
        <v>1321934565.2946899</v>
      </c>
      <c r="K166" s="262">
        <f t="shared" si="63"/>
        <v>0.8467555974322365</v>
      </c>
      <c r="M166" s="323"/>
      <c r="N166" s="309"/>
      <c r="O166" s="247"/>
      <c r="P166" s="263"/>
      <c r="Q166" s="263"/>
      <c r="R166" s="263"/>
      <c r="S166" s="247"/>
      <c r="T166" s="247"/>
      <c r="U166" s="247"/>
      <c r="V166" s="247"/>
      <c r="W166" s="264"/>
      <c r="X166" s="75"/>
      <c r="Y166" s="75"/>
      <c r="Z166" s="223"/>
      <c r="AA166" s="223"/>
    </row>
    <row r="167" spans="1:27" ht="18" customHeight="1" x14ac:dyDescent="0.25">
      <c r="A167" s="242" t="s">
        <v>1393</v>
      </c>
      <c r="B167" s="21" t="s">
        <v>1394</v>
      </c>
      <c r="C167" s="241"/>
      <c r="D167" s="236"/>
      <c r="E167" s="244"/>
      <c r="F167" s="237">
        <f t="shared" si="70"/>
        <v>0</v>
      </c>
      <c r="G167" s="241">
        <f t="shared" si="71"/>
        <v>36705844.960000001</v>
      </c>
      <c r="H167" s="324">
        <v>7302629.6200000001</v>
      </c>
      <c r="I167" s="247">
        <f>29403215.34+H167</f>
        <v>36705844.960000001</v>
      </c>
      <c r="J167" s="241">
        <f t="shared" si="72"/>
        <v>-36705844.960000001</v>
      </c>
      <c r="K167" s="238" t="e">
        <f t="shared" si="63"/>
        <v>#DIV/0!</v>
      </c>
      <c r="M167" s="323"/>
      <c r="N167" s="309"/>
      <c r="O167" s="247"/>
      <c r="P167" s="263"/>
      <c r="Q167" s="247"/>
      <c r="R167" s="252"/>
      <c r="S167" s="247"/>
      <c r="T167" s="247"/>
      <c r="U167" s="252"/>
      <c r="V167" s="247"/>
      <c r="W167" s="256"/>
      <c r="X167" s="75"/>
      <c r="Y167" s="75"/>
      <c r="Z167" s="223"/>
      <c r="AA167" s="223"/>
    </row>
    <row r="168" spans="1:27" ht="18" customHeight="1" x14ac:dyDescent="0.25">
      <c r="A168" s="242" t="s">
        <v>1395</v>
      </c>
      <c r="B168" s="21" t="s">
        <v>1396</v>
      </c>
      <c r="C168" s="241"/>
      <c r="D168" s="236"/>
      <c r="E168" s="236"/>
      <c r="F168" s="237">
        <f t="shared" si="70"/>
        <v>0</v>
      </c>
      <c r="G168" s="241">
        <f t="shared" si="71"/>
        <v>10889005</v>
      </c>
      <c r="H168" s="324">
        <v>2966909</v>
      </c>
      <c r="I168" s="247">
        <f>7922096+H168</f>
        <v>10889005</v>
      </c>
      <c r="J168" s="241">
        <f t="shared" si="72"/>
        <v>-10889005</v>
      </c>
      <c r="K168" s="262" t="e">
        <f t="shared" si="63"/>
        <v>#DIV/0!</v>
      </c>
      <c r="M168" s="323"/>
      <c r="N168" s="309"/>
      <c r="O168" s="247"/>
      <c r="P168" s="263"/>
      <c r="Q168" s="263"/>
      <c r="R168" s="252"/>
      <c r="S168" s="247"/>
      <c r="T168" s="247"/>
      <c r="U168" s="252"/>
      <c r="V168" s="247"/>
      <c r="W168" s="264"/>
      <c r="X168" s="75"/>
      <c r="Y168" s="75"/>
      <c r="Z168" s="223"/>
      <c r="AA168" s="223"/>
    </row>
    <row r="169" spans="1:27" ht="18" customHeight="1" x14ac:dyDescent="0.25">
      <c r="A169" s="242" t="s">
        <v>1397</v>
      </c>
      <c r="B169" s="21" t="s">
        <v>1398</v>
      </c>
      <c r="C169" s="241"/>
      <c r="D169" s="244"/>
      <c r="E169" s="244"/>
      <c r="F169" s="237">
        <f t="shared" si="70"/>
        <v>0</v>
      </c>
      <c r="G169" s="241">
        <f t="shared" si="71"/>
        <v>12006478.510000002</v>
      </c>
      <c r="H169" s="324">
        <v>1949264.13</v>
      </c>
      <c r="I169" s="247">
        <f>10057214.38+H169</f>
        <v>12006478.510000002</v>
      </c>
      <c r="J169" s="241">
        <f t="shared" si="72"/>
        <v>-12006478.510000002</v>
      </c>
      <c r="K169" s="250" t="e">
        <f t="shared" si="63"/>
        <v>#DIV/0!</v>
      </c>
      <c r="M169" s="323"/>
      <c r="N169" s="309"/>
      <c r="O169" s="247"/>
      <c r="P169" s="247"/>
      <c r="Q169" s="252"/>
      <c r="R169" s="252"/>
      <c r="S169" s="247"/>
      <c r="T169" s="247"/>
      <c r="U169" s="252"/>
      <c r="V169" s="247"/>
      <c r="W169" s="253"/>
      <c r="X169" s="75"/>
      <c r="Y169" s="75"/>
      <c r="Z169" s="223"/>
      <c r="AA169" s="223"/>
    </row>
    <row r="170" spans="1:27" ht="18" customHeight="1" x14ac:dyDescent="0.25">
      <c r="A170" s="242" t="s">
        <v>1399</v>
      </c>
      <c r="B170" s="21" t="s">
        <v>1400</v>
      </c>
      <c r="C170" s="241"/>
      <c r="D170" s="244"/>
      <c r="E170" s="244"/>
      <c r="F170" s="237">
        <f t="shared" si="70"/>
        <v>0</v>
      </c>
      <c r="G170" s="241">
        <f t="shared" si="71"/>
        <v>159789872.99000001</v>
      </c>
      <c r="H170" s="324">
        <v>22864642.09</v>
      </c>
      <c r="I170" s="247">
        <f>136925230.9+H170</f>
        <v>159789872.99000001</v>
      </c>
      <c r="J170" s="241">
        <f t="shared" si="72"/>
        <v>-159789872.99000001</v>
      </c>
      <c r="K170" s="250" t="e">
        <f t="shared" si="63"/>
        <v>#DIV/0!</v>
      </c>
      <c r="M170" s="323"/>
      <c r="N170" s="309"/>
      <c r="O170" s="247"/>
      <c r="P170" s="247"/>
      <c r="Q170" s="252"/>
      <c r="R170" s="252"/>
      <c r="S170" s="247"/>
      <c r="T170" s="247"/>
      <c r="U170" s="252"/>
      <c r="V170" s="247"/>
      <c r="W170" s="253"/>
      <c r="X170" s="75"/>
      <c r="Y170" s="75"/>
      <c r="Z170" s="223"/>
      <c r="AA170" s="223"/>
    </row>
    <row r="171" spans="1:27" ht="18" customHeight="1" x14ac:dyDescent="0.25">
      <c r="A171" s="242" t="s">
        <v>1401</v>
      </c>
      <c r="B171" s="21" t="s">
        <v>1402</v>
      </c>
      <c r="C171" s="241"/>
      <c r="D171" s="236"/>
      <c r="E171" s="236"/>
      <c r="F171" s="237">
        <f t="shared" si="70"/>
        <v>0</v>
      </c>
      <c r="G171" s="241">
        <f t="shared" si="71"/>
        <v>56560115</v>
      </c>
      <c r="H171" s="324">
        <v>17286117</v>
      </c>
      <c r="I171" s="247">
        <f>39273998+H171</f>
        <v>56560115</v>
      </c>
      <c r="J171" s="241">
        <f t="shared" si="72"/>
        <v>-56560115</v>
      </c>
      <c r="K171" s="262" t="e">
        <f t="shared" si="63"/>
        <v>#DIV/0!</v>
      </c>
      <c r="M171" s="323"/>
      <c r="N171" s="309"/>
      <c r="O171" s="247"/>
      <c r="P171" s="263"/>
      <c r="Q171" s="263"/>
      <c r="R171" s="252"/>
      <c r="S171" s="247"/>
      <c r="T171" s="247"/>
      <c r="U171" s="252"/>
      <c r="V171" s="247"/>
      <c r="W171" s="264"/>
      <c r="X171" s="75"/>
      <c r="Y171" s="75"/>
      <c r="Z171" s="223"/>
      <c r="AA171" s="223"/>
    </row>
    <row r="172" spans="1:27" ht="18" customHeight="1" x14ac:dyDescent="0.25">
      <c r="A172" s="242" t="s">
        <v>1403</v>
      </c>
      <c r="B172" s="21" t="s">
        <v>1404</v>
      </c>
      <c r="C172" s="241"/>
      <c r="D172" s="236"/>
      <c r="E172" s="236"/>
      <c r="F172" s="237">
        <f t="shared" si="70"/>
        <v>0</v>
      </c>
      <c r="G172" s="241">
        <f t="shared" si="71"/>
        <v>34385680.490000002</v>
      </c>
      <c r="H172" s="324">
        <v>8553526.3300000001</v>
      </c>
      <c r="I172" s="247">
        <f>25832154.16+H172</f>
        <v>34385680.490000002</v>
      </c>
      <c r="J172" s="241">
        <f t="shared" si="72"/>
        <v>-34385680.490000002</v>
      </c>
      <c r="K172" s="262" t="e">
        <f t="shared" si="63"/>
        <v>#DIV/0!</v>
      </c>
      <c r="M172" s="323"/>
      <c r="N172" s="323"/>
      <c r="O172" s="247"/>
      <c r="P172" s="263"/>
      <c r="Q172" s="263"/>
      <c r="R172" s="252"/>
      <c r="S172" s="247"/>
      <c r="T172" s="247"/>
      <c r="U172" s="252"/>
      <c r="V172" s="247"/>
      <c r="W172" s="264"/>
      <c r="X172" s="75"/>
      <c r="Y172" s="75"/>
      <c r="Z172" s="223"/>
      <c r="AA172" s="223"/>
    </row>
    <row r="173" spans="1:27" ht="18" customHeight="1" x14ac:dyDescent="0.25">
      <c r="A173" s="242" t="s">
        <v>1405</v>
      </c>
      <c r="B173" s="21" t="s">
        <v>1406</v>
      </c>
      <c r="C173" s="241"/>
      <c r="D173" s="236"/>
      <c r="E173" s="236"/>
      <c r="F173" s="237">
        <f t="shared" si="70"/>
        <v>0</v>
      </c>
      <c r="G173" s="241">
        <f t="shared" si="71"/>
        <v>46015491.510000005</v>
      </c>
      <c r="H173" s="324">
        <v>14151379.300000001</v>
      </c>
      <c r="I173" s="247">
        <f>31864112.21+H173</f>
        <v>46015491.510000005</v>
      </c>
      <c r="J173" s="241">
        <f t="shared" si="72"/>
        <v>-46015491.510000005</v>
      </c>
      <c r="K173" s="262" t="e">
        <f t="shared" si="63"/>
        <v>#DIV/0!</v>
      </c>
      <c r="M173" s="323"/>
      <c r="N173" s="323"/>
      <c r="O173" s="247"/>
      <c r="P173" s="263"/>
      <c r="Q173" s="263"/>
      <c r="R173" s="252"/>
      <c r="S173" s="247"/>
      <c r="T173" s="247"/>
      <c r="U173" s="252"/>
      <c r="V173" s="247"/>
      <c r="W173" s="264"/>
      <c r="X173" s="75"/>
      <c r="Y173" s="75"/>
      <c r="Z173" s="223"/>
      <c r="AA173" s="223"/>
    </row>
    <row r="174" spans="1:27" ht="18" customHeight="1" x14ac:dyDescent="0.25">
      <c r="A174" s="242" t="s">
        <v>1407</v>
      </c>
      <c r="B174" s="21" t="s">
        <v>1408</v>
      </c>
      <c r="C174" s="241"/>
      <c r="D174" s="236"/>
      <c r="E174" s="236"/>
      <c r="F174" s="237">
        <f t="shared" si="70"/>
        <v>0</v>
      </c>
      <c r="G174" s="241">
        <f t="shared" si="71"/>
        <v>38754451</v>
      </c>
      <c r="H174" s="324">
        <v>8375266</v>
      </c>
      <c r="I174" s="247">
        <f>30379185+H174</f>
        <v>38754451</v>
      </c>
      <c r="J174" s="241">
        <f t="shared" si="72"/>
        <v>-38754451</v>
      </c>
      <c r="K174" s="262" t="e">
        <f t="shared" si="63"/>
        <v>#DIV/0!</v>
      </c>
      <c r="M174" s="323"/>
      <c r="N174" s="323"/>
      <c r="O174" s="247"/>
      <c r="P174" s="263"/>
      <c r="Q174" s="263"/>
      <c r="R174" s="252"/>
      <c r="S174" s="247"/>
      <c r="T174" s="247"/>
      <c r="U174" s="252"/>
      <c r="V174" s="247"/>
      <c r="W174" s="264"/>
      <c r="X174" s="75"/>
      <c r="Y174" s="75"/>
      <c r="Z174" s="223"/>
      <c r="AA174" s="223"/>
    </row>
    <row r="175" spans="1:27" ht="18" customHeight="1" x14ac:dyDescent="0.25">
      <c r="A175" s="242" t="s">
        <v>1409</v>
      </c>
      <c r="B175" s="21" t="s">
        <v>1410</v>
      </c>
      <c r="C175" s="241"/>
      <c r="D175" s="236"/>
      <c r="E175" s="236"/>
      <c r="F175" s="237">
        <f t="shared" si="70"/>
        <v>0</v>
      </c>
      <c r="G175" s="241">
        <f t="shared" si="71"/>
        <v>133824334.98</v>
      </c>
      <c r="H175" s="324">
        <v>35308718</v>
      </c>
      <c r="I175" s="247">
        <f>98515616.98+H175</f>
        <v>133824334.98</v>
      </c>
      <c r="J175" s="241">
        <f t="shared" si="72"/>
        <v>-133824334.98</v>
      </c>
      <c r="K175" s="262" t="e">
        <f t="shared" si="63"/>
        <v>#DIV/0!</v>
      </c>
      <c r="M175" s="323"/>
      <c r="N175" s="323"/>
      <c r="O175" s="247"/>
      <c r="P175" s="263"/>
      <c r="Q175" s="263"/>
      <c r="R175" s="252"/>
      <c r="S175" s="247"/>
      <c r="T175" s="247"/>
      <c r="U175" s="252"/>
      <c r="V175" s="247"/>
      <c r="W175" s="264"/>
      <c r="X175" s="75"/>
      <c r="Y175" s="75"/>
      <c r="Z175" s="223"/>
      <c r="AA175" s="223"/>
    </row>
    <row r="176" spans="1:27" ht="18" customHeight="1" x14ac:dyDescent="0.25">
      <c r="A176" s="242" t="s">
        <v>1411</v>
      </c>
      <c r="B176" s="21" t="s">
        <v>1412</v>
      </c>
      <c r="C176" s="241"/>
      <c r="D176" s="236"/>
      <c r="E176" s="236"/>
      <c r="F176" s="237">
        <f t="shared" si="70"/>
        <v>0</v>
      </c>
      <c r="G176" s="241">
        <f t="shared" si="71"/>
        <v>30483857.370000001</v>
      </c>
      <c r="H176" s="324">
        <v>9458628</v>
      </c>
      <c r="I176" s="247">
        <f>21025229.37+H176</f>
        <v>30483857.370000001</v>
      </c>
      <c r="J176" s="241">
        <f t="shared" si="72"/>
        <v>-30483857.370000001</v>
      </c>
      <c r="K176" s="262" t="e">
        <f t="shared" si="63"/>
        <v>#DIV/0!</v>
      </c>
      <c r="M176" s="323"/>
      <c r="N176" s="323"/>
      <c r="O176" s="247"/>
      <c r="P176" s="263"/>
      <c r="Q176" s="263"/>
      <c r="R176" s="252"/>
      <c r="S176" s="247"/>
      <c r="T176" s="247"/>
      <c r="U176" s="252"/>
      <c r="V176" s="247"/>
      <c r="W176" s="264"/>
      <c r="X176" s="75"/>
      <c r="Y176" s="75"/>
      <c r="Z176" s="223"/>
      <c r="AA176" s="223"/>
    </row>
    <row r="177" spans="1:27" ht="18" customHeight="1" x14ac:dyDescent="0.25">
      <c r="A177" s="242" t="s">
        <v>1413</v>
      </c>
      <c r="B177" s="242" t="s">
        <v>1414</v>
      </c>
      <c r="C177" s="241"/>
      <c r="D177" s="236"/>
      <c r="E177" s="236"/>
      <c r="F177" s="237">
        <f t="shared" si="70"/>
        <v>0</v>
      </c>
      <c r="G177" s="241">
        <f t="shared" si="71"/>
        <v>6685227</v>
      </c>
      <c r="H177" s="325">
        <v>2064544</v>
      </c>
      <c r="I177" s="247">
        <f>4620683+H177</f>
        <v>6685227</v>
      </c>
      <c r="J177" s="241">
        <f t="shared" si="72"/>
        <v>-6685227</v>
      </c>
      <c r="K177" s="262" t="e">
        <f t="shared" si="63"/>
        <v>#DIV/0!</v>
      </c>
      <c r="M177" s="323"/>
      <c r="N177" s="323"/>
      <c r="O177" s="247"/>
      <c r="P177" s="263"/>
      <c r="Q177" s="263"/>
      <c r="R177" s="252"/>
      <c r="S177" s="247"/>
      <c r="T177" s="247"/>
      <c r="U177" s="252"/>
      <c r="V177" s="247"/>
      <c r="W177" s="264"/>
      <c r="X177" s="75"/>
      <c r="Y177" s="75"/>
      <c r="Z177" s="223"/>
      <c r="AA177" s="223"/>
    </row>
    <row r="178" spans="1:27" ht="18" customHeight="1" x14ac:dyDescent="0.25">
      <c r="A178" s="225" t="s">
        <v>1415</v>
      </c>
      <c r="B178" s="225" t="s">
        <v>1416</v>
      </c>
      <c r="C178" s="226">
        <f>C179</f>
        <v>0</v>
      </c>
      <c r="D178" s="226">
        <f t="shared" ref="D178:J179" si="73">D179</f>
        <v>0</v>
      </c>
      <c r="E178" s="226">
        <f t="shared" si="73"/>
        <v>0</v>
      </c>
      <c r="F178" s="226">
        <f t="shared" si="73"/>
        <v>0</v>
      </c>
      <c r="G178" s="226">
        <f t="shared" si="73"/>
        <v>0</v>
      </c>
      <c r="H178" s="226">
        <f t="shared" si="73"/>
        <v>0</v>
      </c>
      <c r="I178" s="226">
        <f t="shared" si="73"/>
        <v>0</v>
      </c>
      <c r="J178" s="226">
        <f t="shared" si="73"/>
        <v>0</v>
      </c>
      <c r="K178" s="227" t="e">
        <f t="shared" si="63"/>
        <v>#DIV/0!</v>
      </c>
      <c r="L178" s="194"/>
      <c r="M178" s="220"/>
      <c r="N178" s="220"/>
      <c r="O178" s="221"/>
      <c r="P178" s="221"/>
      <c r="Q178" s="221"/>
      <c r="R178" s="221"/>
      <c r="S178" s="221"/>
      <c r="T178" s="221"/>
      <c r="U178" s="221"/>
      <c r="V178" s="221"/>
      <c r="W178" s="222"/>
      <c r="X178" s="75"/>
      <c r="Y178" s="75"/>
      <c r="Z178" s="223"/>
      <c r="AA178" s="223"/>
    </row>
    <row r="179" spans="1:27" ht="18" customHeight="1" x14ac:dyDescent="0.25">
      <c r="A179" s="225" t="s">
        <v>1417</v>
      </c>
      <c r="B179" s="225" t="s">
        <v>1416</v>
      </c>
      <c r="C179" s="226">
        <f>C180</f>
        <v>0</v>
      </c>
      <c r="D179" s="226">
        <f t="shared" si="73"/>
        <v>0</v>
      </c>
      <c r="E179" s="226">
        <f t="shared" si="73"/>
        <v>0</v>
      </c>
      <c r="F179" s="226">
        <f t="shared" si="73"/>
        <v>0</v>
      </c>
      <c r="G179" s="226">
        <f t="shared" si="73"/>
        <v>0</v>
      </c>
      <c r="H179" s="226">
        <f t="shared" si="73"/>
        <v>0</v>
      </c>
      <c r="I179" s="226">
        <f t="shared" si="73"/>
        <v>0</v>
      </c>
      <c r="J179" s="226">
        <f t="shared" si="73"/>
        <v>0</v>
      </c>
      <c r="K179" s="227" t="e">
        <f t="shared" si="63"/>
        <v>#DIV/0!</v>
      </c>
      <c r="L179" s="194"/>
      <c r="M179" s="220"/>
      <c r="N179" s="220"/>
      <c r="O179" s="221"/>
      <c r="P179" s="221"/>
      <c r="Q179" s="221"/>
      <c r="R179" s="221"/>
      <c r="S179" s="221"/>
      <c r="T179" s="221"/>
      <c r="U179" s="221"/>
      <c r="V179" s="221"/>
      <c r="W179" s="222"/>
      <c r="X179" s="75"/>
      <c r="Y179" s="75"/>
      <c r="Z179" s="223"/>
      <c r="AA179" s="223"/>
    </row>
    <row r="180" spans="1:27" ht="18" customHeight="1" x14ac:dyDescent="0.25">
      <c r="A180" s="225" t="s">
        <v>1418</v>
      </c>
      <c r="B180" s="225" t="s">
        <v>1416</v>
      </c>
      <c r="C180" s="226">
        <f>SUM(C181)</f>
        <v>0</v>
      </c>
      <c r="D180" s="226">
        <f t="shared" ref="D180:J180" si="74">SUM(D181)</f>
        <v>0</v>
      </c>
      <c r="E180" s="226">
        <f t="shared" si="74"/>
        <v>0</v>
      </c>
      <c r="F180" s="226">
        <f t="shared" si="74"/>
        <v>0</v>
      </c>
      <c r="G180" s="226">
        <f t="shared" si="74"/>
        <v>0</v>
      </c>
      <c r="H180" s="226">
        <f t="shared" si="74"/>
        <v>0</v>
      </c>
      <c r="I180" s="226">
        <f t="shared" si="74"/>
        <v>0</v>
      </c>
      <c r="J180" s="226">
        <f t="shared" si="74"/>
        <v>0</v>
      </c>
      <c r="K180" s="227" t="e">
        <f t="shared" si="63"/>
        <v>#DIV/0!</v>
      </c>
      <c r="L180" s="194"/>
      <c r="M180" s="220"/>
      <c r="N180" s="220"/>
      <c r="O180" s="221"/>
      <c r="P180" s="221"/>
      <c r="Q180" s="221"/>
      <c r="R180" s="221"/>
      <c r="S180" s="221"/>
      <c r="T180" s="221"/>
      <c r="U180" s="221"/>
      <c r="V180" s="221"/>
      <c r="W180" s="222"/>
      <c r="X180" s="75"/>
      <c r="Y180" s="75"/>
      <c r="Z180" s="223"/>
      <c r="AA180" s="223"/>
    </row>
    <row r="181" spans="1:27" ht="18" customHeight="1" x14ac:dyDescent="0.25">
      <c r="A181" s="225" t="s">
        <v>1419</v>
      </c>
      <c r="B181" s="225" t="s">
        <v>1416</v>
      </c>
      <c r="C181" s="226">
        <f>C182</f>
        <v>0</v>
      </c>
      <c r="D181" s="226">
        <f t="shared" ref="D181:J181" si="75">D182</f>
        <v>0</v>
      </c>
      <c r="E181" s="226">
        <f t="shared" si="75"/>
        <v>0</v>
      </c>
      <c r="F181" s="226">
        <f t="shared" si="75"/>
        <v>0</v>
      </c>
      <c r="G181" s="226">
        <f t="shared" si="75"/>
        <v>0</v>
      </c>
      <c r="H181" s="226">
        <f t="shared" si="75"/>
        <v>0</v>
      </c>
      <c r="I181" s="226">
        <f t="shared" si="75"/>
        <v>0</v>
      </c>
      <c r="J181" s="226">
        <f t="shared" si="75"/>
        <v>0</v>
      </c>
      <c r="K181" s="227" t="e">
        <f t="shared" si="63"/>
        <v>#DIV/0!</v>
      </c>
      <c r="L181" s="194"/>
      <c r="M181" s="220"/>
      <c r="N181" s="220"/>
      <c r="O181" s="221"/>
      <c r="P181" s="221"/>
      <c r="Q181" s="221"/>
      <c r="R181" s="221"/>
      <c r="S181" s="221"/>
      <c r="T181" s="221"/>
      <c r="U181" s="221"/>
      <c r="V181" s="221"/>
      <c r="W181" s="222"/>
      <c r="X181" s="75"/>
      <c r="Y181" s="75"/>
      <c r="Z181" s="223"/>
      <c r="AA181" s="223"/>
    </row>
    <row r="182" spans="1:27" ht="18" customHeight="1" x14ac:dyDescent="0.25">
      <c r="A182" s="249" t="s">
        <v>1420</v>
      </c>
      <c r="B182" s="233" t="s">
        <v>1416</v>
      </c>
      <c r="C182" s="237"/>
      <c r="D182" s="236"/>
      <c r="E182" s="236"/>
      <c r="F182" s="237">
        <f>C182+D182-E182</f>
        <v>0</v>
      </c>
      <c r="G182" s="241">
        <f>I182</f>
        <v>0</v>
      </c>
      <c r="H182" s="237"/>
      <c r="I182" s="237"/>
      <c r="J182" s="241">
        <f>F182-I182</f>
        <v>0</v>
      </c>
      <c r="K182" s="262" t="e">
        <f t="shared" si="63"/>
        <v>#DIV/0!</v>
      </c>
      <c r="L182" s="194"/>
      <c r="M182" s="251"/>
      <c r="N182" s="239"/>
      <c r="O182" s="237"/>
      <c r="P182" s="237"/>
      <c r="Q182" s="237"/>
      <c r="R182" s="237"/>
      <c r="S182" s="237"/>
      <c r="T182" s="237"/>
      <c r="U182" s="237"/>
      <c r="V182" s="237"/>
      <c r="W182" s="326"/>
      <c r="X182" s="75"/>
      <c r="Y182" s="75"/>
      <c r="Z182" s="223"/>
      <c r="AA182" s="223"/>
    </row>
    <row r="183" spans="1:27" ht="18" customHeight="1" x14ac:dyDescent="0.25">
      <c r="A183" s="225" t="s">
        <v>1421</v>
      </c>
      <c r="B183" s="289" t="s">
        <v>1416</v>
      </c>
      <c r="C183" s="290">
        <f>C184</f>
        <v>0</v>
      </c>
      <c r="D183" s="290">
        <f t="shared" ref="D183:J186" si="76">D184</f>
        <v>0</v>
      </c>
      <c r="E183" s="290">
        <f t="shared" si="76"/>
        <v>0</v>
      </c>
      <c r="F183" s="290">
        <f t="shared" si="76"/>
        <v>0</v>
      </c>
      <c r="G183" s="290">
        <f t="shared" si="76"/>
        <v>0</v>
      </c>
      <c r="H183" s="290">
        <f t="shared" si="76"/>
        <v>0</v>
      </c>
      <c r="I183" s="290">
        <f t="shared" si="76"/>
        <v>0</v>
      </c>
      <c r="J183" s="290">
        <f t="shared" si="76"/>
        <v>0</v>
      </c>
      <c r="K183" s="327" t="e">
        <f t="shared" si="63"/>
        <v>#DIV/0!</v>
      </c>
      <c r="L183" s="194"/>
      <c r="M183" s="220"/>
      <c r="N183" s="328"/>
      <c r="O183" s="329"/>
      <c r="P183" s="329"/>
      <c r="Q183" s="329"/>
      <c r="R183" s="329"/>
      <c r="S183" s="329"/>
      <c r="T183" s="329"/>
      <c r="U183" s="329"/>
      <c r="V183" s="329"/>
      <c r="W183" s="330"/>
      <c r="X183" s="75"/>
      <c r="Y183" s="75"/>
      <c r="Z183" s="223"/>
      <c r="AA183" s="223"/>
    </row>
    <row r="184" spans="1:27" ht="18" customHeight="1" x14ac:dyDescent="0.25">
      <c r="A184" s="225" t="s">
        <v>1422</v>
      </c>
      <c r="B184" s="225" t="s">
        <v>1423</v>
      </c>
      <c r="C184" s="226">
        <f>C185</f>
        <v>0</v>
      </c>
      <c r="D184" s="226">
        <f t="shared" si="76"/>
        <v>0</v>
      </c>
      <c r="E184" s="226">
        <f t="shared" si="76"/>
        <v>0</v>
      </c>
      <c r="F184" s="226">
        <f t="shared" si="76"/>
        <v>0</v>
      </c>
      <c r="G184" s="226">
        <f t="shared" si="76"/>
        <v>0</v>
      </c>
      <c r="H184" s="226">
        <f t="shared" si="76"/>
        <v>0</v>
      </c>
      <c r="I184" s="226">
        <f t="shared" si="76"/>
        <v>0</v>
      </c>
      <c r="J184" s="226">
        <f t="shared" si="76"/>
        <v>0</v>
      </c>
      <c r="K184" s="227" t="e">
        <f t="shared" si="63"/>
        <v>#DIV/0!</v>
      </c>
      <c r="L184" s="194"/>
      <c r="M184" s="220"/>
      <c r="N184" s="220"/>
      <c r="O184" s="221"/>
      <c r="P184" s="221"/>
      <c r="Q184" s="221"/>
      <c r="R184" s="221"/>
      <c r="S184" s="221"/>
      <c r="T184" s="221"/>
      <c r="U184" s="221"/>
      <c r="V184" s="221"/>
      <c r="W184" s="222"/>
      <c r="X184" s="75"/>
      <c r="Y184" s="75"/>
      <c r="Z184" s="223"/>
      <c r="AA184" s="223"/>
    </row>
    <row r="185" spans="1:27" ht="18" customHeight="1" x14ac:dyDescent="0.25">
      <c r="A185" s="225" t="s">
        <v>1424</v>
      </c>
      <c r="B185" s="225" t="s">
        <v>1423</v>
      </c>
      <c r="C185" s="226">
        <f>C186</f>
        <v>0</v>
      </c>
      <c r="D185" s="226">
        <f t="shared" si="76"/>
        <v>0</v>
      </c>
      <c r="E185" s="226">
        <f t="shared" si="76"/>
        <v>0</v>
      </c>
      <c r="F185" s="226">
        <f t="shared" si="76"/>
        <v>0</v>
      </c>
      <c r="G185" s="226">
        <f t="shared" si="76"/>
        <v>0</v>
      </c>
      <c r="H185" s="226">
        <f t="shared" si="76"/>
        <v>0</v>
      </c>
      <c r="I185" s="226">
        <f t="shared" si="76"/>
        <v>0</v>
      </c>
      <c r="J185" s="226">
        <f t="shared" si="76"/>
        <v>0</v>
      </c>
      <c r="K185" s="227" t="e">
        <f t="shared" si="63"/>
        <v>#DIV/0!</v>
      </c>
      <c r="L185" s="194"/>
      <c r="M185" s="220"/>
      <c r="N185" s="220"/>
      <c r="O185" s="221"/>
      <c r="P185" s="221"/>
      <c r="Q185" s="221"/>
      <c r="R185" s="221"/>
      <c r="S185" s="221"/>
      <c r="T185" s="221"/>
      <c r="U185" s="221"/>
      <c r="V185" s="221"/>
      <c r="W185" s="222"/>
      <c r="X185" s="75"/>
      <c r="Y185" s="75"/>
      <c r="Z185" s="223"/>
      <c r="AA185" s="223"/>
    </row>
    <row r="186" spans="1:27" ht="18" customHeight="1" x14ac:dyDescent="0.25">
      <c r="A186" s="225" t="s">
        <v>1425</v>
      </c>
      <c r="B186" s="225" t="s">
        <v>1423</v>
      </c>
      <c r="C186" s="226">
        <f>C187</f>
        <v>0</v>
      </c>
      <c r="D186" s="226">
        <f t="shared" si="76"/>
        <v>0</v>
      </c>
      <c r="E186" s="226">
        <f t="shared" si="76"/>
        <v>0</v>
      </c>
      <c r="F186" s="226">
        <f t="shared" si="76"/>
        <v>0</v>
      </c>
      <c r="G186" s="226">
        <f t="shared" si="76"/>
        <v>0</v>
      </c>
      <c r="H186" s="226">
        <f t="shared" si="76"/>
        <v>0</v>
      </c>
      <c r="I186" s="226">
        <f t="shared" si="76"/>
        <v>0</v>
      </c>
      <c r="J186" s="226">
        <f t="shared" si="76"/>
        <v>0</v>
      </c>
      <c r="K186" s="227" t="e">
        <f t="shared" si="63"/>
        <v>#DIV/0!</v>
      </c>
      <c r="L186" s="194"/>
      <c r="M186" s="220"/>
      <c r="N186" s="220"/>
      <c r="O186" s="221"/>
      <c r="P186" s="221"/>
      <c r="Q186" s="221"/>
      <c r="R186" s="221"/>
      <c r="S186" s="221"/>
      <c r="T186" s="221"/>
      <c r="U186" s="221"/>
      <c r="V186" s="221"/>
      <c r="W186" s="222"/>
      <c r="X186" s="75"/>
      <c r="Y186" s="75"/>
      <c r="Z186" s="223"/>
      <c r="AA186" s="223"/>
    </row>
    <row r="187" spans="1:27" ht="18" customHeight="1" x14ac:dyDescent="0.25">
      <c r="A187" s="249" t="s">
        <v>1426</v>
      </c>
      <c r="B187" s="249" t="s">
        <v>1423</v>
      </c>
      <c r="C187" s="241"/>
      <c r="D187" s="244"/>
      <c r="E187" s="244"/>
      <c r="F187" s="237">
        <f>C187+D187-E187</f>
        <v>0</v>
      </c>
      <c r="G187" s="241">
        <f>I187</f>
        <v>0</v>
      </c>
      <c r="H187" s="241"/>
      <c r="I187" s="241"/>
      <c r="J187" s="241">
        <f>F187-I187</f>
        <v>0</v>
      </c>
      <c r="K187" s="238" t="e">
        <f t="shared" si="63"/>
        <v>#DIV/0!</v>
      </c>
      <c r="L187" s="194"/>
      <c r="M187" s="309"/>
      <c r="N187" s="309"/>
      <c r="O187" s="247"/>
      <c r="P187" s="247"/>
      <c r="Q187" s="247"/>
      <c r="R187" s="247"/>
      <c r="S187" s="247"/>
      <c r="T187" s="247"/>
      <c r="U187" s="247"/>
      <c r="V187" s="247"/>
      <c r="W187" s="256"/>
      <c r="X187" s="75"/>
      <c r="Y187" s="75"/>
      <c r="Z187" s="223"/>
      <c r="AA187" s="223"/>
    </row>
    <row r="188" spans="1:27" ht="18" customHeight="1" x14ac:dyDescent="0.25">
      <c r="A188" s="224" t="s">
        <v>1427</v>
      </c>
      <c r="B188" s="225" t="s">
        <v>1423</v>
      </c>
      <c r="C188" s="226">
        <f>C189</f>
        <v>0</v>
      </c>
      <c r="D188" s="226">
        <f t="shared" ref="D188:J191" si="77">D189</f>
        <v>0</v>
      </c>
      <c r="E188" s="226">
        <f t="shared" si="77"/>
        <v>0</v>
      </c>
      <c r="F188" s="226">
        <f t="shared" si="77"/>
        <v>0</v>
      </c>
      <c r="G188" s="226">
        <f t="shared" si="77"/>
        <v>0</v>
      </c>
      <c r="H188" s="226">
        <f t="shared" si="77"/>
        <v>0</v>
      </c>
      <c r="I188" s="226">
        <f t="shared" si="77"/>
        <v>0</v>
      </c>
      <c r="J188" s="226">
        <f t="shared" si="77"/>
        <v>0</v>
      </c>
      <c r="K188" s="331" t="e">
        <f t="shared" si="63"/>
        <v>#DIV/0!</v>
      </c>
      <c r="L188" s="194"/>
      <c r="M188" s="219"/>
      <c r="N188" s="220"/>
      <c r="O188" s="221"/>
      <c r="P188" s="221"/>
      <c r="Q188" s="221"/>
      <c r="R188" s="221"/>
      <c r="S188" s="221"/>
      <c r="T188" s="221"/>
      <c r="U188" s="221"/>
      <c r="V188" s="221"/>
      <c r="W188" s="332"/>
      <c r="X188" s="75"/>
      <c r="Y188" s="75"/>
      <c r="Z188" s="223"/>
      <c r="AA188" s="223"/>
    </row>
    <row r="189" spans="1:27" ht="18" customHeight="1" x14ac:dyDescent="0.25">
      <c r="A189" s="224" t="s">
        <v>1428</v>
      </c>
      <c r="B189" s="224" t="s">
        <v>1429</v>
      </c>
      <c r="C189" s="265">
        <f>C190</f>
        <v>0</v>
      </c>
      <c r="D189" s="265">
        <f t="shared" si="77"/>
        <v>0</v>
      </c>
      <c r="E189" s="265">
        <f t="shared" si="77"/>
        <v>0</v>
      </c>
      <c r="F189" s="265">
        <f t="shared" si="77"/>
        <v>0</v>
      </c>
      <c r="G189" s="265">
        <f t="shared" si="77"/>
        <v>0</v>
      </c>
      <c r="H189" s="265">
        <f t="shared" si="77"/>
        <v>0</v>
      </c>
      <c r="I189" s="265">
        <f t="shared" si="77"/>
        <v>0</v>
      </c>
      <c r="J189" s="265">
        <f t="shared" si="77"/>
        <v>0</v>
      </c>
      <c r="K189" s="227" t="e">
        <f t="shared" si="63"/>
        <v>#DIV/0!</v>
      </c>
      <c r="L189" s="194"/>
      <c r="M189" s="219"/>
      <c r="N189" s="219"/>
      <c r="O189" s="267"/>
      <c r="P189" s="267"/>
      <c r="Q189" s="267"/>
      <c r="R189" s="267"/>
      <c r="S189" s="267"/>
      <c r="T189" s="267"/>
      <c r="U189" s="267"/>
      <c r="V189" s="267"/>
      <c r="W189" s="222"/>
      <c r="X189" s="75"/>
      <c r="Y189" s="75"/>
      <c r="Z189" s="223"/>
      <c r="AA189" s="223"/>
    </row>
    <row r="190" spans="1:27" ht="18" customHeight="1" x14ac:dyDescent="0.25">
      <c r="A190" s="224" t="s">
        <v>1430</v>
      </c>
      <c r="B190" s="224" t="s">
        <v>1431</v>
      </c>
      <c r="C190" s="265">
        <f>C191</f>
        <v>0</v>
      </c>
      <c r="D190" s="265">
        <f t="shared" si="77"/>
        <v>0</v>
      </c>
      <c r="E190" s="265">
        <f t="shared" si="77"/>
        <v>0</v>
      </c>
      <c r="F190" s="265">
        <f t="shared" si="77"/>
        <v>0</v>
      </c>
      <c r="G190" s="265">
        <f t="shared" si="77"/>
        <v>0</v>
      </c>
      <c r="H190" s="265">
        <f t="shared" si="77"/>
        <v>0</v>
      </c>
      <c r="I190" s="265">
        <f t="shared" si="77"/>
        <v>0</v>
      </c>
      <c r="J190" s="265">
        <f t="shared" si="77"/>
        <v>0</v>
      </c>
      <c r="K190" s="227" t="e">
        <f t="shared" si="63"/>
        <v>#DIV/0!</v>
      </c>
      <c r="L190" s="194"/>
      <c r="M190" s="219"/>
      <c r="N190" s="219"/>
      <c r="O190" s="267"/>
      <c r="P190" s="267"/>
      <c r="Q190" s="267"/>
      <c r="R190" s="267"/>
      <c r="S190" s="267"/>
      <c r="T190" s="267"/>
      <c r="U190" s="267"/>
      <c r="V190" s="267"/>
      <c r="W190" s="222"/>
      <c r="X190" s="75"/>
      <c r="Y190" s="75"/>
      <c r="Z190" s="223"/>
      <c r="AA190" s="223"/>
    </row>
    <row r="191" spans="1:27" ht="18" customHeight="1" x14ac:dyDescent="0.25">
      <c r="A191" s="224" t="s">
        <v>1432</v>
      </c>
      <c r="B191" s="224" t="s">
        <v>1433</v>
      </c>
      <c r="C191" s="265">
        <f>C192</f>
        <v>0</v>
      </c>
      <c r="D191" s="265">
        <f t="shared" si="77"/>
        <v>0</v>
      </c>
      <c r="E191" s="265">
        <f t="shared" si="77"/>
        <v>0</v>
      </c>
      <c r="F191" s="265">
        <f t="shared" si="77"/>
        <v>0</v>
      </c>
      <c r="G191" s="265">
        <f t="shared" si="77"/>
        <v>0</v>
      </c>
      <c r="H191" s="265">
        <f t="shared" si="77"/>
        <v>0</v>
      </c>
      <c r="I191" s="265">
        <f t="shared" si="77"/>
        <v>0</v>
      </c>
      <c r="J191" s="265">
        <f t="shared" si="77"/>
        <v>0</v>
      </c>
      <c r="K191" s="227" t="e">
        <f t="shared" si="63"/>
        <v>#DIV/0!</v>
      </c>
      <c r="L191" s="194"/>
      <c r="M191" s="280"/>
      <c r="N191" s="280"/>
      <c r="O191" s="333"/>
      <c r="P191" s="333"/>
      <c r="Q191" s="333"/>
      <c r="R191" s="333"/>
      <c r="S191" s="333"/>
      <c r="T191" s="333"/>
      <c r="U191" s="333"/>
      <c r="V191" s="333"/>
      <c r="W191" s="232"/>
      <c r="X191" s="75"/>
      <c r="Y191" s="75"/>
      <c r="Z191" s="223"/>
      <c r="AA191" s="223"/>
    </row>
    <row r="192" spans="1:27" ht="18" customHeight="1" x14ac:dyDescent="0.25">
      <c r="A192" s="334" t="s">
        <v>1434</v>
      </c>
      <c r="B192" s="335" t="s">
        <v>1435</v>
      </c>
      <c r="C192" s="336"/>
      <c r="D192" s="337"/>
      <c r="E192" s="337"/>
      <c r="F192" s="237">
        <f>C192+D192-E192</f>
        <v>0</v>
      </c>
      <c r="G192" s="241">
        <f>I192</f>
        <v>0</v>
      </c>
      <c r="H192" s="336"/>
      <c r="I192" s="336"/>
      <c r="J192" s="241">
        <f>F192-I192</f>
        <v>0</v>
      </c>
      <c r="K192" s="262" t="e">
        <f t="shared" si="63"/>
        <v>#DIV/0!</v>
      </c>
      <c r="L192" s="194"/>
      <c r="M192" s="338"/>
      <c r="N192" s="339"/>
      <c r="O192" s="340"/>
      <c r="P192" s="340"/>
      <c r="Q192" s="340"/>
      <c r="R192" s="340"/>
      <c r="S192" s="340"/>
      <c r="T192" s="340"/>
      <c r="U192" s="340"/>
      <c r="V192" s="340"/>
      <c r="W192" s="264"/>
      <c r="X192" s="75"/>
      <c r="Y192" s="75"/>
      <c r="Z192" s="223"/>
      <c r="AA192" s="223"/>
    </row>
    <row r="193" spans="1:29" ht="18" customHeight="1" x14ac:dyDescent="0.25">
      <c r="A193" s="224" t="s">
        <v>1436</v>
      </c>
      <c r="B193" s="341" t="s">
        <v>1435</v>
      </c>
      <c r="C193" s="226">
        <f>C194</f>
        <v>0</v>
      </c>
      <c r="D193" s="226">
        <f t="shared" ref="D193:J196" si="78">D194</f>
        <v>0</v>
      </c>
      <c r="E193" s="226">
        <f t="shared" si="78"/>
        <v>0</v>
      </c>
      <c r="F193" s="226">
        <f t="shared" si="78"/>
        <v>0</v>
      </c>
      <c r="G193" s="226">
        <f t="shared" si="78"/>
        <v>0</v>
      </c>
      <c r="H193" s="226">
        <f t="shared" si="78"/>
        <v>0</v>
      </c>
      <c r="I193" s="226">
        <f t="shared" si="78"/>
        <v>0</v>
      </c>
      <c r="J193" s="226">
        <f t="shared" si="78"/>
        <v>0</v>
      </c>
      <c r="K193" s="331" t="e">
        <f t="shared" si="63"/>
        <v>#DIV/0!</v>
      </c>
      <c r="L193" s="194"/>
      <c r="M193" s="219"/>
      <c r="N193" s="342"/>
      <c r="O193" s="221"/>
      <c r="P193" s="221"/>
      <c r="Q193" s="221"/>
      <c r="R193" s="221"/>
      <c r="S193" s="221"/>
      <c r="T193" s="221"/>
      <c r="U193" s="221"/>
      <c r="V193" s="221"/>
      <c r="W193" s="332"/>
      <c r="X193" s="75"/>
      <c r="Y193" s="75"/>
      <c r="AA193" s="223"/>
    </row>
    <row r="194" spans="1:29" ht="18" customHeight="1" x14ac:dyDescent="0.25">
      <c r="A194" s="224" t="s">
        <v>1437</v>
      </c>
      <c r="B194" s="224" t="s">
        <v>1438</v>
      </c>
      <c r="C194" s="265">
        <f>C195</f>
        <v>0</v>
      </c>
      <c r="D194" s="265">
        <f t="shared" si="78"/>
        <v>0</v>
      </c>
      <c r="E194" s="265">
        <f t="shared" si="78"/>
        <v>0</v>
      </c>
      <c r="F194" s="265">
        <f t="shared" si="78"/>
        <v>0</v>
      </c>
      <c r="G194" s="265">
        <f t="shared" si="78"/>
        <v>0</v>
      </c>
      <c r="H194" s="265">
        <f t="shared" si="78"/>
        <v>0</v>
      </c>
      <c r="I194" s="265">
        <f t="shared" si="78"/>
        <v>0</v>
      </c>
      <c r="J194" s="265">
        <f t="shared" si="78"/>
        <v>0</v>
      </c>
      <c r="K194" s="227" t="e">
        <f t="shared" si="63"/>
        <v>#DIV/0!</v>
      </c>
      <c r="L194" s="194"/>
      <c r="M194" s="219"/>
      <c r="N194" s="219"/>
      <c r="O194" s="267"/>
      <c r="P194" s="267"/>
      <c r="Q194" s="267"/>
      <c r="R194" s="267"/>
      <c r="S194" s="267"/>
      <c r="T194" s="267"/>
      <c r="U194" s="267"/>
      <c r="V194" s="267"/>
      <c r="W194" s="222"/>
      <c r="X194" s="75"/>
      <c r="Y194" s="75"/>
      <c r="AA194" s="223"/>
    </row>
    <row r="195" spans="1:29" ht="18" customHeight="1" x14ac:dyDescent="0.25">
      <c r="A195" s="224" t="s">
        <v>1439</v>
      </c>
      <c r="B195" s="224" t="s">
        <v>1438</v>
      </c>
      <c r="C195" s="265">
        <f>C196</f>
        <v>0</v>
      </c>
      <c r="D195" s="265">
        <f t="shared" si="78"/>
        <v>0</v>
      </c>
      <c r="E195" s="265">
        <f t="shared" si="78"/>
        <v>0</v>
      </c>
      <c r="F195" s="265">
        <f t="shared" si="78"/>
        <v>0</v>
      </c>
      <c r="G195" s="265">
        <f t="shared" si="78"/>
        <v>0</v>
      </c>
      <c r="H195" s="265">
        <f t="shared" si="78"/>
        <v>0</v>
      </c>
      <c r="I195" s="265">
        <f t="shared" si="78"/>
        <v>0</v>
      </c>
      <c r="J195" s="265">
        <f t="shared" si="78"/>
        <v>0</v>
      </c>
      <c r="K195" s="227" t="e">
        <f t="shared" si="63"/>
        <v>#DIV/0!</v>
      </c>
      <c r="L195" s="194"/>
      <c r="M195" s="219"/>
      <c r="N195" s="219"/>
      <c r="O195" s="267"/>
      <c r="P195" s="267"/>
      <c r="Q195" s="267"/>
      <c r="R195" s="267"/>
      <c r="S195" s="267"/>
      <c r="T195" s="267"/>
      <c r="U195" s="267"/>
      <c r="V195" s="267"/>
      <c r="W195" s="222"/>
      <c r="X195" s="75"/>
      <c r="Y195" s="75"/>
    </row>
    <row r="196" spans="1:29" ht="18" customHeight="1" x14ac:dyDescent="0.25">
      <c r="A196" s="224" t="s">
        <v>1440</v>
      </c>
      <c r="B196" s="224" t="s">
        <v>1438</v>
      </c>
      <c r="C196" s="265">
        <f>C197</f>
        <v>0</v>
      </c>
      <c r="D196" s="265">
        <f t="shared" si="78"/>
        <v>0</v>
      </c>
      <c r="E196" s="265">
        <f t="shared" si="78"/>
        <v>0</v>
      </c>
      <c r="F196" s="265">
        <f t="shared" si="78"/>
        <v>0</v>
      </c>
      <c r="G196" s="265">
        <f t="shared" si="78"/>
        <v>0</v>
      </c>
      <c r="H196" s="265">
        <f t="shared" si="78"/>
        <v>0</v>
      </c>
      <c r="I196" s="265">
        <f t="shared" si="78"/>
        <v>0</v>
      </c>
      <c r="J196" s="265">
        <f t="shared" si="78"/>
        <v>0</v>
      </c>
      <c r="K196" s="227" t="e">
        <f t="shared" si="63"/>
        <v>#DIV/0!</v>
      </c>
      <c r="L196" s="194"/>
      <c r="M196" s="280"/>
      <c r="N196" s="280"/>
      <c r="O196" s="333"/>
      <c r="P196" s="333"/>
      <c r="Q196" s="333"/>
      <c r="R196" s="333"/>
      <c r="S196" s="333"/>
      <c r="T196" s="333"/>
      <c r="U196" s="333"/>
      <c r="V196" s="333"/>
      <c r="W196" s="232"/>
      <c r="X196" s="75"/>
      <c r="Y196" s="75"/>
    </row>
    <row r="197" spans="1:29" ht="18" customHeight="1" x14ac:dyDescent="0.25">
      <c r="A197" s="334" t="s">
        <v>1441</v>
      </c>
      <c r="B197" s="335" t="s">
        <v>1438</v>
      </c>
      <c r="C197" s="336"/>
      <c r="D197" s="337"/>
      <c r="E197" s="337"/>
      <c r="F197" s="237">
        <f>C197+D197-E197</f>
        <v>0</v>
      </c>
      <c r="G197" s="241">
        <f>I197</f>
        <v>0</v>
      </c>
      <c r="H197" s="336"/>
      <c r="I197" s="336"/>
      <c r="J197" s="241">
        <f>F197-I197</f>
        <v>0</v>
      </c>
      <c r="K197" s="262" t="e">
        <f t="shared" si="63"/>
        <v>#DIV/0!</v>
      </c>
      <c r="L197" s="194"/>
      <c r="M197" s="338"/>
      <c r="N197" s="339"/>
      <c r="O197" s="340"/>
      <c r="P197" s="340"/>
      <c r="Q197" s="340"/>
      <c r="R197" s="340"/>
      <c r="S197" s="340"/>
      <c r="T197" s="340"/>
      <c r="U197" s="340"/>
      <c r="V197" s="340"/>
      <c r="W197" s="264"/>
      <c r="X197" s="75"/>
      <c r="Y197" s="75"/>
    </row>
    <row r="198" spans="1:29" ht="18" customHeight="1" x14ac:dyDescent="0.25">
      <c r="A198" s="343">
        <v>210</v>
      </c>
      <c r="B198" s="224" t="s">
        <v>1442</v>
      </c>
      <c r="C198" s="344">
        <f>C199</f>
        <v>0</v>
      </c>
      <c r="D198" s="344">
        <f t="shared" ref="D198:J201" si="79">D199</f>
        <v>20339182535.349998</v>
      </c>
      <c r="E198" s="344">
        <f t="shared" si="79"/>
        <v>0</v>
      </c>
      <c r="F198" s="344">
        <f t="shared" si="79"/>
        <v>20339182535.349998</v>
      </c>
      <c r="G198" s="344">
        <f t="shared" si="79"/>
        <v>20339182535.349998</v>
      </c>
      <c r="H198" s="344">
        <f t="shared" si="79"/>
        <v>0</v>
      </c>
      <c r="I198" s="344">
        <f t="shared" si="79"/>
        <v>20339182535.349998</v>
      </c>
      <c r="J198" s="344">
        <f t="shared" si="79"/>
        <v>0</v>
      </c>
      <c r="K198" s="345">
        <f t="shared" si="63"/>
        <v>0</v>
      </c>
      <c r="L198" s="194"/>
      <c r="M198" s="346"/>
      <c r="N198" s="219"/>
      <c r="O198" s="347"/>
      <c r="P198" s="347"/>
      <c r="Q198" s="347"/>
      <c r="R198" s="347"/>
      <c r="S198" s="347"/>
      <c r="T198" s="347"/>
      <c r="U198" s="347"/>
      <c r="V198" s="347"/>
      <c r="W198" s="348"/>
      <c r="X198" s="75"/>
      <c r="Y198" s="75"/>
    </row>
    <row r="199" spans="1:29" ht="18" customHeight="1" x14ac:dyDescent="0.25">
      <c r="A199" s="224">
        <v>2101</v>
      </c>
      <c r="B199" s="224" t="s">
        <v>1442</v>
      </c>
      <c r="C199" s="265">
        <f>C200</f>
        <v>0</v>
      </c>
      <c r="D199" s="265">
        <f t="shared" si="79"/>
        <v>20339182535.349998</v>
      </c>
      <c r="E199" s="265">
        <f t="shared" si="79"/>
        <v>0</v>
      </c>
      <c r="F199" s="265">
        <f t="shared" si="79"/>
        <v>20339182535.349998</v>
      </c>
      <c r="G199" s="265">
        <f t="shared" si="79"/>
        <v>20339182535.349998</v>
      </c>
      <c r="H199" s="265">
        <f t="shared" si="79"/>
        <v>0</v>
      </c>
      <c r="I199" s="265">
        <f t="shared" si="79"/>
        <v>20339182535.349998</v>
      </c>
      <c r="J199" s="265">
        <f t="shared" si="79"/>
        <v>0</v>
      </c>
      <c r="K199" s="227">
        <f t="shared" si="63"/>
        <v>0</v>
      </c>
      <c r="L199" s="194"/>
      <c r="M199" s="219"/>
      <c r="N199" s="219"/>
      <c r="O199" s="267"/>
      <c r="P199" s="267"/>
      <c r="Q199" s="267"/>
      <c r="R199" s="267"/>
      <c r="S199" s="267"/>
      <c r="T199" s="267"/>
      <c r="U199" s="267"/>
      <c r="V199" s="267"/>
      <c r="W199" s="222"/>
      <c r="X199" s="75"/>
      <c r="Y199" s="75"/>
    </row>
    <row r="200" spans="1:29" ht="18" customHeight="1" x14ac:dyDescent="0.25">
      <c r="A200" s="224">
        <v>210101</v>
      </c>
      <c r="B200" s="224" t="s">
        <v>1442</v>
      </c>
      <c r="C200" s="265">
        <f>C201</f>
        <v>0</v>
      </c>
      <c r="D200" s="265">
        <f t="shared" si="79"/>
        <v>20339182535.349998</v>
      </c>
      <c r="E200" s="265">
        <f t="shared" si="79"/>
        <v>0</v>
      </c>
      <c r="F200" s="265">
        <f t="shared" si="79"/>
        <v>20339182535.349998</v>
      </c>
      <c r="G200" s="265">
        <f t="shared" si="79"/>
        <v>20339182535.349998</v>
      </c>
      <c r="H200" s="265">
        <f t="shared" si="79"/>
        <v>0</v>
      </c>
      <c r="I200" s="265">
        <f t="shared" si="79"/>
        <v>20339182535.349998</v>
      </c>
      <c r="J200" s="265">
        <f t="shared" si="79"/>
        <v>0</v>
      </c>
      <c r="K200" s="227">
        <f t="shared" si="63"/>
        <v>0</v>
      </c>
      <c r="L200" s="194"/>
      <c r="M200" s="219"/>
      <c r="N200" s="219"/>
      <c r="O200" s="267"/>
      <c r="P200" s="267"/>
      <c r="Q200" s="267"/>
      <c r="R200" s="267"/>
      <c r="S200" s="267"/>
      <c r="T200" s="267"/>
      <c r="U200" s="267"/>
      <c r="V200" s="267"/>
      <c r="W200" s="222"/>
      <c r="X200" s="75"/>
      <c r="Y200" s="75"/>
    </row>
    <row r="201" spans="1:29" ht="18" customHeight="1" x14ac:dyDescent="0.25">
      <c r="A201" s="224">
        <v>2101011</v>
      </c>
      <c r="B201" s="224" t="s">
        <v>1442</v>
      </c>
      <c r="C201" s="265">
        <f>C202</f>
        <v>0</v>
      </c>
      <c r="D201" s="265">
        <f t="shared" si="79"/>
        <v>20339182535.349998</v>
      </c>
      <c r="E201" s="265">
        <f t="shared" si="79"/>
        <v>0</v>
      </c>
      <c r="F201" s="265">
        <f t="shared" si="79"/>
        <v>20339182535.349998</v>
      </c>
      <c r="G201" s="265">
        <f t="shared" si="79"/>
        <v>20339182535.349998</v>
      </c>
      <c r="H201" s="265">
        <f t="shared" si="79"/>
        <v>0</v>
      </c>
      <c r="I201" s="265">
        <f t="shared" si="79"/>
        <v>20339182535.349998</v>
      </c>
      <c r="J201" s="265">
        <f t="shared" si="79"/>
        <v>0</v>
      </c>
      <c r="K201" s="227">
        <f t="shared" si="63"/>
        <v>0</v>
      </c>
      <c r="L201" s="194"/>
      <c r="M201" s="280"/>
      <c r="N201" s="280"/>
      <c r="O201" s="333"/>
      <c r="P201" s="333"/>
      <c r="Q201" s="333"/>
      <c r="R201" s="333"/>
      <c r="S201" s="333"/>
      <c r="T201" s="333"/>
      <c r="U201" s="333"/>
      <c r="V201" s="333"/>
      <c r="W201" s="232"/>
      <c r="X201" s="75"/>
      <c r="Y201" s="349"/>
      <c r="Z201" s="350"/>
      <c r="AA201" s="350"/>
      <c r="AB201" s="350"/>
      <c r="AC201" s="350"/>
    </row>
    <row r="202" spans="1:29" ht="18" customHeight="1" x14ac:dyDescent="0.25">
      <c r="A202" s="310">
        <v>210101101</v>
      </c>
      <c r="B202" s="310" t="s">
        <v>1442</v>
      </c>
      <c r="C202" s="351"/>
      <c r="D202" s="352">
        <f>10448879751.45+9890302783.9</f>
        <v>20339182535.349998</v>
      </c>
      <c r="E202" s="352"/>
      <c r="F202" s="241">
        <f>C202+D202-E202</f>
        <v>20339182535.349998</v>
      </c>
      <c r="G202" s="241">
        <f>F202</f>
        <v>20339182535.349998</v>
      </c>
      <c r="H202" s="351"/>
      <c r="I202" s="241">
        <f>G202</f>
        <v>20339182535.349998</v>
      </c>
      <c r="J202" s="241">
        <f>F202-I202</f>
        <v>0</v>
      </c>
      <c r="K202" s="238">
        <f t="shared" si="63"/>
        <v>0</v>
      </c>
      <c r="L202" s="194"/>
      <c r="M202" s="353"/>
      <c r="N202" s="353"/>
      <c r="O202" s="351"/>
      <c r="P202" s="351"/>
      <c r="Q202" s="351"/>
      <c r="R202" s="351"/>
      <c r="S202" s="351"/>
      <c r="T202" s="351"/>
      <c r="U202" s="351"/>
      <c r="V202" s="351"/>
      <c r="W202" s="240"/>
      <c r="X202" s="75"/>
    </row>
    <row r="203" spans="1:29" ht="18" customHeight="1" x14ac:dyDescent="0.25">
      <c r="A203" s="224">
        <v>212</v>
      </c>
      <c r="B203" s="224" t="s">
        <v>1443</v>
      </c>
      <c r="C203" s="354">
        <f>C204</f>
        <v>0</v>
      </c>
      <c r="D203" s="354">
        <f t="shared" ref="D203:J206" si="80">D204</f>
        <v>0</v>
      </c>
      <c r="E203" s="354">
        <f t="shared" si="80"/>
        <v>0</v>
      </c>
      <c r="F203" s="354">
        <f t="shared" si="80"/>
        <v>0</v>
      </c>
      <c r="G203" s="354">
        <f t="shared" si="80"/>
        <v>1481943946.28</v>
      </c>
      <c r="H203" s="354">
        <f t="shared" si="80"/>
        <v>0</v>
      </c>
      <c r="I203" s="354">
        <f t="shared" si="80"/>
        <v>1481943946.28</v>
      </c>
      <c r="J203" s="354">
        <f t="shared" si="80"/>
        <v>0</v>
      </c>
      <c r="K203" s="327" t="e">
        <f t="shared" si="63"/>
        <v>#DIV/0!</v>
      </c>
      <c r="L203" s="194"/>
      <c r="M203" s="219"/>
      <c r="N203" s="219"/>
      <c r="O203" s="355"/>
      <c r="P203" s="355"/>
      <c r="Q203" s="355"/>
      <c r="R203" s="355"/>
      <c r="S203" s="355"/>
      <c r="T203" s="355"/>
      <c r="U203" s="355"/>
      <c r="V203" s="355"/>
      <c r="W203" s="330"/>
      <c r="X203" s="75"/>
    </row>
    <row r="204" spans="1:29" ht="18" customHeight="1" x14ac:dyDescent="0.25">
      <c r="A204" s="224">
        <v>2124</v>
      </c>
      <c r="B204" s="224" t="s">
        <v>1443</v>
      </c>
      <c r="C204" s="265">
        <f>C205</f>
        <v>0</v>
      </c>
      <c r="D204" s="265">
        <f t="shared" si="80"/>
        <v>0</v>
      </c>
      <c r="E204" s="265">
        <f t="shared" si="80"/>
        <v>0</v>
      </c>
      <c r="F204" s="265">
        <f t="shared" si="80"/>
        <v>0</v>
      </c>
      <c r="G204" s="265">
        <f t="shared" si="80"/>
        <v>1481943946.28</v>
      </c>
      <c r="H204" s="265">
        <f t="shared" si="80"/>
        <v>0</v>
      </c>
      <c r="I204" s="265">
        <f t="shared" si="80"/>
        <v>1481943946.28</v>
      </c>
      <c r="J204" s="265">
        <f t="shared" si="80"/>
        <v>0</v>
      </c>
      <c r="K204" s="227" t="e">
        <f t="shared" si="63"/>
        <v>#DIV/0!</v>
      </c>
      <c r="L204" s="194"/>
      <c r="M204" s="219"/>
      <c r="N204" s="219"/>
      <c r="O204" s="267"/>
      <c r="P204" s="267"/>
      <c r="Q204" s="267"/>
      <c r="R204" s="267"/>
      <c r="S204" s="267"/>
      <c r="T204" s="267"/>
      <c r="U204" s="267"/>
      <c r="V204" s="267"/>
      <c r="W204" s="222"/>
      <c r="X204" s="75"/>
    </row>
    <row r="205" spans="1:29" ht="18" customHeight="1" x14ac:dyDescent="0.25">
      <c r="A205" s="224">
        <v>212401</v>
      </c>
      <c r="B205" s="224" t="s">
        <v>1443</v>
      </c>
      <c r="C205" s="265">
        <f>C206</f>
        <v>0</v>
      </c>
      <c r="D205" s="265">
        <f t="shared" si="80"/>
        <v>0</v>
      </c>
      <c r="E205" s="265">
        <f t="shared" si="80"/>
        <v>0</v>
      </c>
      <c r="F205" s="265">
        <f t="shared" si="80"/>
        <v>0</v>
      </c>
      <c r="G205" s="265">
        <f t="shared" si="80"/>
        <v>1481943946.28</v>
      </c>
      <c r="H205" s="265">
        <f t="shared" si="80"/>
        <v>0</v>
      </c>
      <c r="I205" s="265">
        <f t="shared" si="80"/>
        <v>1481943946.28</v>
      </c>
      <c r="J205" s="265">
        <f t="shared" si="80"/>
        <v>0</v>
      </c>
      <c r="K205" s="227" t="e">
        <f t="shared" si="63"/>
        <v>#DIV/0!</v>
      </c>
      <c r="L205" s="194"/>
      <c r="M205" s="219"/>
      <c r="N205" s="219"/>
      <c r="O205" s="267"/>
      <c r="P205" s="267"/>
      <c r="Q205" s="267"/>
      <c r="R205" s="267"/>
      <c r="S205" s="267"/>
      <c r="T205" s="267"/>
      <c r="U205" s="267"/>
      <c r="V205" s="267"/>
      <c r="W205" s="222"/>
      <c r="X205" s="75"/>
    </row>
    <row r="206" spans="1:29" ht="18" customHeight="1" x14ac:dyDescent="0.25">
      <c r="A206" s="224">
        <v>2124011</v>
      </c>
      <c r="B206" s="224" t="s">
        <v>1443</v>
      </c>
      <c r="C206" s="265">
        <f>C207</f>
        <v>0</v>
      </c>
      <c r="D206" s="265">
        <f t="shared" si="80"/>
        <v>0</v>
      </c>
      <c r="E206" s="265">
        <f t="shared" si="80"/>
        <v>0</v>
      </c>
      <c r="F206" s="265">
        <f t="shared" si="80"/>
        <v>0</v>
      </c>
      <c r="G206" s="265">
        <f t="shared" si="80"/>
        <v>1481943946.28</v>
      </c>
      <c r="H206" s="265">
        <f t="shared" si="80"/>
        <v>0</v>
      </c>
      <c r="I206" s="265">
        <f t="shared" si="80"/>
        <v>1481943946.28</v>
      </c>
      <c r="J206" s="265">
        <f t="shared" si="80"/>
        <v>0</v>
      </c>
      <c r="K206" s="227" t="e">
        <f t="shared" si="63"/>
        <v>#DIV/0!</v>
      </c>
      <c r="L206" s="194"/>
      <c r="M206" s="219"/>
      <c r="N206" s="219"/>
      <c r="O206" s="267"/>
      <c r="P206" s="267"/>
      <c r="Q206" s="267"/>
      <c r="R206" s="267"/>
      <c r="S206" s="267"/>
      <c r="T206" s="267"/>
      <c r="U206" s="267"/>
      <c r="V206" s="267"/>
      <c r="W206" s="222"/>
      <c r="X206" s="75"/>
    </row>
    <row r="207" spans="1:29" ht="18" customHeight="1" x14ac:dyDescent="0.25">
      <c r="A207" s="224">
        <v>212401101</v>
      </c>
      <c r="B207" s="224" t="s">
        <v>1443</v>
      </c>
      <c r="C207" s="265">
        <v>0</v>
      </c>
      <c r="D207" s="265">
        <v>0</v>
      </c>
      <c r="E207" s="265">
        <v>0</v>
      </c>
      <c r="F207" s="265">
        <v>0</v>
      </c>
      <c r="G207" s="265">
        <f>SUM(G208:G212)</f>
        <v>1481943946.28</v>
      </c>
      <c r="H207" s="265">
        <v>0</v>
      </c>
      <c r="I207" s="265">
        <f>SUM(I208:I212)</f>
        <v>1481943946.28</v>
      </c>
      <c r="J207" s="265">
        <v>0</v>
      </c>
      <c r="K207" s="227" t="e">
        <f t="shared" si="63"/>
        <v>#DIV/0!</v>
      </c>
      <c r="L207" s="194"/>
      <c r="M207" s="280"/>
      <c r="N207" s="280"/>
      <c r="O207" s="333"/>
      <c r="P207" s="333"/>
      <c r="Q207" s="333"/>
      <c r="R207" s="333"/>
      <c r="S207" s="333"/>
      <c r="T207" s="333"/>
      <c r="U207" s="333"/>
      <c r="V207" s="333"/>
      <c r="W207" s="232"/>
      <c r="X207" s="75"/>
    </row>
    <row r="208" spans="1:29" x14ac:dyDescent="0.25">
      <c r="A208" s="310">
        <v>21010110101</v>
      </c>
      <c r="B208" s="310" t="s">
        <v>1444</v>
      </c>
      <c r="C208" s="351"/>
      <c r="D208" s="352"/>
      <c r="E208" s="352"/>
      <c r="F208" s="241"/>
      <c r="G208" s="241">
        <f>I208</f>
        <v>95855000</v>
      </c>
      <c r="H208" s="351"/>
      <c r="I208" s="351">
        <f>95855000+H208</f>
        <v>95855000</v>
      </c>
      <c r="J208" s="241">
        <f>F208-I208</f>
        <v>-95855000</v>
      </c>
      <c r="K208" s="238" t="e">
        <f t="shared" si="63"/>
        <v>#DIV/0!</v>
      </c>
      <c r="L208" s="194"/>
      <c r="X208" s="75"/>
    </row>
    <row r="209" spans="1:24" x14ac:dyDescent="0.25">
      <c r="A209" s="310">
        <v>21010110102</v>
      </c>
      <c r="B209" s="310" t="s">
        <v>1445</v>
      </c>
      <c r="C209" s="351"/>
      <c r="D209" s="352"/>
      <c r="E209" s="352"/>
      <c r="F209" s="241"/>
      <c r="G209" s="241">
        <f>I209</f>
        <v>187517048</v>
      </c>
      <c r="H209" s="351"/>
      <c r="I209" s="351">
        <f>187517048+H209</f>
        <v>187517048</v>
      </c>
      <c r="J209" s="241">
        <f>F209-I209</f>
        <v>-187517048</v>
      </c>
      <c r="K209" s="238" t="e">
        <f t="shared" si="63"/>
        <v>#DIV/0!</v>
      </c>
      <c r="L209" s="194"/>
      <c r="X209" s="75"/>
    </row>
    <row r="210" spans="1:24" x14ac:dyDescent="0.25">
      <c r="A210" s="310">
        <v>21010110104</v>
      </c>
      <c r="B210" s="310" t="s">
        <v>1446</v>
      </c>
      <c r="C210" s="351"/>
      <c r="D210" s="352"/>
      <c r="E210" s="352"/>
      <c r="F210" s="241"/>
      <c r="G210" s="241">
        <f>I210</f>
        <v>913304646</v>
      </c>
      <c r="H210" s="351"/>
      <c r="I210" s="351">
        <f>913304646+H210</f>
        <v>913304646</v>
      </c>
      <c r="J210" s="241">
        <f>F210-I210</f>
        <v>-913304646</v>
      </c>
      <c r="K210" s="238" t="e">
        <f t="shared" si="63"/>
        <v>#DIV/0!</v>
      </c>
      <c r="L210" s="194"/>
      <c r="X210" s="75"/>
    </row>
    <row r="211" spans="1:24" x14ac:dyDescent="0.25">
      <c r="A211" s="310">
        <v>21010110105</v>
      </c>
      <c r="B211" s="310" t="s">
        <v>1447</v>
      </c>
      <c r="C211" s="351"/>
      <c r="D211" s="352"/>
      <c r="E211" s="352"/>
      <c r="F211" s="241"/>
      <c r="G211" s="241">
        <f>I211</f>
        <v>48000000</v>
      </c>
      <c r="H211" s="351"/>
      <c r="I211" s="351">
        <f>48000000+H211</f>
        <v>48000000</v>
      </c>
      <c r="J211" s="241">
        <f>F211-I211</f>
        <v>-48000000</v>
      </c>
      <c r="K211" s="238" t="e">
        <f t="shared" si="63"/>
        <v>#DIV/0!</v>
      </c>
      <c r="L211" s="194"/>
      <c r="X211" s="75"/>
    </row>
    <row r="212" spans="1:24" x14ac:dyDescent="0.25">
      <c r="A212" s="310">
        <v>21010110106</v>
      </c>
      <c r="B212" s="310" t="s">
        <v>1448</v>
      </c>
      <c r="C212" s="351"/>
      <c r="D212" s="352"/>
      <c r="E212" s="352"/>
      <c r="F212" s="241"/>
      <c r="G212" s="241">
        <f>I212</f>
        <v>237267252.28000003</v>
      </c>
      <c r="H212" s="351">
        <v>9790114.5</v>
      </c>
      <c r="I212" s="351">
        <f>42886552.46+183462981.46+1127603.86+H212</f>
        <v>237267252.28000003</v>
      </c>
      <c r="J212" s="241">
        <f>F212-I212</f>
        <v>-237267252.28000003</v>
      </c>
      <c r="K212" s="238" t="e">
        <f t="shared" si="63"/>
        <v>#DIV/0!</v>
      </c>
      <c r="L212" s="194"/>
      <c r="X212" s="75"/>
    </row>
    <row r="214" spans="1:24" x14ac:dyDescent="0.25">
      <c r="F214" s="83"/>
      <c r="G214" s="356">
        <v>59962234022.150002</v>
      </c>
      <c r="H214" s="357"/>
    </row>
    <row r="215" spans="1:24" x14ac:dyDescent="0.25">
      <c r="A215" s="136"/>
      <c r="B215" s="136"/>
      <c r="C215" s="136"/>
      <c r="D215" s="136"/>
      <c r="E215" s="136"/>
      <c r="F215" s="136"/>
      <c r="G215" s="136"/>
      <c r="H215" s="136"/>
      <c r="I215" s="136"/>
      <c r="J215" s="136"/>
      <c r="K215" s="359"/>
    </row>
    <row r="216" spans="1:24" x14ac:dyDescent="0.25">
      <c r="H216" s="357"/>
    </row>
  </sheetData>
  <mergeCells count="3">
    <mergeCell ref="A1:K1"/>
    <mergeCell ref="A3:K3"/>
    <mergeCell ref="A5:K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4E2AC-FA1C-42E8-AAAF-A9CC25660DCA}">
  <dimension ref="A1:BH855"/>
  <sheetViews>
    <sheetView tabSelected="1" workbookViewId="0">
      <pane xSplit="2" ySplit="8" topLeftCell="C843" activePane="bottomRight" state="frozen"/>
      <selection pane="topRight" activeCell="C1" sqref="C1"/>
      <selection pane="bottomLeft" activeCell="A9" sqref="A9"/>
      <selection pane="bottomRight" activeCell="B685" sqref="B685"/>
    </sheetView>
  </sheetViews>
  <sheetFormatPr baseColWidth="10" defaultColWidth="14.42578125" defaultRowHeight="20.100000000000001" customHeight="1" x14ac:dyDescent="0.25"/>
  <cols>
    <col min="1" max="1" width="27.7109375" style="1" customWidth="1"/>
    <col min="2" max="2" width="118.42578125" style="1" customWidth="1"/>
    <col min="3" max="3" width="28.28515625" style="71" customWidth="1"/>
    <col min="4" max="4" width="25.28515625" style="71" customWidth="1"/>
    <col min="5" max="5" width="25" style="1" customWidth="1"/>
    <col min="6" max="6" width="32.5703125" style="1" customWidth="1"/>
    <col min="7" max="7" width="27.140625" style="1" customWidth="1"/>
    <col min="8" max="8" width="27.42578125" style="72" customWidth="1"/>
    <col min="9" max="9" width="28.28515625" style="72" customWidth="1"/>
    <col min="10" max="10" width="30.5703125" style="1" customWidth="1"/>
    <col min="11" max="11" width="29.7109375" style="1" customWidth="1"/>
    <col min="12" max="12" width="28.7109375" style="1" customWidth="1"/>
    <col min="13" max="13" width="33.140625" style="1" customWidth="1"/>
    <col min="14" max="14" width="25.140625" style="1" bestFit="1" customWidth="1"/>
    <col min="15" max="15" width="24.7109375" style="1" bestFit="1" customWidth="1"/>
    <col min="16" max="16" width="25" style="1" bestFit="1" customWidth="1"/>
    <col min="17" max="17" width="26.5703125" style="1" customWidth="1"/>
    <col min="18" max="18" width="18.85546875" style="1" customWidth="1"/>
    <col min="19" max="19" width="20.5703125" style="1" customWidth="1"/>
    <col min="20" max="20" width="14.42578125" style="1"/>
    <col min="21" max="21" width="21.42578125" style="1" hidden="1" customWidth="1"/>
    <col min="22" max="22" width="0" style="1" hidden="1" customWidth="1"/>
    <col min="23" max="52" width="20.7109375" style="182" hidden="1" customWidth="1"/>
    <col min="53" max="60" width="20.7109375" style="182" customWidth="1"/>
    <col min="61" max="16384" width="14.42578125" style="1"/>
  </cols>
  <sheetData>
    <row r="1" spans="1:60" ht="20.100000000000001" customHeight="1" x14ac:dyDescent="0.25">
      <c r="A1" s="460" t="s">
        <v>0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</row>
    <row r="2" spans="1:6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60" ht="20.100000000000001" customHeight="1" x14ac:dyDescent="0.25">
      <c r="A3" s="460" t="s">
        <v>1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</row>
    <row r="4" spans="1:60" ht="20.100000000000001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60" s="3" customFormat="1" ht="20.100000000000001" customHeight="1" x14ac:dyDescent="0.25">
      <c r="A5" s="462" t="s">
        <v>1450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</row>
    <row r="6" spans="1:60" s="408" customFormat="1" ht="20.100000000000001" customHeight="1" thickBot="1" x14ac:dyDescent="0.35">
      <c r="A6" s="186"/>
      <c r="B6" s="186"/>
      <c r="C6" s="186"/>
      <c r="D6" s="187" t="e">
        <f>D7-D9</f>
        <v>#REF!</v>
      </c>
      <c r="E6" s="187" t="e">
        <f>E7-E9</f>
        <v>#REF!</v>
      </c>
      <c r="F6" s="187" t="e">
        <f>F7-F9</f>
        <v>#REF!</v>
      </c>
      <c r="G6" s="187" t="e">
        <f>G7-G9</f>
        <v>#REF!</v>
      </c>
      <c r="H6" s="187" t="e">
        <f>H9-H7</f>
        <v>#REF!</v>
      </c>
      <c r="I6" s="187" t="e">
        <f>I7-I7</f>
        <v>#REF!</v>
      </c>
      <c r="J6" s="187">
        <f t="shared" ref="J6:Q6" si="0">J7-J9</f>
        <v>0</v>
      </c>
      <c r="K6" s="187" t="e">
        <f t="shared" si="0"/>
        <v>#REF!</v>
      </c>
      <c r="L6" s="187" t="e">
        <f t="shared" si="0"/>
        <v>#REF!</v>
      </c>
      <c r="M6" s="187" t="e">
        <f t="shared" si="0"/>
        <v>#REF!</v>
      </c>
      <c r="N6" s="187" t="e">
        <f>N9-N7</f>
        <v>#REF!</v>
      </c>
      <c r="O6" s="188" t="e">
        <f>O9-O7</f>
        <v>#REF!</v>
      </c>
      <c r="P6" s="187" t="e">
        <f>P7-P9</f>
        <v>#REF!</v>
      </c>
      <c r="Q6" s="187" t="e">
        <f t="shared" si="0"/>
        <v>#REF!</v>
      </c>
      <c r="R6" s="407"/>
      <c r="W6" s="409"/>
      <c r="X6" s="409"/>
      <c r="Y6" s="409"/>
      <c r="Z6" s="409"/>
      <c r="AA6" s="409"/>
      <c r="AB6" s="409"/>
      <c r="AC6" s="409"/>
      <c r="AD6" s="409"/>
      <c r="AE6" s="409"/>
      <c r="AF6" s="409"/>
      <c r="AG6" s="409"/>
      <c r="AH6" s="409"/>
      <c r="AI6" s="409"/>
      <c r="AJ6" s="409"/>
      <c r="AK6" s="409"/>
      <c r="AL6" s="409"/>
      <c r="AM6" s="409"/>
      <c r="AN6" s="409"/>
      <c r="AO6" s="409"/>
      <c r="AP6" s="409"/>
      <c r="AQ6" s="409"/>
      <c r="AR6" s="409"/>
      <c r="AS6" s="409"/>
      <c r="AT6" s="409"/>
      <c r="AU6" s="409"/>
      <c r="AV6" s="409"/>
      <c r="AW6" s="409"/>
      <c r="AX6" s="409"/>
      <c r="AY6" s="409"/>
      <c r="AZ6" s="409"/>
      <c r="BA6" s="409"/>
      <c r="BB6" s="409"/>
      <c r="BC6" s="409"/>
      <c r="BD6" s="409"/>
      <c r="BE6" s="409"/>
      <c r="BF6" s="409"/>
      <c r="BG6" s="409"/>
      <c r="BH6" s="409"/>
    </row>
    <row r="7" spans="1:60" s="411" customFormat="1" ht="20.100000000000001" customHeight="1" thickBot="1" x14ac:dyDescent="0.25">
      <c r="A7" s="189"/>
      <c r="B7" s="190"/>
      <c r="C7" s="191" t="e">
        <f>#REF!</f>
        <v>#REF!</v>
      </c>
      <c r="D7" s="191" t="e">
        <f>#REF!</f>
        <v>#REF!</v>
      </c>
      <c r="E7" s="191" t="e">
        <f>#REF!</f>
        <v>#REF!</v>
      </c>
      <c r="F7" s="191" t="e">
        <f>#REF!</f>
        <v>#REF!</v>
      </c>
      <c r="G7" s="191" t="e">
        <f>#REF!</f>
        <v>#REF!</v>
      </c>
      <c r="H7" s="192" t="e">
        <f>#REF!</f>
        <v>#REF!</v>
      </c>
      <c r="I7" s="192" t="e">
        <f>#REF!</f>
        <v>#REF!</v>
      </c>
      <c r="J7" s="192">
        <f>G9-I9</f>
        <v>154457496510.80789</v>
      </c>
      <c r="K7" s="192" t="e">
        <f>#REF!</f>
        <v>#REF!</v>
      </c>
      <c r="L7" s="192" t="e">
        <f>#REF!</f>
        <v>#REF!</v>
      </c>
      <c r="M7" s="192" t="e">
        <f>#REF!</f>
        <v>#REF!</v>
      </c>
      <c r="N7" s="193" t="e">
        <f>#REF!</f>
        <v>#REF!</v>
      </c>
      <c r="O7" s="193" t="e">
        <f>#REF!</f>
        <v>#REF!</v>
      </c>
      <c r="P7" s="192" t="e">
        <f>#REF!</f>
        <v>#REF!</v>
      </c>
      <c r="Q7" s="191" t="e">
        <f>#REF!</f>
        <v>#REF!</v>
      </c>
      <c r="R7" s="410"/>
      <c r="W7" s="412"/>
      <c r="X7" s="412"/>
      <c r="Y7" s="412"/>
      <c r="Z7" s="412"/>
      <c r="AA7" s="412"/>
      <c r="AB7" s="412"/>
      <c r="AC7" s="412"/>
      <c r="AD7" s="412"/>
      <c r="AE7" s="412"/>
      <c r="AF7" s="412"/>
      <c r="AG7" s="412"/>
      <c r="AH7" s="412"/>
      <c r="AI7" s="412"/>
      <c r="AJ7" s="412"/>
      <c r="AK7" s="412"/>
      <c r="AL7" s="412"/>
      <c r="AM7" s="412"/>
      <c r="AN7" s="412"/>
      <c r="AO7" s="412"/>
      <c r="AP7" s="412"/>
      <c r="AQ7" s="412"/>
      <c r="AR7" s="412"/>
      <c r="AS7" s="412"/>
      <c r="AT7" s="412"/>
      <c r="AU7" s="412"/>
      <c r="AV7" s="412"/>
      <c r="AW7" s="412"/>
      <c r="AX7" s="412"/>
      <c r="AY7" s="412"/>
      <c r="AZ7" s="412"/>
      <c r="BA7" s="412"/>
      <c r="BB7" s="412"/>
      <c r="BC7" s="412"/>
      <c r="BD7" s="412"/>
      <c r="BE7" s="412"/>
      <c r="BF7" s="412"/>
      <c r="BG7" s="412"/>
      <c r="BH7" s="412"/>
    </row>
    <row r="8" spans="1:60" s="9" customFormat="1" ht="27" customHeight="1" thickBot="1" x14ac:dyDescent="0.3">
      <c r="A8" s="433" t="s">
        <v>2</v>
      </c>
      <c r="B8" s="434" t="s">
        <v>3</v>
      </c>
      <c r="C8" s="4" t="s">
        <v>4</v>
      </c>
      <c r="D8" s="5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16</v>
      </c>
      <c r="P8" s="6" t="s">
        <v>17</v>
      </c>
      <c r="Q8" s="6" t="s">
        <v>18</v>
      </c>
      <c r="R8" s="7" t="s">
        <v>19</v>
      </c>
      <c r="S8" s="8" t="s">
        <v>20</v>
      </c>
      <c r="U8" s="363" t="s">
        <v>939</v>
      </c>
      <c r="V8" s="361" t="s">
        <v>21</v>
      </c>
      <c r="W8" s="365" t="s">
        <v>940</v>
      </c>
      <c r="X8" s="365" t="s">
        <v>5</v>
      </c>
      <c r="Y8" s="365" t="s">
        <v>1165</v>
      </c>
      <c r="Z8" s="365" t="s">
        <v>6</v>
      </c>
      <c r="AA8" s="365" t="s">
        <v>941</v>
      </c>
      <c r="AB8" s="365" t="s">
        <v>942</v>
      </c>
      <c r="AC8" s="365" t="s">
        <v>943</v>
      </c>
      <c r="AD8" s="365" t="s">
        <v>944</v>
      </c>
      <c r="AE8" s="365" t="s">
        <v>945</v>
      </c>
      <c r="AF8" s="365" t="s">
        <v>946</v>
      </c>
      <c r="AG8" s="365" t="s">
        <v>947</v>
      </c>
      <c r="AH8" s="365" t="s">
        <v>948</v>
      </c>
      <c r="AI8" s="365" t="s">
        <v>949</v>
      </c>
      <c r="AJ8" s="365" t="s">
        <v>950</v>
      </c>
      <c r="AK8" s="365" t="s">
        <v>951</v>
      </c>
      <c r="AL8" s="365" t="s">
        <v>952</v>
      </c>
      <c r="AM8" s="365" t="s">
        <v>953</v>
      </c>
      <c r="AN8" s="365" t="s">
        <v>954</v>
      </c>
      <c r="AO8" s="365" t="s">
        <v>955</v>
      </c>
      <c r="AP8" s="365" t="s">
        <v>956</v>
      </c>
      <c r="AQ8" s="365" t="s">
        <v>957</v>
      </c>
      <c r="AR8" s="365" t="s">
        <v>958</v>
      </c>
      <c r="AS8" s="365" t="s">
        <v>959</v>
      </c>
      <c r="AT8" s="365" t="s">
        <v>960</v>
      </c>
      <c r="AU8" s="365" t="s">
        <v>961</v>
      </c>
      <c r="AV8" s="365" t="s">
        <v>962</v>
      </c>
      <c r="AW8" s="365" t="s">
        <v>963</v>
      </c>
      <c r="AX8" s="365" t="s">
        <v>964</v>
      </c>
      <c r="AY8" s="365" t="s">
        <v>965</v>
      </c>
      <c r="AZ8" s="366"/>
      <c r="BA8" s="366"/>
      <c r="BB8" s="366"/>
      <c r="BC8" s="366"/>
      <c r="BD8" s="366"/>
      <c r="BE8" s="366"/>
      <c r="BF8" s="366"/>
      <c r="BG8" s="366"/>
      <c r="BH8" s="366"/>
    </row>
    <row r="9" spans="1:60" ht="20.100000000000001" customHeight="1" x14ac:dyDescent="0.25">
      <c r="A9" s="138">
        <v>0</v>
      </c>
      <c r="B9" s="139" t="s">
        <v>22</v>
      </c>
      <c r="C9" s="435">
        <f t="shared" ref="C9:S9" si="1">C10+C102+C321+C334+C350</f>
        <v>224340468919.64713</v>
      </c>
      <c r="D9" s="435">
        <f t="shared" si="1"/>
        <v>20868449015.68</v>
      </c>
      <c r="E9" s="435">
        <f t="shared" si="1"/>
        <v>7379856932</v>
      </c>
      <c r="F9" s="435">
        <f t="shared" si="1"/>
        <v>7379856932</v>
      </c>
      <c r="G9" s="435">
        <f t="shared" si="1"/>
        <v>245208917935.32715</v>
      </c>
      <c r="H9" s="435">
        <f t="shared" si="1"/>
        <v>15538835831.900621</v>
      </c>
      <c r="I9" s="435">
        <f t="shared" si="1"/>
        <v>90751421424.519257</v>
      </c>
      <c r="J9" s="435">
        <f t="shared" si="1"/>
        <v>154457496510.80789</v>
      </c>
      <c r="K9" s="435">
        <f t="shared" si="1"/>
        <v>16635438310.66712</v>
      </c>
      <c r="L9" s="435">
        <f t="shared" si="1"/>
        <v>54891890471.717369</v>
      </c>
      <c r="M9" s="435">
        <f t="shared" si="1"/>
        <v>54895407971.717369</v>
      </c>
      <c r="N9" s="435">
        <f t="shared" si="1"/>
        <v>12912873123.310619</v>
      </c>
      <c r="O9" s="435">
        <f t="shared" si="1"/>
        <v>101493159153.73041</v>
      </c>
      <c r="P9" s="435">
        <f t="shared" si="1"/>
        <v>10741737729.211151</v>
      </c>
      <c r="Q9" s="435">
        <f t="shared" si="1"/>
        <v>143715758781.59674</v>
      </c>
      <c r="R9" s="435">
        <f t="shared" si="1"/>
        <v>12912873123.310619</v>
      </c>
      <c r="S9" s="436">
        <f t="shared" si="1"/>
        <v>101493159153.73041</v>
      </c>
      <c r="T9" s="182"/>
      <c r="U9" s="364">
        <v>0</v>
      </c>
      <c r="V9" s="362" t="s">
        <v>966</v>
      </c>
      <c r="W9" s="283">
        <v>224340468919.64386</v>
      </c>
      <c r="X9" s="283">
        <v>20868449015.679993</v>
      </c>
      <c r="Y9" s="283">
        <v>0</v>
      </c>
      <c r="Z9" s="283">
        <v>7379856932</v>
      </c>
      <c r="AA9" s="283">
        <v>7379856932</v>
      </c>
      <c r="AB9" s="283">
        <v>245208917935.32385</v>
      </c>
      <c r="AC9" s="283">
        <v>459126245.05000001</v>
      </c>
      <c r="AD9" s="283">
        <v>88580286030.419785</v>
      </c>
      <c r="AE9" s="283">
        <v>12912873123.310623</v>
      </c>
      <c r="AF9" s="283">
        <v>101493159153.73041</v>
      </c>
      <c r="AG9" s="283">
        <v>143715758781.59344</v>
      </c>
      <c r="AH9" s="283">
        <v>2021830624.05</v>
      </c>
      <c r="AI9" s="283">
        <v>75212585592.618637</v>
      </c>
      <c r="AJ9" s="283">
        <v>15538835831.90062</v>
      </c>
      <c r="AK9" s="283">
        <v>90751421424.519257</v>
      </c>
      <c r="AL9" s="283">
        <v>10741737729.211151</v>
      </c>
      <c r="AM9" s="283">
        <v>1473377649.05</v>
      </c>
      <c r="AN9" s="283">
        <v>38256452161.050247</v>
      </c>
      <c r="AO9" s="283">
        <v>16635438310.667114</v>
      </c>
      <c r="AP9" s="283">
        <v>54891890471.717361</v>
      </c>
      <c r="AQ9" s="283">
        <v>35859530952.801895</v>
      </c>
      <c r="AR9" s="283">
        <v>0</v>
      </c>
      <c r="AS9" s="283">
        <v>0</v>
      </c>
      <c r="AT9" s="283">
        <v>0</v>
      </c>
      <c r="AU9" s="283">
        <v>38256452161.050247</v>
      </c>
      <c r="AV9" s="283">
        <v>16635438310.667114</v>
      </c>
      <c r="AW9" s="283">
        <v>54891890471.717361</v>
      </c>
      <c r="AX9" s="283">
        <v>54891890471.717361</v>
      </c>
      <c r="AY9" s="283">
        <v>56365268120.767365</v>
      </c>
    </row>
    <row r="10" spans="1:60" ht="20.100000000000001" customHeight="1" x14ac:dyDescent="0.25">
      <c r="A10" s="141" t="s">
        <v>23</v>
      </c>
      <c r="B10" s="142" t="s">
        <v>24</v>
      </c>
      <c r="C10" s="140">
        <f>C11+C47</f>
        <v>179378879365.15427</v>
      </c>
      <c r="D10" s="140">
        <f t="shared" ref="D10:Q10" si="2">D11+D47</f>
        <v>0</v>
      </c>
      <c r="E10" s="140">
        <f t="shared" si="2"/>
        <v>550000000</v>
      </c>
      <c r="F10" s="140">
        <f t="shared" si="2"/>
        <v>5898515000</v>
      </c>
      <c r="G10" s="140">
        <f t="shared" si="2"/>
        <v>174030364365.15427</v>
      </c>
      <c r="H10" s="140">
        <f t="shared" si="2"/>
        <v>8815712320</v>
      </c>
      <c r="I10" s="140">
        <f t="shared" si="2"/>
        <v>65802154725.062881</v>
      </c>
      <c r="J10" s="140">
        <f t="shared" si="2"/>
        <v>108228209640.09138</v>
      </c>
      <c r="K10" s="140">
        <f t="shared" si="2"/>
        <v>13039617733</v>
      </c>
      <c r="L10" s="140">
        <f t="shared" si="2"/>
        <v>47752266639.260002</v>
      </c>
      <c r="M10" s="140">
        <f t="shared" si="2"/>
        <v>47752266639.260002</v>
      </c>
      <c r="N10" s="140">
        <f t="shared" si="2"/>
        <v>8937501935.8699989</v>
      </c>
      <c r="O10" s="140">
        <f t="shared" si="2"/>
        <v>67746582571.562881</v>
      </c>
      <c r="P10" s="140">
        <f t="shared" si="2"/>
        <v>1944427846.5</v>
      </c>
      <c r="Q10" s="140">
        <f t="shared" si="2"/>
        <v>106283781793.59138</v>
      </c>
      <c r="R10" s="140">
        <f>R11+R47</f>
        <v>8937501935.8699989</v>
      </c>
      <c r="S10" s="437">
        <f>S11+S47</f>
        <v>67746582571.562881</v>
      </c>
      <c r="T10" s="182"/>
      <c r="U10" s="364">
        <v>1</v>
      </c>
      <c r="V10" s="362" t="s">
        <v>24</v>
      </c>
      <c r="W10" s="283">
        <v>179378879365.15097</v>
      </c>
      <c r="X10" s="283">
        <v>0</v>
      </c>
      <c r="Y10" s="283">
        <v>0</v>
      </c>
      <c r="Z10" s="283">
        <v>550000000</v>
      </c>
      <c r="AA10" s="283">
        <v>5898515000</v>
      </c>
      <c r="AB10" s="283">
        <v>174030364365.15097</v>
      </c>
      <c r="AC10" s="283">
        <v>74304656</v>
      </c>
      <c r="AD10" s="283">
        <v>58809080635.692894</v>
      </c>
      <c r="AE10" s="283">
        <v>8937501935.8700027</v>
      </c>
      <c r="AF10" s="283">
        <v>67746582571.562897</v>
      </c>
      <c r="AG10" s="283">
        <v>106283781793.58807</v>
      </c>
      <c r="AH10" s="283">
        <v>240584656</v>
      </c>
      <c r="AI10" s="283">
        <v>56986442405.062889</v>
      </c>
      <c r="AJ10" s="283">
        <v>8815712320</v>
      </c>
      <c r="AK10" s="283">
        <v>65802154725.062889</v>
      </c>
      <c r="AL10" s="283">
        <v>1944427846.5000076</v>
      </c>
      <c r="AM10" s="283">
        <v>32500000</v>
      </c>
      <c r="AN10" s="283">
        <v>34712648906.260002</v>
      </c>
      <c r="AO10" s="283">
        <v>13039617733</v>
      </c>
      <c r="AP10" s="283">
        <v>47752266639.260002</v>
      </c>
      <c r="AQ10" s="283">
        <v>18049888085.802887</v>
      </c>
      <c r="AR10" s="283">
        <v>0</v>
      </c>
      <c r="AS10" s="283">
        <v>0</v>
      </c>
      <c r="AT10" s="283">
        <v>0</v>
      </c>
      <c r="AU10" s="283">
        <v>34712648906.260002</v>
      </c>
      <c r="AV10" s="283">
        <v>13039617733</v>
      </c>
      <c r="AW10" s="283">
        <v>47752266639.260002</v>
      </c>
      <c r="AX10" s="283">
        <v>47752266639.260002</v>
      </c>
      <c r="AY10" s="283">
        <v>47784766639.260002</v>
      </c>
    </row>
    <row r="11" spans="1:60" ht="20.100000000000001" customHeight="1" x14ac:dyDescent="0.25">
      <c r="A11" s="141" t="s">
        <v>25</v>
      </c>
      <c r="B11" s="142" t="s">
        <v>26</v>
      </c>
      <c r="C11" s="140">
        <f>C12+C26+C39</f>
        <v>126045967432.28073</v>
      </c>
      <c r="D11" s="140">
        <f t="shared" ref="D11:Q11" si="3">D12+D26+D39</f>
        <v>0</v>
      </c>
      <c r="E11" s="140">
        <f t="shared" si="3"/>
        <v>550000000</v>
      </c>
      <c r="F11" s="140">
        <f t="shared" si="3"/>
        <v>5898515000</v>
      </c>
      <c r="G11" s="140">
        <f t="shared" si="3"/>
        <v>120697452432.28073</v>
      </c>
      <c r="H11" s="140">
        <f t="shared" si="3"/>
        <v>8770898540</v>
      </c>
      <c r="I11" s="140">
        <f t="shared" si="3"/>
        <v>37913694032.5</v>
      </c>
      <c r="J11" s="140">
        <f t="shared" si="3"/>
        <v>82783758399.780731</v>
      </c>
      <c r="K11" s="140">
        <f t="shared" si="3"/>
        <v>8880178673</v>
      </c>
      <c r="L11" s="140">
        <f t="shared" si="3"/>
        <v>37751261378.5</v>
      </c>
      <c r="M11" s="140">
        <f t="shared" si="3"/>
        <v>37751261378.5</v>
      </c>
      <c r="N11" s="140">
        <f t="shared" si="3"/>
        <v>8910961299.8699989</v>
      </c>
      <c r="O11" s="140">
        <f t="shared" si="3"/>
        <v>38146562737</v>
      </c>
      <c r="P11" s="140">
        <f t="shared" si="3"/>
        <v>232868704.5</v>
      </c>
      <c r="Q11" s="140">
        <f t="shared" si="3"/>
        <v>82550889695.280731</v>
      </c>
      <c r="R11" s="140">
        <f>R12+R26+R39</f>
        <v>8910961299.8699989</v>
      </c>
      <c r="S11" s="437">
        <f>S12+S26+S39</f>
        <v>38146562737</v>
      </c>
      <c r="T11" s="182"/>
      <c r="U11" s="364">
        <v>101</v>
      </c>
      <c r="V11" s="362" t="s">
        <v>26</v>
      </c>
      <c r="W11" s="283">
        <v>126045967432.2807</v>
      </c>
      <c r="X11" s="283">
        <v>0</v>
      </c>
      <c r="Y11" s="283">
        <v>0</v>
      </c>
      <c r="Z11" s="283">
        <v>550000000</v>
      </c>
      <c r="AA11" s="283">
        <v>5898515000</v>
      </c>
      <c r="AB11" s="283">
        <v>120697452432.2807</v>
      </c>
      <c r="AC11" s="283">
        <v>27077449</v>
      </c>
      <c r="AD11" s="283">
        <v>29235601437.129997</v>
      </c>
      <c r="AE11" s="283">
        <v>8910961299.8700027</v>
      </c>
      <c r="AF11" s="283">
        <v>38146562737</v>
      </c>
      <c r="AG11" s="283">
        <v>82550889695.280701</v>
      </c>
      <c r="AH11" s="283">
        <v>193357449</v>
      </c>
      <c r="AI11" s="283">
        <v>29142795492.5</v>
      </c>
      <c r="AJ11" s="283">
        <v>8770898540</v>
      </c>
      <c r="AK11" s="283">
        <v>37913694032.5</v>
      </c>
      <c r="AL11" s="283">
        <v>232868704.5</v>
      </c>
      <c r="AM11" s="283">
        <v>32500000</v>
      </c>
      <c r="AN11" s="283">
        <v>28871082705.5</v>
      </c>
      <c r="AO11" s="283">
        <v>8880178673</v>
      </c>
      <c r="AP11" s="283">
        <v>37751261378.5</v>
      </c>
      <c r="AQ11" s="283">
        <v>162432654</v>
      </c>
      <c r="AR11" s="283">
        <v>0</v>
      </c>
      <c r="AS11" s="283">
        <v>0</v>
      </c>
      <c r="AT11" s="283">
        <v>0</v>
      </c>
      <c r="AU11" s="283">
        <v>28871082705.5</v>
      </c>
      <c r="AV11" s="283">
        <v>8880178673</v>
      </c>
      <c r="AW11" s="283">
        <v>37751261378.5</v>
      </c>
      <c r="AX11" s="283">
        <v>37751261378.5</v>
      </c>
      <c r="AY11" s="283">
        <v>37783761378.5</v>
      </c>
    </row>
    <row r="12" spans="1:60" ht="20.100000000000001" customHeight="1" x14ac:dyDescent="0.25">
      <c r="A12" s="141" t="s">
        <v>27</v>
      </c>
      <c r="B12" s="142" t="s">
        <v>28</v>
      </c>
      <c r="C12" s="140">
        <f>C13+C24</f>
        <v>89617495178.568115</v>
      </c>
      <c r="D12" s="140">
        <f t="shared" ref="D12:Q12" si="4">D13+D24</f>
        <v>0</v>
      </c>
      <c r="E12" s="140">
        <f t="shared" si="4"/>
        <v>0</v>
      </c>
      <c r="F12" s="140">
        <f t="shared" si="4"/>
        <v>5448515000</v>
      </c>
      <c r="G12" s="140">
        <f t="shared" si="4"/>
        <v>84168980178.568115</v>
      </c>
      <c r="H12" s="140">
        <f t="shared" si="4"/>
        <v>6398803307</v>
      </c>
      <c r="I12" s="140">
        <f t="shared" si="4"/>
        <v>23151837005.5</v>
      </c>
      <c r="J12" s="140">
        <f t="shared" si="4"/>
        <v>61017143173.068115</v>
      </c>
      <c r="K12" s="140">
        <f t="shared" si="4"/>
        <v>6541374413</v>
      </c>
      <c r="L12" s="140">
        <f t="shared" si="4"/>
        <v>23260869619.5</v>
      </c>
      <c r="M12" s="140">
        <f t="shared" si="4"/>
        <v>23260869619.5</v>
      </c>
      <c r="N12" s="140">
        <f t="shared" si="4"/>
        <v>6452162374.8699999</v>
      </c>
      <c r="O12" s="140">
        <f t="shared" si="4"/>
        <v>23251714473</v>
      </c>
      <c r="P12" s="140">
        <f t="shared" si="4"/>
        <v>99877467.5</v>
      </c>
      <c r="Q12" s="140">
        <f t="shared" si="4"/>
        <v>60917265705.568115</v>
      </c>
      <c r="R12" s="140">
        <f>R13+R24</f>
        <v>6452162374.8699999</v>
      </c>
      <c r="S12" s="437">
        <f>S13+S24</f>
        <v>23251714473</v>
      </c>
      <c r="T12" s="182"/>
      <c r="U12" s="364">
        <v>10101</v>
      </c>
      <c r="V12" s="362" t="s">
        <v>28</v>
      </c>
      <c r="W12" s="283">
        <v>89617495178.5681</v>
      </c>
      <c r="X12" s="283">
        <v>0</v>
      </c>
      <c r="Y12" s="283">
        <v>0</v>
      </c>
      <c r="Z12" s="283">
        <v>0</v>
      </c>
      <c r="AA12" s="283">
        <v>5448515000</v>
      </c>
      <c r="AB12" s="283">
        <v>84168980178.5681</v>
      </c>
      <c r="AC12" s="283">
        <v>0</v>
      </c>
      <c r="AD12" s="283">
        <v>16799552098.129999</v>
      </c>
      <c r="AE12" s="283">
        <v>6452162374.869997</v>
      </c>
      <c r="AF12" s="283">
        <v>23251714472.999996</v>
      </c>
      <c r="AG12" s="283">
        <v>60917265705.5681</v>
      </c>
      <c r="AH12" s="283">
        <v>133780000</v>
      </c>
      <c r="AI12" s="283">
        <v>16753033698.5</v>
      </c>
      <c r="AJ12" s="283">
        <v>6398803307</v>
      </c>
      <c r="AK12" s="283">
        <v>23151837005.5</v>
      </c>
      <c r="AL12" s="283">
        <v>99877467.499996185</v>
      </c>
      <c r="AM12" s="283">
        <v>0</v>
      </c>
      <c r="AN12" s="283">
        <v>16719495206.5</v>
      </c>
      <c r="AO12" s="283">
        <v>6541374413</v>
      </c>
      <c r="AP12" s="283">
        <v>23260869619.5</v>
      </c>
      <c r="AQ12" s="283">
        <v>-109032614</v>
      </c>
      <c r="AR12" s="283">
        <v>0</v>
      </c>
      <c r="AS12" s="283">
        <v>0</v>
      </c>
      <c r="AT12" s="283">
        <v>0</v>
      </c>
      <c r="AU12" s="283">
        <v>16719495206.5</v>
      </c>
      <c r="AV12" s="283">
        <v>6541374413</v>
      </c>
      <c r="AW12" s="283">
        <v>23260869619.5</v>
      </c>
      <c r="AX12" s="283">
        <v>23260869619.5</v>
      </c>
      <c r="AY12" s="283">
        <v>23260869619.5</v>
      </c>
    </row>
    <row r="13" spans="1:60" ht="20.100000000000001" customHeight="1" x14ac:dyDescent="0.25">
      <c r="A13" s="141" t="s">
        <v>29</v>
      </c>
      <c r="B13" s="142" t="s">
        <v>30</v>
      </c>
      <c r="C13" s="140">
        <f>SUM(C14:C23)</f>
        <v>89463799178.568115</v>
      </c>
      <c r="D13" s="140">
        <f t="shared" ref="D13:Q13" si="5">SUM(D14:D23)</f>
        <v>0</v>
      </c>
      <c r="E13" s="140">
        <f t="shared" si="5"/>
        <v>0</v>
      </c>
      <c r="F13" s="140">
        <f t="shared" si="5"/>
        <v>5448515000</v>
      </c>
      <c r="G13" s="140">
        <f t="shared" si="5"/>
        <v>84015284178.568115</v>
      </c>
      <c r="H13" s="140">
        <f t="shared" si="5"/>
        <v>6389759221</v>
      </c>
      <c r="I13" s="140">
        <f t="shared" si="5"/>
        <v>23118344093.5</v>
      </c>
      <c r="J13" s="140">
        <f t="shared" si="5"/>
        <v>60896940085.068115</v>
      </c>
      <c r="K13" s="140">
        <f t="shared" si="5"/>
        <v>6532330327</v>
      </c>
      <c r="L13" s="140">
        <f t="shared" si="5"/>
        <v>23227376707.5</v>
      </c>
      <c r="M13" s="140">
        <f t="shared" si="5"/>
        <v>23227376707.5</v>
      </c>
      <c r="N13" s="140">
        <f t="shared" si="5"/>
        <v>6443118288.8699999</v>
      </c>
      <c r="O13" s="140">
        <f t="shared" si="5"/>
        <v>23218221561</v>
      </c>
      <c r="P13" s="140">
        <f t="shared" si="5"/>
        <v>99877467.5</v>
      </c>
      <c r="Q13" s="140">
        <f t="shared" si="5"/>
        <v>60797062617.568115</v>
      </c>
      <c r="R13" s="140">
        <f>SUM(R14:R23)</f>
        <v>6443118288.8699999</v>
      </c>
      <c r="S13" s="437">
        <f>SUM(S14:S23)</f>
        <v>23218221561</v>
      </c>
      <c r="T13" s="182"/>
      <c r="U13" s="364">
        <v>1010101</v>
      </c>
      <c r="V13" s="362" t="s">
        <v>30</v>
      </c>
      <c r="W13" s="283">
        <v>89463799178.5681</v>
      </c>
      <c r="X13" s="283">
        <v>0</v>
      </c>
      <c r="Y13" s="283">
        <v>0</v>
      </c>
      <c r="Z13" s="283">
        <v>0</v>
      </c>
      <c r="AA13" s="283">
        <v>5448515000</v>
      </c>
      <c r="AB13" s="283">
        <v>84015284178.5681</v>
      </c>
      <c r="AC13" s="283">
        <v>0</v>
      </c>
      <c r="AD13" s="283">
        <v>16775103272.129999</v>
      </c>
      <c r="AE13" s="283">
        <v>6443118288.869997</v>
      </c>
      <c r="AF13" s="283">
        <v>23218221560.999996</v>
      </c>
      <c r="AG13" s="283">
        <v>60797062617.5681</v>
      </c>
      <c r="AH13" s="283">
        <v>133780000</v>
      </c>
      <c r="AI13" s="283">
        <v>16728584872.5</v>
      </c>
      <c r="AJ13" s="283">
        <v>6389759221</v>
      </c>
      <c r="AK13" s="283">
        <v>23118344093.5</v>
      </c>
      <c r="AL13" s="283">
        <v>99877467.499996185</v>
      </c>
      <c r="AM13" s="283">
        <v>0</v>
      </c>
      <c r="AN13" s="283">
        <v>16695046380.5</v>
      </c>
      <c r="AO13" s="283">
        <v>6532330327</v>
      </c>
      <c r="AP13" s="283">
        <v>23227376707.5</v>
      </c>
      <c r="AQ13" s="283">
        <v>-109032614</v>
      </c>
      <c r="AR13" s="283">
        <v>0</v>
      </c>
      <c r="AS13" s="283">
        <v>0</v>
      </c>
      <c r="AT13" s="283">
        <v>0</v>
      </c>
      <c r="AU13" s="283">
        <v>16695046380.5</v>
      </c>
      <c r="AV13" s="283">
        <v>6532330327</v>
      </c>
      <c r="AW13" s="283">
        <v>23227376707.5</v>
      </c>
      <c r="AX13" s="283">
        <v>23227376707.5</v>
      </c>
      <c r="AY13" s="283">
        <v>23227376707.5</v>
      </c>
    </row>
    <row r="14" spans="1:60" ht="20.100000000000001" customHeight="1" x14ac:dyDescent="0.25">
      <c r="A14" s="10" t="s">
        <v>31</v>
      </c>
      <c r="B14" s="11" t="s">
        <v>32</v>
      </c>
      <c r="C14" s="12">
        <v>45575954380.039017</v>
      </c>
      <c r="D14" s="183">
        <v>0</v>
      </c>
      <c r="E14" s="131">
        <v>0</v>
      </c>
      <c r="F14" s="131">
        <v>5448515000</v>
      </c>
      <c r="G14" s="12">
        <f t="shared" ref="G14:G23" si="6">C14+D14+E14-F14</f>
        <v>40127439380.039017</v>
      </c>
      <c r="H14" s="183">
        <v>3907930296</v>
      </c>
      <c r="I14" s="183">
        <v>14448323543</v>
      </c>
      <c r="J14" s="183">
        <f>G14-I14</f>
        <v>25679115837.039017</v>
      </c>
      <c r="K14" s="183">
        <v>4043617664</v>
      </c>
      <c r="L14" s="183">
        <v>14560905690</v>
      </c>
      <c r="M14" s="183">
        <v>14560905690</v>
      </c>
      <c r="N14" s="183">
        <v>3902652922</v>
      </c>
      <c r="O14" s="183">
        <v>14451428710</v>
      </c>
      <c r="P14" s="12">
        <f t="shared" ref="P14:P23" si="7">O14-I14</f>
        <v>3105167</v>
      </c>
      <c r="Q14" s="12">
        <f t="shared" ref="Q14:Q25" si="8">G14-O14</f>
        <v>25676010670.039017</v>
      </c>
      <c r="R14" s="183">
        <v>3902652922</v>
      </c>
      <c r="S14" s="438">
        <v>14451428710</v>
      </c>
      <c r="T14" s="182"/>
      <c r="U14" s="364">
        <v>101010101</v>
      </c>
      <c r="V14" s="362" t="s">
        <v>32</v>
      </c>
      <c r="W14" s="283">
        <v>45575954380.039001</v>
      </c>
      <c r="X14" s="283">
        <v>0</v>
      </c>
      <c r="Y14" s="283">
        <v>0</v>
      </c>
      <c r="Z14" s="283">
        <v>0</v>
      </c>
      <c r="AA14" s="283">
        <v>5448515000</v>
      </c>
      <c r="AB14" s="283">
        <v>40127439380.039001</v>
      </c>
      <c r="AC14" s="283">
        <v>0</v>
      </c>
      <c r="AD14" s="283">
        <v>10548775788</v>
      </c>
      <c r="AE14" s="283">
        <v>3902652922</v>
      </c>
      <c r="AF14" s="283">
        <v>14451428710</v>
      </c>
      <c r="AG14" s="283">
        <v>25676010670.039001</v>
      </c>
      <c r="AH14" s="283">
        <v>133780000</v>
      </c>
      <c r="AI14" s="283">
        <v>10540393247</v>
      </c>
      <c r="AJ14" s="283">
        <v>3907930296</v>
      </c>
      <c r="AK14" s="283">
        <v>14448323543</v>
      </c>
      <c r="AL14" s="283">
        <v>3105167</v>
      </c>
      <c r="AM14" s="283">
        <v>0</v>
      </c>
      <c r="AN14" s="283">
        <v>10517288026</v>
      </c>
      <c r="AO14" s="283">
        <v>4043617664</v>
      </c>
      <c r="AP14" s="283">
        <v>14560905690</v>
      </c>
      <c r="AQ14" s="283">
        <v>-112582147</v>
      </c>
      <c r="AR14" s="283">
        <v>0</v>
      </c>
      <c r="AS14" s="283">
        <v>0</v>
      </c>
      <c r="AT14" s="283">
        <v>0</v>
      </c>
      <c r="AU14" s="283">
        <v>10517288026</v>
      </c>
      <c r="AV14" s="283">
        <v>4043617664</v>
      </c>
      <c r="AW14" s="283">
        <v>14560905690</v>
      </c>
      <c r="AX14" s="283">
        <v>14560905690</v>
      </c>
      <c r="AY14" s="283">
        <v>14560905690</v>
      </c>
    </row>
    <row r="15" spans="1:60" ht="20.100000000000001" customHeight="1" x14ac:dyDescent="0.25">
      <c r="A15" s="10" t="s">
        <v>33</v>
      </c>
      <c r="B15" s="11" t="s">
        <v>34</v>
      </c>
      <c r="C15" s="13">
        <v>24876733798.529095</v>
      </c>
      <c r="D15" s="183">
        <v>0</v>
      </c>
      <c r="E15" s="131">
        <v>0</v>
      </c>
      <c r="F15" s="131">
        <v>0</v>
      </c>
      <c r="G15" s="13">
        <f t="shared" si="6"/>
        <v>24876733798.529095</v>
      </c>
      <c r="H15" s="183">
        <v>2027919756</v>
      </c>
      <c r="I15" s="183">
        <v>6817543053</v>
      </c>
      <c r="J15" s="183">
        <f t="shared" ref="J15:J23" si="9">G15-I15</f>
        <v>18059190745.529095</v>
      </c>
      <c r="K15" s="183">
        <v>2027919756</v>
      </c>
      <c r="L15" s="183">
        <v>6817543053</v>
      </c>
      <c r="M15" s="183">
        <v>6817543053</v>
      </c>
      <c r="N15" s="183">
        <v>2027919756</v>
      </c>
      <c r="O15" s="183">
        <v>6817543053</v>
      </c>
      <c r="P15" s="13">
        <f t="shared" si="7"/>
        <v>0</v>
      </c>
      <c r="Q15" s="12">
        <f t="shared" si="8"/>
        <v>18059190745.529095</v>
      </c>
      <c r="R15" s="183">
        <v>2027919756</v>
      </c>
      <c r="S15" s="438">
        <v>6817543053</v>
      </c>
      <c r="T15" s="182"/>
      <c r="U15" s="364">
        <v>101010102</v>
      </c>
      <c r="V15" s="362" t="s">
        <v>34</v>
      </c>
      <c r="W15" s="283">
        <v>24876733798.529099</v>
      </c>
      <c r="X15" s="283">
        <v>0</v>
      </c>
      <c r="Y15" s="283">
        <v>0</v>
      </c>
      <c r="Z15" s="283">
        <v>0</v>
      </c>
      <c r="AA15" s="283">
        <v>0</v>
      </c>
      <c r="AB15" s="283">
        <v>24876733798.529099</v>
      </c>
      <c r="AC15" s="283">
        <v>0</v>
      </c>
      <c r="AD15" s="283">
        <v>4789623297</v>
      </c>
      <c r="AE15" s="283">
        <v>2027919756</v>
      </c>
      <c r="AF15" s="283">
        <v>6817543053</v>
      </c>
      <c r="AG15" s="283">
        <v>18059190745.529099</v>
      </c>
      <c r="AH15" s="283">
        <v>0</v>
      </c>
      <c r="AI15" s="283">
        <v>4789623297</v>
      </c>
      <c r="AJ15" s="283">
        <v>2027919756</v>
      </c>
      <c r="AK15" s="283">
        <v>6817543053</v>
      </c>
      <c r="AL15" s="283">
        <v>0</v>
      </c>
      <c r="AM15" s="283">
        <v>0</v>
      </c>
      <c r="AN15" s="283">
        <v>4789623297</v>
      </c>
      <c r="AO15" s="283">
        <v>2027919756</v>
      </c>
      <c r="AP15" s="283">
        <v>6817543053</v>
      </c>
      <c r="AQ15" s="283">
        <v>0</v>
      </c>
      <c r="AR15" s="283">
        <v>0</v>
      </c>
      <c r="AS15" s="283">
        <v>0</v>
      </c>
      <c r="AT15" s="283">
        <v>0</v>
      </c>
      <c r="AU15" s="283">
        <v>4789623297</v>
      </c>
      <c r="AV15" s="283">
        <v>2027919756</v>
      </c>
      <c r="AW15" s="283">
        <v>6817543053</v>
      </c>
      <c r="AX15" s="283">
        <v>6817543053</v>
      </c>
      <c r="AY15" s="283">
        <v>6817543053</v>
      </c>
    </row>
    <row r="16" spans="1:60" ht="20.100000000000001" customHeight="1" x14ac:dyDescent="0.25">
      <c r="A16" s="10" t="s">
        <v>35</v>
      </c>
      <c r="B16" s="11" t="s">
        <v>36</v>
      </c>
      <c r="C16" s="13">
        <v>385056000</v>
      </c>
      <c r="D16" s="183">
        <v>0</v>
      </c>
      <c r="E16" s="131">
        <v>0</v>
      </c>
      <c r="F16" s="131">
        <v>0</v>
      </c>
      <c r="G16" s="13">
        <f t="shared" si="6"/>
        <v>385056000</v>
      </c>
      <c r="H16" s="183">
        <v>64401708</v>
      </c>
      <c r="I16" s="183">
        <v>168222747</v>
      </c>
      <c r="J16" s="183">
        <f t="shared" si="9"/>
        <v>216833253</v>
      </c>
      <c r="K16" s="183">
        <v>64401708</v>
      </c>
      <c r="L16" s="183">
        <v>168222747</v>
      </c>
      <c r="M16" s="183">
        <v>168222747</v>
      </c>
      <c r="N16" s="183">
        <v>64401708</v>
      </c>
      <c r="O16" s="183">
        <v>168222747</v>
      </c>
      <c r="P16" s="13">
        <f t="shared" si="7"/>
        <v>0</v>
      </c>
      <c r="Q16" s="12">
        <f t="shared" si="8"/>
        <v>216833253</v>
      </c>
      <c r="R16" s="183">
        <v>64401708</v>
      </c>
      <c r="S16" s="438">
        <v>168222747</v>
      </c>
      <c r="T16" s="182"/>
      <c r="U16" s="364">
        <v>101010104</v>
      </c>
      <c r="V16" s="362" t="s">
        <v>36</v>
      </c>
      <c r="W16" s="283">
        <v>385056000</v>
      </c>
      <c r="X16" s="283">
        <v>0</v>
      </c>
      <c r="Y16" s="283">
        <v>0</v>
      </c>
      <c r="Z16" s="283">
        <v>0</v>
      </c>
      <c r="AA16" s="283">
        <v>0</v>
      </c>
      <c r="AB16" s="283">
        <v>385056000</v>
      </c>
      <c r="AC16" s="283">
        <v>0</v>
      </c>
      <c r="AD16" s="283">
        <v>103821039</v>
      </c>
      <c r="AE16" s="283">
        <v>64401708</v>
      </c>
      <c r="AF16" s="283">
        <v>168222747</v>
      </c>
      <c r="AG16" s="283">
        <v>216833253</v>
      </c>
      <c r="AH16" s="283">
        <v>0</v>
      </c>
      <c r="AI16" s="283">
        <v>103821039</v>
      </c>
      <c r="AJ16" s="283">
        <v>64401708</v>
      </c>
      <c r="AK16" s="283">
        <v>168222747</v>
      </c>
      <c r="AL16" s="283">
        <v>0</v>
      </c>
      <c r="AM16" s="283">
        <v>0</v>
      </c>
      <c r="AN16" s="283">
        <v>103821039</v>
      </c>
      <c r="AO16" s="283">
        <v>64401708</v>
      </c>
      <c r="AP16" s="283">
        <v>168222747</v>
      </c>
      <c r="AQ16" s="283">
        <v>0</v>
      </c>
      <c r="AR16" s="283">
        <v>0</v>
      </c>
      <c r="AS16" s="283">
        <v>0</v>
      </c>
      <c r="AT16" s="283">
        <v>0</v>
      </c>
      <c r="AU16" s="283">
        <v>103821039</v>
      </c>
      <c r="AV16" s="283">
        <v>64401708</v>
      </c>
      <c r="AW16" s="283">
        <v>168222747</v>
      </c>
      <c r="AX16" s="283">
        <v>168222747</v>
      </c>
      <c r="AY16" s="283">
        <v>168222747</v>
      </c>
    </row>
    <row r="17" spans="1:51" ht="20.100000000000001" customHeight="1" x14ac:dyDescent="0.25">
      <c r="A17" s="10" t="s">
        <v>37</v>
      </c>
      <c r="B17" s="11" t="s">
        <v>38</v>
      </c>
      <c r="C17" s="13">
        <v>520260000</v>
      </c>
      <c r="D17" s="183">
        <v>0</v>
      </c>
      <c r="E17" s="131">
        <v>0</v>
      </c>
      <c r="F17" s="131">
        <v>0</v>
      </c>
      <c r="G17" s="13">
        <f t="shared" si="6"/>
        <v>520260000</v>
      </c>
      <c r="H17" s="183">
        <v>45971600</v>
      </c>
      <c r="I17" s="183">
        <v>183011600</v>
      </c>
      <c r="J17" s="183">
        <f t="shared" si="9"/>
        <v>337248400</v>
      </c>
      <c r="K17" s="183">
        <v>45971600</v>
      </c>
      <c r="L17" s="183">
        <v>183011600</v>
      </c>
      <c r="M17" s="183">
        <v>183011600</v>
      </c>
      <c r="N17" s="183">
        <v>45971600</v>
      </c>
      <c r="O17" s="183">
        <v>183011600</v>
      </c>
      <c r="P17" s="13">
        <f t="shared" si="7"/>
        <v>0</v>
      </c>
      <c r="Q17" s="12">
        <f t="shared" si="8"/>
        <v>337248400</v>
      </c>
      <c r="R17" s="183">
        <v>45971600</v>
      </c>
      <c r="S17" s="438">
        <v>183011600</v>
      </c>
      <c r="T17" s="182"/>
      <c r="U17" s="364">
        <v>101010105</v>
      </c>
      <c r="V17" s="362" t="s">
        <v>38</v>
      </c>
      <c r="W17" s="283">
        <v>520260000</v>
      </c>
      <c r="X17" s="283">
        <v>0</v>
      </c>
      <c r="Y17" s="283">
        <v>0</v>
      </c>
      <c r="Z17" s="283">
        <v>0</v>
      </c>
      <c r="AA17" s="283">
        <v>0</v>
      </c>
      <c r="AB17" s="283">
        <v>520260000</v>
      </c>
      <c r="AC17" s="283">
        <v>0</v>
      </c>
      <c r="AD17" s="283">
        <v>137040000</v>
      </c>
      <c r="AE17" s="283">
        <v>45971600</v>
      </c>
      <c r="AF17" s="283">
        <v>183011600</v>
      </c>
      <c r="AG17" s="283">
        <v>337248400</v>
      </c>
      <c r="AH17" s="283">
        <v>0</v>
      </c>
      <c r="AI17" s="283">
        <v>137040000</v>
      </c>
      <c r="AJ17" s="283">
        <v>45971600</v>
      </c>
      <c r="AK17" s="283">
        <v>183011600</v>
      </c>
      <c r="AL17" s="283">
        <v>0</v>
      </c>
      <c r="AM17" s="283">
        <v>0</v>
      </c>
      <c r="AN17" s="283">
        <v>137040000</v>
      </c>
      <c r="AO17" s="283">
        <v>45971600</v>
      </c>
      <c r="AP17" s="283">
        <v>183011600</v>
      </c>
      <c r="AQ17" s="283">
        <v>0</v>
      </c>
      <c r="AR17" s="283">
        <v>0</v>
      </c>
      <c r="AS17" s="283">
        <v>0</v>
      </c>
      <c r="AT17" s="283">
        <v>0</v>
      </c>
      <c r="AU17" s="283">
        <v>137040000</v>
      </c>
      <c r="AV17" s="283">
        <v>45971600</v>
      </c>
      <c r="AW17" s="283">
        <v>183011600</v>
      </c>
      <c r="AX17" s="283">
        <v>183011600</v>
      </c>
      <c r="AY17" s="283">
        <v>183011600</v>
      </c>
    </row>
    <row r="18" spans="1:51" ht="20.100000000000001" customHeight="1" x14ac:dyDescent="0.25">
      <c r="A18" s="10" t="s">
        <v>39</v>
      </c>
      <c r="B18" s="11" t="s">
        <v>40</v>
      </c>
      <c r="C18" s="13">
        <v>4500000000</v>
      </c>
      <c r="D18" s="183">
        <v>0</v>
      </c>
      <c r="E18" s="131">
        <v>0</v>
      </c>
      <c r="F18" s="131">
        <v>0</v>
      </c>
      <c r="G18" s="13">
        <f t="shared" si="6"/>
        <v>4500000000</v>
      </c>
      <c r="H18" s="183">
        <v>3492900</v>
      </c>
      <c r="I18" s="183">
        <v>24662924</v>
      </c>
      <c r="J18" s="183">
        <f t="shared" si="9"/>
        <v>4475337076</v>
      </c>
      <c r="K18" s="183">
        <v>5427831</v>
      </c>
      <c r="L18" s="183">
        <v>24662924</v>
      </c>
      <c r="M18" s="183">
        <v>24662924</v>
      </c>
      <c r="N18" s="183">
        <v>10528783</v>
      </c>
      <c r="O18" s="183">
        <v>40201512</v>
      </c>
      <c r="P18" s="13">
        <f t="shared" si="7"/>
        <v>15538588</v>
      </c>
      <c r="Q18" s="12">
        <f t="shared" si="8"/>
        <v>4459798488</v>
      </c>
      <c r="R18" s="183">
        <v>10528783</v>
      </c>
      <c r="S18" s="438">
        <v>40201512</v>
      </c>
      <c r="T18" s="182"/>
      <c r="U18" s="364">
        <v>101010106</v>
      </c>
      <c r="V18" s="362" t="s">
        <v>40</v>
      </c>
      <c r="W18" s="283">
        <v>4500000000</v>
      </c>
      <c r="X18" s="283">
        <v>0</v>
      </c>
      <c r="Y18" s="283">
        <v>0</v>
      </c>
      <c r="Z18" s="283">
        <v>0</v>
      </c>
      <c r="AA18" s="283">
        <v>0</v>
      </c>
      <c r="AB18" s="283">
        <v>4500000000</v>
      </c>
      <c r="AC18" s="283">
        <v>0</v>
      </c>
      <c r="AD18" s="283">
        <v>29672729</v>
      </c>
      <c r="AE18" s="283">
        <v>10528783</v>
      </c>
      <c r="AF18" s="283">
        <v>40201512</v>
      </c>
      <c r="AG18" s="283">
        <v>4459798488</v>
      </c>
      <c r="AH18" s="283">
        <v>0</v>
      </c>
      <c r="AI18" s="283">
        <v>21170024</v>
      </c>
      <c r="AJ18" s="283">
        <v>3492900</v>
      </c>
      <c r="AK18" s="283">
        <v>24662924</v>
      </c>
      <c r="AL18" s="283">
        <v>15538588</v>
      </c>
      <c r="AM18" s="283">
        <v>0</v>
      </c>
      <c r="AN18" s="283">
        <v>19235093</v>
      </c>
      <c r="AO18" s="283">
        <v>5427831</v>
      </c>
      <c r="AP18" s="283">
        <v>24662924</v>
      </c>
      <c r="AQ18" s="283">
        <v>0</v>
      </c>
      <c r="AR18" s="283">
        <v>0</v>
      </c>
      <c r="AS18" s="283">
        <v>0</v>
      </c>
      <c r="AT18" s="283">
        <v>0</v>
      </c>
      <c r="AU18" s="283">
        <v>19235093</v>
      </c>
      <c r="AV18" s="283">
        <v>5427831</v>
      </c>
      <c r="AW18" s="283">
        <v>24662924</v>
      </c>
      <c r="AX18" s="283">
        <v>24662924</v>
      </c>
      <c r="AY18" s="283">
        <v>24662924</v>
      </c>
    </row>
    <row r="19" spans="1:51" ht="20.100000000000001" customHeight="1" x14ac:dyDescent="0.25">
      <c r="A19" s="10" t="s">
        <v>41</v>
      </c>
      <c r="B19" s="11" t="s">
        <v>42</v>
      </c>
      <c r="C19" s="13">
        <v>1813613000</v>
      </c>
      <c r="D19" s="183">
        <v>0</v>
      </c>
      <c r="E19" s="131">
        <v>0</v>
      </c>
      <c r="F19" s="131">
        <v>0</v>
      </c>
      <c r="G19" s="13">
        <f t="shared" si="6"/>
        <v>1813613000</v>
      </c>
      <c r="H19" s="183">
        <v>124303808</v>
      </c>
      <c r="I19" s="183">
        <v>814783961</v>
      </c>
      <c r="J19" s="183">
        <f t="shared" si="9"/>
        <v>998829039</v>
      </c>
      <c r="K19" s="183">
        <v>124389895</v>
      </c>
      <c r="L19" s="183">
        <v>814783961</v>
      </c>
      <c r="M19" s="183">
        <v>814783961</v>
      </c>
      <c r="N19" s="183">
        <v>123546229</v>
      </c>
      <c r="O19" s="183">
        <v>818250712</v>
      </c>
      <c r="P19" s="13">
        <f t="shared" si="7"/>
        <v>3466751</v>
      </c>
      <c r="Q19" s="12">
        <f t="shared" si="8"/>
        <v>995362288</v>
      </c>
      <c r="R19" s="183">
        <v>123546229</v>
      </c>
      <c r="S19" s="438">
        <v>818250712</v>
      </c>
      <c r="T19" s="182"/>
      <c r="U19" s="364">
        <v>101010107</v>
      </c>
      <c r="V19" s="362" t="s">
        <v>42</v>
      </c>
      <c r="W19" s="283">
        <v>1813613000</v>
      </c>
      <c r="X19" s="283">
        <v>0</v>
      </c>
      <c r="Y19" s="283">
        <v>0</v>
      </c>
      <c r="Z19" s="283">
        <v>0</v>
      </c>
      <c r="AA19" s="283">
        <v>0</v>
      </c>
      <c r="AB19" s="283">
        <v>1813613000</v>
      </c>
      <c r="AC19" s="283">
        <v>0</v>
      </c>
      <c r="AD19" s="283">
        <v>694704483</v>
      </c>
      <c r="AE19" s="283">
        <v>123546229</v>
      </c>
      <c r="AF19" s="283">
        <v>818250712</v>
      </c>
      <c r="AG19" s="283">
        <v>995362288</v>
      </c>
      <c r="AH19" s="283">
        <v>0</v>
      </c>
      <c r="AI19" s="283">
        <v>690480153</v>
      </c>
      <c r="AJ19" s="283">
        <v>124303808</v>
      </c>
      <c r="AK19" s="283">
        <v>814783961</v>
      </c>
      <c r="AL19" s="283">
        <v>3466751</v>
      </c>
      <c r="AM19" s="283">
        <v>0</v>
      </c>
      <c r="AN19" s="283">
        <v>690394066</v>
      </c>
      <c r="AO19" s="283">
        <v>124389895</v>
      </c>
      <c r="AP19" s="283">
        <v>814783961</v>
      </c>
      <c r="AQ19" s="283">
        <v>0</v>
      </c>
      <c r="AR19" s="283">
        <v>0</v>
      </c>
      <c r="AS19" s="283">
        <v>0</v>
      </c>
      <c r="AT19" s="283">
        <v>0</v>
      </c>
      <c r="AU19" s="283">
        <v>690394066</v>
      </c>
      <c r="AV19" s="283">
        <v>124389895</v>
      </c>
      <c r="AW19" s="283">
        <v>814783961</v>
      </c>
      <c r="AX19" s="283">
        <v>814783961</v>
      </c>
      <c r="AY19" s="283">
        <v>814783961</v>
      </c>
    </row>
    <row r="20" spans="1:51" ht="20.100000000000001" customHeight="1" x14ac:dyDescent="0.25">
      <c r="A20" s="10" t="s">
        <v>43</v>
      </c>
      <c r="B20" s="11" t="s">
        <v>44</v>
      </c>
      <c r="C20" s="13">
        <v>2258682000</v>
      </c>
      <c r="D20" s="183">
        <v>0</v>
      </c>
      <c r="E20" s="131">
        <v>0</v>
      </c>
      <c r="F20" s="131">
        <v>0</v>
      </c>
      <c r="G20" s="13">
        <f t="shared" si="6"/>
        <v>2258682000</v>
      </c>
      <c r="H20" s="183">
        <v>205443417</v>
      </c>
      <c r="I20" s="183">
        <v>620178628</v>
      </c>
      <c r="J20" s="183">
        <f t="shared" si="9"/>
        <v>1638503372</v>
      </c>
      <c r="K20" s="183">
        <v>205443417</v>
      </c>
      <c r="L20" s="183">
        <v>620178628</v>
      </c>
      <c r="M20" s="183">
        <v>620178628</v>
      </c>
      <c r="N20" s="183">
        <v>205443417</v>
      </c>
      <c r="O20" s="183">
        <v>620178628</v>
      </c>
      <c r="P20" s="13">
        <f t="shared" si="7"/>
        <v>0</v>
      </c>
      <c r="Q20" s="12">
        <f t="shared" si="8"/>
        <v>1638503372</v>
      </c>
      <c r="R20" s="183">
        <v>205443417</v>
      </c>
      <c r="S20" s="438">
        <v>620178628</v>
      </c>
      <c r="T20" s="182"/>
      <c r="U20" s="364">
        <v>101010108</v>
      </c>
      <c r="V20" s="362" t="s">
        <v>967</v>
      </c>
      <c r="W20" s="283">
        <v>2258682000</v>
      </c>
      <c r="X20" s="283">
        <v>0</v>
      </c>
      <c r="Y20" s="283">
        <v>0</v>
      </c>
      <c r="Z20" s="283">
        <v>0</v>
      </c>
      <c r="AA20" s="283">
        <v>0</v>
      </c>
      <c r="AB20" s="283">
        <v>2258682000</v>
      </c>
      <c r="AC20" s="283">
        <v>0</v>
      </c>
      <c r="AD20" s="283">
        <v>414735211</v>
      </c>
      <c r="AE20" s="283">
        <v>205443417</v>
      </c>
      <c r="AF20" s="283">
        <v>620178628</v>
      </c>
      <c r="AG20" s="283">
        <v>1638503372</v>
      </c>
      <c r="AH20" s="283">
        <v>0</v>
      </c>
      <c r="AI20" s="283">
        <v>414735211</v>
      </c>
      <c r="AJ20" s="283">
        <v>205443417</v>
      </c>
      <c r="AK20" s="283">
        <v>620178628</v>
      </c>
      <c r="AL20" s="283">
        <v>0</v>
      </c>
      <c r="AM20" s="283">
        <v>0</v>
      </c>
      <c r="AN20" s="283">
        <v>414735211</v>
      </c>
      <c r="AO20" s="283">
        <v>205443417</v>
      </c>
      <c r="AP20" s="283">
        <v>620178628</v>
      </c>
      <c r="AQ20" s="283">
        <v>0</v>
      </c>
      <c r="AR20" s="283">
        <v>0</v>
      </c>
      <c r="AS20" s="283">
        <v>0</v>
      </c>
      <c r="AT20" s="283">
        <v>0</v>
      </c>
      <c r="AU20" s="283">
        <v>414735211</v>
      </c>
      <c r="AV20" s="283">
        <v>205443417</v>
      </c>
      <c r="AW20" s="283">
        <v>620178628</v>
      </c>
      <c r="AX20" s="283">
        <v>620178628</v>
      </c>
      <c r="AY20" s="283">
        <v>620178628</v>
      </c>
    </row>
    <row r="21" spans="1:51" ht="20.100000000000001" customHeight="1" x14ac:dyDescent="0.25">
      <c r="A21" s="10" t="s">
        <v>45</v>
      </c>
      <c r="B21" s="11" t="s">
        <v>46</v>
      </c>
      <c r="C21" s="13">
        <v>5835000000</v>
      </c>
      <c r="D21" s="183">
        <v>0</v>
      </c>
      <c r="E21" s="131">
        <v>0</v>
      </c>
      <c r="F21" s="131">
        <v>0</v>
      </c>
      <c r="G21" s="13">
        <f t="shared" si="6"/>
        <v>5835000000</v>
      </c>
      <c r="H21" s="183">
        <v>4117531</v>
      </c>
      <c r="I21" s="183">
        <v>13600625</v>
      </c>
      <c r="J21" s="183">
        <f t="shared" si="9"/>
        <v>5821399375</v>
      </c>
      <c r="K21" s="183">
        <v>5779594</v>
      </c>
      <c r="L21" s="183">
        <v>13600625</v>
      </c>
      <c r="M21" s="183">
        <v>13600625</v>
      </c>
      <c r="N21" s="183">
        <v>5007001</v>
      </c>
      <c r="O21" s="183">
        <v>19406626</v>
      </c>
      <c r="P21" s="13">
        <f t="shared" si="7"/>
        <v>5806001</v>
      </c>
      <c r="Q21" s="12">
        <f t="shared" si="8"/>
        <v>5815593374</v>
      </c>
      <c r="R21" s="183">
        <v>5007001</v>
      </c>
      <c r="S21" s="438">
        <v>19406626</v>
      </c>
      <c r="T21" s="182"/>
      <c r="U21" s="364">
        <v>101010109</v>
      </c>
      <c r="V21" s="362" t="s">
        <v>46</v>
      </c>
      <c r="W21" s="283">
        <v>5835000000</v>
      </c>
      <c r="X21" s="283">
        <v>0</v>
      </c>
      <c r="Y21" s="283">
        <v>0</v>
      </c>
      <c r="Z21" s="283">
        <v>0</v>
      </c>
      <c r="AA21" s="283">
        <v>0</v>
      </c>
      <c r="AB21" s="283">
        <v>5835000000</v>
      </c>
      <c r="AC21" s="283">
        <v>0</v>
      </c>
      <c r="AD21" s="283">
        <v>14399625</v>
      </c>
      <c r="AE21" s="283">
        <v>5007001</v>
      </c>
      <c r="AF21" s="283">
        <v>19406626</v>
      </c>
      <c r="AG21" s="283">
        <v>5815593374</v>
      </c>
      <c r="AH21" s="283">
        <v>0</v>
      </c>
      <c r="AI21" s="283">
        <v>9483094</v>
      </c>
      <c r="AJ21" s="283">
        <v>4117531</v>
      </c>
      <c r="AK21" s="283">
        <v>13600625</v>
      </c>
      <c r="AL21" s="283">
        <v>5806001</v>
      </c>
      <c r="AM21" s="283">
        <v>0</v>
      </c>
      <c r="AN21" s="283">
        <v>7821031</v>
      </c>
      <c r="AO21" s="283">
        <v>5779594</v>
      </c>
      <c r="AP21" s="283">
        <v>13600625</v>
      </c>
      <c r="AQ21" s="283">
        <v>0</v>
      </c>
      <c r="AR21" s="283">
        <v>0</v>
      </c>
      <c r="AS21" s="283">
        <v>0</v>
      </c>
      <c r="AT21" s="283">
        <v>0</v>
      </c>
      <c r="AU21" s="283">
        <v>7821031</v>
      </c>
      <c r="AV21" s="283">
        <v>5779594</v>
      </c>
      <c r="AW21" s="283">
        <v>13600625</v>
      </c>
      <c r="AX21" s="283">
        <v>13600625</v>
      </c>
      <c r="AY21" s="283">
        <v>13600625</v>
      </c>
    </row>
    <row r="22" spans="1:51" ht="20.100000000000001" customHeight="1" x14ac:dyDescent="0.25">
      <c r="A22" s="10" t="s">
        <v>47</v>
      </c>
      <c r="B22" s="11" t="s">
        <v>48</v>
      </c>
      <c r="C22" s="13">
        <v>3682000000</v>
      </c>
      <c r="D22" s="183">
        <v>0</v>
      </c>
      <c r="E22" s="131">
        <v>0</v>
      </c>
      <c r="F22" s="131">
        <v>0</v>
      </c>
      <c r="G22" s="13">
        <f t="shared" si="6"/>
        <v>3682000000</v>
      </c>
      <c r="H22" s="183">
        <v>6178205</v>
      </c>
      <c r="I22" s="183">
        <v>19479059</v>
      </c>
      <c r="J22" s="183">
        <f t="shared" si="9"/>
        <v>3662520941</v>
      </c>
      <c r="K22" s="183">
        <v>8701761</v>
      </c>
      <c r="L22" s="183">
        <v>17155923</v>
      </c>
      <c r="M22" s="183">
        <v>17155923</v>
      </c>
      <c r="N22" s="183">
        <v>57646872.869999997</v>
      </c>
      <c r="O22" s="183">
        <v>91440019.5</v>
      </c>
      <c r="P22" s="13">
        <f t="shared" si="7"/>
        <v>71960960.5</v>
      </c>
      <c r="Q22" s="12">
        <f t="shared" si="8"/>
        <v>3590559980.5</v>
      </c>
      <c r="R22" s="183">
        <v>57646872.869999997</v>
      </c>
      <c r="S22" s="438">
        <v>91440019.5</v>
      </c>
      <c r="T22" s="182"/>
      <c r="U22" s="364">
        <v>101010110</v>
      </c>
      <c r="V22" s="362" t="s">
        <v>48</v>
      </c>
      <c r="W22" s="283">
        <v>3682000000</v>
      </c>
      <c r="X22" s="283">
        <v>0</v>
      </c>
      <c r="Y22" s="283">
        <v>0</v>
      </c>
      <c r="Z22" s="283">
        <v>0</v>
      </c>
      <c r="AA22" s="283">
        <v>0</v>
      </c>
      <c r="AB22" s="283">
        <v>3682000000</v>
      </c>
      <c r="AC22" s="283">
        <v>0</v>
      </c>
      <c r="AD22" s="283">
        <v>33793146.630000003</v>
      </c>
      <c r="AE22" s="283">
        <v>57646872.869999997</v>
      </c>
      <c r="AF22" s="283">
        <v>91440019.5</v>
      </c>
      <c r="AG22" s="283">
        <v>3590559980.5</v>
      </c>
      <c r="AH22" s="283">
        <v>0</v>
      </c>
      <c r="AI22" s="283">
        <v>13300854</v>
      </c>
      <c r="AJ22" s="283">
        <v>6178205</v>
      </c>
      <c r="AK22" s="283">
        <v>19479059</v>
      </c>
      <c r="AL22" s="283">
        <v>71960960.5</v>
      </c>
      <c r="AM22" s="283">
        <v>0</v>
      </c>
      <c r="AN22" s="283">
        <v>8454162</v>
      </c>
      <c r="AO22" s="283">
        <v>8701761</v>
      </c>
      <c r="AP22" s="283">
        <v>17155923</v>
      </c>
      <c r="AQ22" s="283">
        <v>2323136</v>
      </c>
      <c r="AR22" s="283">
        <v>0</v>
      </c>
      <c r="AS22" s="283">
        <v>0</v>
      </c>
      <c r="AT22" s="283">
        <v>0</v>
      </c>
      <c r="AU22" s="283">
        <v>8454162</v>
      </c>
      <c r="AV22" s="283">
        <v>8701761</v>
      </c>
      <c r="AW22" s="283">
        <v>17155923</v>
      </c>
      <c r="AX22" s="283">
        <v>17155923</v>
      </c>
      <c r="AY22" s="283">
        <v>17155923</v>
      </c>
    </row>
    <row r="23" spans="1:51" ht="20.100000000000001" customHeight="1" x14ac:dyDescent="0.25">
      <c r="A23" s="10" t="s">
        <v>49</v>
      </c>
      <c r="B23" s="11" t="s">
        <v>50</v>
      </c>
      <c r="C23" s="14">
        <v>16500000</v>
      </c>
      <c r="D23" s="183">
        <v>0</v>
      </c>
      <c r="E23" s="131">
        <v>0</v>
      </c>
      <c r="F23" s="131">
        <v>0</v>
      </c>
      <c r="G23" s="14">
        <f t="shared" si="6"/>
        <v>16500000</v>
      </c>
      <c r="H23" s="183">
        <v>0</v>
      </c>
      <c r="I23" s="183">
        <v>8537953.5</v>
      </c>
      <c r="J23" s="183">
        <f t="shared" si="9"/>
        <v>7962046.5</v>
      </c>
      <c r="K23" s="183">
        <v>677101</v>
      </c>
      <c r="L23" s="183">
        <v>7311556.5</v>
      </c>
      <c r="M23" s="183">
        <v>7311556.5</v>
      </c>
      <c r="N23" s="183">
        <v>0</v>
      </c>
      <c r="O23" s="183">
        <v>8537953.5</v>
      </c>
      <c r="P23" s="14">
        <f t="shared" si="7"/>
        <v>0</v>
      </c>
      <c r="Q23" s="12">
        <f t="shared" si="8"/>
        <v>7962046.5</v>
      </c>
      <c r="R23" s="183">
        <v>0</v>
      </c>
      <c r="S23" s="438">
        <v>8537953.5</v>
      </c>
      <c r="T23" s="182"/>
      <c r="U23" s="364">
        <v>101010111</v>
      </c>
      <c r="V23" s="362" t="s">
        <v>50</v>
      </c>
      <c r="W23" s="283">
        <v>16500000</v>
      </c>
      <c r="X23" s="283">
        <v>0</v>
      </c>
      <c r="Y23" s="283">
        <v>0</v>
      </c>
      <c r="Z23" s="283">
        <v>0</v>
      </c>
      <c r="AA23" s="283">
        <v>0</v>
      </c>
      <c r="AB23" s="283">
        <v>16500000</v>
      </c>
      <c r="AC23" s="283">
        <v>0</v>
      </c>
      <c r="AD23" s="283">
        <v>8537953.5</v>
      </c>
      <c r="AE23" s="283">
        <v>0</v>
      </c>
      <c r="AF23" s="283">
        <v>8537953.5</v>
      </c>
      <c r="AG23" s="283">
        <v>7962046.5</v>
      </c>
      <c r="AH23" s="283">
        <v>0</v>
      </c>
      <c r="AI23" s="283">
        <v>8537953.5</v>
      </c>
      <c r="AJ23" s="283">
        <v>0</v>
      </c>
      <c r="AK23" s="283">
        <v>8537953.5</v>
      </c>
      <c r="AL23" s="283">
        <v>0</v>
      </c>
      <c r="AM23" s="283">
        <v>0</v>
      </c>
      <c r="AN23" s="283">
        <v>6634455.5</v>
      </c>
      <c r="AO23" s="283">
        <v>677101</v>
      </c>
      <c r="AP23" s="283">
        <v>7311556.5</v>
      </c>
      <c r="AQ23" s="283">
        <v>1226397</v>
      </c>
      <c r="AR23" s="283">
        <v>0</v>
      </c>
      <c r="AS23" s="283">
        <v>0</v>
      </c>
      <c r="AT23" s="283">
        <v>0</v>
      </c>
      <c r="AU23" s="283">
        <v>6634455.5</v>
      </c>
      <c r="AV23" s="283">
        <v>677101</v>
      </c>
      <c r="AW23" s="283">
        <v>7311556.5</v>
      </c>
      <c r="AX23" s="283">
        <v>7311556.5</v>
      </c>
      <c r="AY23" s="283">
        <v>7311556.5</v>
      </c>
    </row>
    <row r="24" spans="1:51" ht="20.100000000000001" customHeight="1" x14ac:dyDescent="0.25">
      <c r="A24" s="141" t="s">
        <v>51</v>
      </c>
      <c r="B24" s="142" t="s">
        <v>52</v>
      </c>
      <c r="C24" s="140">
        <f t="shared" ref="C24:S24" si="10">SUM(C25)</f>
        <v>153696000</v>
      </c>
      <c r="D24" s="140">
        <f t="shared" si="10"/>
        <v>0</v>
      </c>
      <c r="E24" s="140">
        <f t="shared" si="10"/>
        <v>0</v>
      </c>
      <c r="F24" s="140">
        <f t="shared" si="10"/>
        <v>0</v>
      </c>
      <c r="G24" s="140">
        <f t="shared" si="10"/>
        <v>153696000</v>
      </c>
      <c r="H24" s="140">
        <f t="shared" si="10"/>
        <v>9044086</v>
      </c>
      <c r="I24" s="140">
        <f t="shared" si="10"/>
        <v>33492912</v>
      </c>
      <c r="J24" s="140">
        <f t="shared" si="10"/>
        <v>120203088</v>
      </c>
      <c r="K24" s="140">
        <f t="shared" si="10"/>
        <v>9044086</v>
      </c>
      <c r="L24" s="140">
        <f t="shared" si="10"/>
        <v>33492912</v>
      </c>
      <c r="M24" s="140">
        <f t="shared" si="10"/>
        <v>33492912</v>
      </c>
      <c r="N24" s="140">
        <f t="shared" si="10"/>
        <v>9044086</v>
      </c>
      <c r="O24" s="140">
        <f t="shared" si="10"/>
        <v>33492912</v>
      </c>
      <c r="P24" s="140">
        <f t="shared" si="10"/>
        <v>0</v>
      </c>
      <c r="Q24" s="140">
        <f t="shared" si="10"/>
        <v>120203088</v>
      </c>
      <c r="R24" s="140">
        <f t="shared" si="10"/>
        <v>9044086</v>
      </c>
      <c r="S24" s="437">
        <f t="shared" si="10"/>
        <v>33492912</v>
      </c>
      <c r="T24" s="182"/>
      <c r="U24" s="364">
        <v>1010102</v>
      </c>
      <c r="V24" s="362" t="s">
        <v>52</v>
      </c>
      <c r="W24" s="283">
        <v>153696000</v>
      </c>
      <c r="X24" s="283">
        <v>0</v>
      </c>
      <c r="Y24" s="283">
        <v>0</v>
      </c>
      <c r="Z24" s="283">
        <v>0</v>
      </c>
      <c r="AA24" s="283">
        <v>0</v>
      </c>
      <c r="AB24" s="283">
        <v>153696000</v>
      </c>
      <c r="AC24" s="283">
        <v>0</v>
      </c>
      <c r="AD24" s="283">
        <v>24448826</v>
      </c>
      <c r="AE24" s="283">
        <v>9044086</v>
      </c>
      <c r="AF24" s="283">
        <v>33492912</v>
      </c>
      <c r="AG24" s="283">
        <v>120203088</v>
      </c>
      <c r="AH24" s="283">
        <v>0</v>
      </c>
      <c r="AI24" s="283">
        <v>24448826</v>
      </c>
      <c r="AJ24" s="283">
        <v>9044086</v>
      </c>
      <c r="AK24" s="283">
        <v>33492912</v>
      </c>
      <c r="AL24" s="283">
        <v>0</v>
      </c>
      <c r="AM24" s="283">
        <v>0</v>
      </c>
      <c r="AN24" s="283">
        <v>24448826</v>
      </c>
      <c r="AO24" s="283">
        <v>9044086</v>
      </c>
      <c r="AP24" s="283">
        <v>33492912</v>
      </c>
      <c r="AQ24" s="283">
        <v>0</v>
      </c>
      <c r="AR24" s="283">
        <v>0</v>
      </c>
      <c r="AS24" s="283">
        <v>0</v>
      </c>
      <c r="AT24" s="283">
        <v>0</v>
      </c>
      <c r="AU24" s="283">
        <v>24448826</v>
      </c>
      <c r="AV24" s="283">
        <v>9044086</v>
      </c>
      <c r="AW24" s="283">
        <v>33492912</v>
      </c>
      <c r="AX24" s="283">
        <v>33492912</v>
      </c>
      <c r="AY24" s="283">
        <v>33492912</v>
      </c>
    </row>
    <row r="25" spans="1:51" ht="20.100000000000001" customHeight="1" x14ac:dyDescent="0.25">
      <c r="A25" s="10" t="s">
        <v>53</v>
      </c>
      <c r="B25" s="11" t="s">
        <v>54</v>
      </c>
      <c r="C25" s="15">
        <v>153696000</v>
      </c>
      <c r="D25" s="183">
        <v>0</v>
      </c>
      <c r="E25" s="131">
        <v>0</v>
      </c>
      <c r="F25" s="131">
        <v>0</v>
      </c>
      <c r="G25" s="15">
        <f>C25+D25+E25-F25</f>
        <v>153696000</v>
      </c>
      <c r="H25" s="183">
        <v>9044086</v>
      </c>
      <c r="I25" s="183">
        <v>33492912</v>
      </c>
      <c r="J25" s="183">
        <f>G25-I25</f>
        <v>120203088</v>
      </c>
      <c r="K25" s="183">
        <v>9044086</v>
      </c>
      <c r="L25" s="183">
        <v>33492912</v>
      </c>
      <c r="M25" s="183">
        <v>33492912</v>
      </c>
      <c r="N25" s="183">
        <v>9044086</v>
      </c>
      <c r="O25" s="183">
        <v>33492912</v>
      </c>
      <c r="P25" s="15">
        <f>O25-I25</f>
        <v>0</v>
      </c>
      <c r="Q25" s="12">
        <f t="shared" si="8"/>
        <v>120203088</v>
      </c>
      <c r="R25" s="183">
        <v>9044086</v>
      </c>
      <c r="S25" s="438">
        <v>33492912</v>
      </c>
      <c r="T25" s="182"/>
      <c r="U25" s="364">
        <v>101010201</v>
      </c>
      <c r="V25" s="362" t="s">
        <v>54</v>
      </c>
      <c r="W25" s="283">
        <v>153696000</v>
      </c>
      <c r="X25" s="283">
        <v>0</v>
      </c>
      <c r="Y25" s="283">
        <v>0</v>
      </c>
      <c r="Z25" s="283">
        <v>0</v>
      </c>
      <c r="AA25" s="283">
        <v>0</v>
      </c>
      <c r="AB25" s="283">
        <v>153696000</v>
      </c>
      <c r="AC25" s="283">
        <v>0</v>
      </c>
      <c r="AD25" s="283">
        <v>24448826</v>
      </c>
      <c r="AE25" s="283">
        <v>9044086</v>
      </c>
      <c r="AF25" s="283">
        <v>33492912</v>
      </c>
      <c r="AG25" s="283">
        <v>120203088</v>
      </c>
      <c r="AH25" s="283">
        <v>0</v>
      </c>
      <c r="AI25" s="283">
        <v>24448826</v>
      </c>
      <c r="AJ25" s="283">
        <v>9044086</v>
      </c>
      <c r="AK25" s="283">
        <v>33492912</v>
      </c>
      <c r="AL25" s="283">
        <v>0</v>
      </c>
      <c r="AM25" s="283">
        <v>0</v>
      </c>
      <c r="AN25" s="283">
        <v>24448826</v>
      </c>
      <c r="AO25" s="283">
        <v>9044086</v>
      </c>
      <c r="AP25" s="283">
        <v>33492912</v>
      </c>
      <c r="AQ25" s="283">
        <v>0</v>
      </c>
      <c r="AR25" s="283">
        <v>0</v>
      </c>
      <c r="AS25" s="283">
        <v>0</v>
      </c>
      <c r="AT25" s="283">
        <v>0</v>
      </c>
      <c r="AU25" s="283">
        <v>24448826</v>
      </c>
      <c r="AV25" s="283">
        <v>9044086</v>
      </c>
      <c r="AW25" s="283">
        <v>33492912</v>
      </c>
      <c r="AX25" s="283">
        <v>33492912</v>
      </c>
      <c r="AY25" s="283">
        <v>33492912</v>
      </c>
    </row>
    <row r="26" spans="1:51" ht="20.100000000000001" customHeight="1" x14ac:dyDescent="0.25">
      <c r="A26" s="141" t="s">
        <v>55</v>
      </c>
      <c r="B26" s="142" t="s">
        <v>56</v>
      </c>
      <c r="C26" s="140">
        <f>C27+C29+C31+C33+C35+C37</f>
        <v>30241040253.71262</v>
      </c>
      <c r="D26" s="140">
        <f t="shared" ref="D26:Q26" si="11">D27+D29+D31+D33+D35+D37</f>
        <v>0</v>
      </c>
      <c r="E26" s="140">
        <f t="shared" si="11"/>
        <v>0</v>
      </c>
      <c r="F26" s="140">
        <f t="shared" si="11"/>
        <v>0</v>
      </c>
      <c r="G26" s="140">
        <f t="shared" si="11"/>
        <v>30241040253.71262</v>
      </c>
      <c r="H26" s="140">
        <f t="shared" si="11"/>
        <v>2140560869</v>
      </c>
      <c r="I26" s="140">
        <f t="shared" si="11"/>
        <v>13436124959</v>
      </c>
      <c r="J26" s="140">
        <f t="shared" si="11"/>
        <v>16804915294.712614</v>
      </c>
      <c r="K26" s="140">
        <f t="shared" si="11"/>
        <v>2136154429</v>
      </c>
      <c r="L26" s="140">
        <f t="shared" si="11"/>
        <v>13209110311</v>
      </c>
      <c r="M26" s="140">
        <f t="shared" si="11"/>
        <v>13209110311</v>
      </c>
      <c r="N26" s="140">
        <f t="shared" si="11"/>
        <v>2151464824</v>
      </c>
      <c r="O26" s="140">
        <f t="shared" si="11"/>
        <v>13477815182</v>
      </c>
      <c r="P26" s="140">
        <f t="shared" si="11"/>
        <v>41690223</v>
      </c>
      <c r="Q26" s="140">
        <f t="shared" si="11"/>
        <v>16763225071.712614</v>
      </c>
      <c r="R26" s="140">
        <f>R27+R29+R31+R33+R35+R37</f>
        <v>2151464824</v>
      </c>
      <c r="S26" s="437">
        <f>S27+S29+S31+S33+S35+S37</f>
        <v>13477815182</v>
      </c>
      <c r="T26" s="182"/>
      <c r="U26" s="364">
        <v>10102</v>
      </c>
      <c r="V26" s="362" t="s">
        <v>56</v>
      </c>
      <c r="W26" s="283">
        <v>30241040253.712612</v>
      </c>
      <c r="X26" s="283">
        <v>0</v>
      </c>
      <c r="Y26" s="283">
        <v>0</v>
      </c>
      <c r="Z26" s="283">
        <v>0</v>
      </c>
      <c r="AA26" s="283">
        <v>0</v>
      </c>
      <c r="AB26" s="283">
        <v>30241040253.712612</v>
      </c>
      <c r="AC26" s="283">
        <v>27077449</v>
      </c>
      <c r="AD26" s="283">
        <v>11326350358</v>
      </c>
      <c r="AE26" s="283">
        <v>2151464824</v>
      </c>
      <c r="AF26" s="283">
        <v>13477815182</v>
      </c>
      <c r="AG26" s="283">
        <v>16763225071.712612</v>
      </c>
      <c r="AH26" s="283">
        <v>27077449</v>
      </c>
      <c r="AI26" s="283">
        <v>11295564090</v>
      </c>
      <c r="AJ26" s="283">
        <v>2140560869</v>
      </c>
      <c r="AK26" s="283">
        <v>13436124959</v>
      </c>
      <c r="AL26" s="283">
        <v>41690223</v>
      </c>
      <c r="AM26" s="283">
        <v>0</v>
      </c>
      <c r="AN26" s="283">
        <v>11072955882</v>
      </c>
      <c r="AO26" s="283">
        <v>2136154429</v>
      </c>
      <c r="AP26" s="283">
        <v>13209110311</v>
      </c>
      <c r="AQ26" s="283">
        <v>227014648</v>
      </c>
      <c r="AR26" s="283">
        <v>0</v>
      </c>
      <c r="AS26" s="283">
        <v>0</v>
      </c>
      <c r="AT26" s="283">
        <v>0</v>
      </c>
      <c r="AU26" s="283">
        <v>11072955882</v>
      </c>
      <c r="AV26" s="283">
        <v>2136154429</v>
      </c>
      <c r="AW26" s="283">
        <v>13209110311</v>
      </c>
      <c r="AX26" s="283">
        <v>13209110311</v>
      </c>
      <c r="AY26" s="283">
        <v>13209110311</v>
      </c>
    </row>
    <row r="27" spans="1:51" ht="20.100000000000001" customHeight="1" x14ac:dyDescent="0.25">
      <c r="A27" s="141" t="s">
        <v>57</v>
      </c>
      <c r="B27" s="142" t="s">
        <v>58</v>
      </c>
      <c r="C27" s="140">
        <f t="shared" ref="C27:S27" si="12">SUM(C28)</f>
        <v>8575210079.1133013</v>
      </c>
      <c r="D27" s="140">
        <f t="shared" si="12"/>
        <v>0</v>
      </c>
      <c r="E27" s="140">
        <f t="shared" si="12"/>
        <v>0</v>
      </c>
      <c r="F27" s="140">
        <f t="shared" si="12"/>
        <v>0</v>
      </c>
      <c r="G27" s="140">
        <f t="shared" si="12"/>
        <v>8575210079.1133013</v>
      </c>
      <c r="H27" s="140">
        <f t="shared" si="12"/>
        <v>972910520.20000029</v>
      </c>
      <c r="I27" s="140">
        <f t="shared" si="12"/>
        <v>3088978030.4000001</v>
      </c>
      <c r="J27" s="140">
        <f t="shared" si="12"/>
        <v>5486232048.7133007</v>
      </c>
      <c r="K27" s="140">
        <f t="shared" si="12"/>
        <v>972910520.20000005</v>
      </c>
      <c r="L27" s="140">
        <f t="shared" si="12"/>
        <v>3088978030.4000001</v>
      </c>
      <c r="M27" s="140">
        <f t="shared" si="12"/>
        <v>3088978030.4000001</v>
      </c>
      <c r="N27" s="140">
        <f t="shared" si="12"/>
        <v>972910520.20000029</v>
      </c>
      <c r="O27" s="140">
        <f t="shared" si="12"/>
        <v>3088978030.4000001</v>
      </c>
      <c r="P27" s="140">
        <f t="shared" si="12"/>
        <v>0</v>
      </c>
      <c r="Q27" s="140">
        <f t="shared" si="12"/>
        <v>5486232048.7133007</v>
      </c>
      <c r="R27" s="140">
        <f t="shared" si="12"/>
        <v>972910520.20000029</v>
      </c>
      <c r="S27" s="437">
        <f t="shared" si="12"/>
        <v>3088978030.4000001</v>
      </c>
      <c r="T27" s="182"/>
      <c r="U27" s="364">
        <v>1010201</v>
      </c>
      <c r="V27" s="362" t="s">
        <v>58</v>
      </c>
      <c r="W27" s="283">
        <v>8575210079.1133003</v>
      </c>
      <c r="X27" s="283">
        <v>0</v>
      </c>
      <c r="Y27" s="283">
        <v>0</v>
      </c>
      <c r="Z27" s="283">
        <v>0</v>
      </c>
      <c r="AA27" s="283">
        <v>0</v>
      </c>
      <c r="AB27" s="283">
        <v>8575210079.1133003</v>
      </c>
      <c r="AC27" s="283">
        <v>0</v>
      </c>
      <c r="AD27" s="283">
        <v>2116067510.1999998</v>
      </c>
      <c r="AE27" s="283">
        <v>972910520.20000029</v>
      </c>
      <c r="AF27" s="283">
        <v>3088978030.4000001</v>
      </c>
      <c r="AG27" s="283">
        <v>5486232048.7133007</v>
      </c>
      <c r="AH27" s="283">
        <v>0</v>
      </c>
      <c r="AI27" s="283">
        <v>2116067510.1999998</v>
      </c>
      <c r="AJ27" s="283">
        <v>972910520.20000029</v>
      </c>
      <c r="AK27" s="283">
        <v>3088978030.4000001</v>
      </c>
      <c r="AL27" s="283">
        <v>0</v>
      </c>
      <c r="AM27" s="283">
        <v>0</v>
      </c>
      <c r="AN27" s="283">
        <v>2116067510.2</v>
      </c>
      <c r="AO27" s="283">
        <v>972910520.20000005</v>
      </c>
      <c r="AP27" s="283">
        <v>3088978030.4000001</v>
      </c>
      <c r="AQ27" s="283">
        <v>0</v>
      </c>
      <c r="AR27" s="283">
        <v>0</v>
      </c>
      <c r="AS27" s="283">
        <v>0</v>
      </c>
      <c r="AT27" s="283">
        <v>0</v>
      </c>
      <c r="AU27" s="283">
        <v>2116067510.2</v>
      </c>
      <c r="AV27" s="283">
        <v>972910520.20000005</v>
      </c>
      <c r="AW27" s="283">
        <v>3088978030.4000001</v>
      </c>
      <c r="AX27" s="283">
        <v>3088978030.4000001</v>
      </c>
      <c r="AY27" s="283">
        <v>3088978030.4000001</v>
      </c>
    </row>
    <row r="28" spans="1:51" ht="20.100000000000001" customHeight="1" x14ac:dyDescent="0.25">
      <c r="A28" s="10" t="s">
        <v>59</v>
      </c>
      <c r="B28" s="11" t="s">
        <v>58</v>
      </c>
      <c r="C28" s="15">
        <v>8575210079.1133013</v>
      </c>
      <c r="D28" s="183">
        <v>0</v>
      </c>
      <c r="E28" s="131">
        <v>0</v>
      </c>
      <c r="F28" s="131">
        <v>0</v>
      </c>
      <c r="G28" s="15">
        <f>C28+D28+E28-F28</f>
        <v>8575210079.1133013</v>
      </c>
      <c r="H28" s="183">
        <v>972910520.20000029</v>
      </c>
      <c r="I28" s="183">
        <v>3088978030.4000001</v>
      </c>
      <c r="J28" s="183">
        <f>G28-I28</f>
        <v>5486232048.7133007</v>
      </c>
      <c r="K28" s="183">
        <v>972910520.20000005</v>
      </c>
      <c r="L28" s="183">
        <v>3088978030.4000001</v>
      </c>
      <c r="M28" s="183">
        <v>3088978030.4000001</v>
      </c>
      <c r="N28" s="183">
        <v>972910520.20000029</v>
      </c>
      <c r="O28" s="183">
        <v>3088978030.4000001</v>
      </c>
      <c r="P28" s="15">
        <f>O28-I28</f>
        <v>0</v>
      </c>
      <c r="Q28" s="12">
        <f>G28-O28</f>
        <v>5486232048.7133007</v>
      </c>
      <c r="R28" s="183">
        <v>972910520.20000029</v>
      </c>
      <c r="S28" s="438">
        <v>3088978030.4000001</v>
      </c>
      <c r="T28" s="182"/>
      <c r="U28" s="364">
        <v>101020101</v>
      </c>
      <c r="V28" s="362" t="s">
        <v>58</v>
      </c>
      <c r="W28" s="283">
        <v>8575210079.1133003</v>
      </c>
      <c r="X28" s="283">
        <v>0</v>
      </c>
      <c r="Y28" s="283">
        <v>0</v>
      </c>
      <c r="Z28" s="283">
        <v>0</v>
      </c>
      <c r="AA28" s="283">
        <v>0</v>
      </c>
      <c r="AB28" s="283">
        <v>8575210079.1133003</v>
      </c>
      <c r="AC28" s="283">
        <v>0</v>
      </c>
      <c r="AD28" s="283">
        <v>2116067510.1999998</v>
      </c>
      <c r="AE28" s="283">
        <v>972910520.20000029</v>
      </c>
      <c r="AF28" s="283">
        <v>3088978030.4000001</v>
      </c>
      <c r="AG28" s="283">
        <v>5486232048.7133007</v>
      </c>
      <c r="AH28" s="283">
        <v>0</v>
      </c>
      <c r="AI28" s="283">
        <v>2116067510.1999998</v>
      </c>
      <c r="AJ28" s="283">
        <v>972910520.20000029</v>
      </c>
      <c r="AK28" s="283">
        <v>3088978030.4000001</v>
      </c>
      <c r="AL28" s="283">
        <v>0</v>
      </c>
      <c r="AM28" s="283">
        <v>0</v>
      </c>
      <c r="AN28" s="283">
        <v>2116067510.2</v>
      </c>
      <c r="AO28" s="283">
        <v>972910520.20000005</v>
      </c>
      <c r="AP28" s="283">
        <v>3088978030.4000001</v>
      </c>
      <c r="AQ28" s="283">
        <v>0</v>
      </c>
      <c r="AR28" s="283">
        <v>0</v>
      </c>
      <c r="AS28" s="283">
        <v>0</v>
      </c>
      <c r="AT28" s="283">
        <v>0</v>
      </c>
      <c r="AU28" s="283">
        <v>2116067510.2</v>
      </c>
      <c r="AV28" s="283">
        <v>972910520.20000005</v>
      </c>
      <c r="AW28" s="283">
        <v>3088978030.4000001</v>
      </c>
      <c r="AX28" s="283">
        <v>3088978030.4000001</v>
      </c>
      <c r="AY28" s="283">
        <v>3088978030.4000001</v>
      </c>
    </row>
    <row r="29" spans="1:51" ht="20.100000000000001" customHeight="1" x14ac:dyDescent="0.25">
      <c r="A29" s="141" t="s">
        <v>60</v>
      </c>
      <c r="B29" s="142" t="s">
        <v>61</v>
      </c>
      <c r="C29" s="140">
        <f t="shared" ref="C29:S29" si="13">SUM(C30)</f>
        <v>6334623570.1782894</v>
      </c>
      <c r="D29" s="140">
        <f t="shared" si="13"/>
        <v>0</v>
      </c>
      <c r="E29" s="140">
        <f t="shared" si="13"/>
        <v>0</v>
      </c>
      <c r="F29" s="140">
        <f t="shared" si="13"/>
        <v>0</v>
      </c>
      <c r="G29" s="140">
        <f t="shared" si="13"/>
        <v>6334623570.1782894</v>
      </c>
      <c r="H29" s="140">
        <f t="shared" si="13"/>
        <v>648607013.79999995</v>
      </c>
      <c r="I29" s="140">
        <f t="shared" si="13"/>
        <v>2059318687.5999999</v>
      </c>
      <c r="J29" s="140">
        <f t="shared" si="13"/>
        <v>4275304882.5782895</v>
      </c>
      <c r="K29" s="140">
        <f t="shared" si="13"/>
        <v>648607013.79999995</v>
      </c>
      <c r="L29" s="140">
        <f t="shared" si="13"/>
        <v>2059318687.5999999</v>
      </c>
      <c r="M29" s="140">
        <f t="shared" si="13"/>
        <v>2059318687.5999999</v>
      </c>
      <c r="N29" s="140">
        <f t="shared" si="13"/>
        <v>648607013.79999995</v>
      </c>
      <c r="O29" s="140">
        <f t="shared" si="13"/>
        <v>2059318687.5999999</v>
      </c>
      <c r="P29" s="140">
        <f t="shared" si="13"/>
        <v>0</v>
      </c>
      <c r="Q29" s="140">
        <f t="shared" si="13"/>
        <v>4275304882.5782895</v>
      </c>
      <c r="R29" s="140">
        <f t="shared" si="13"/>
        <v>648607013.79999995</v>
      </c>
      <c r="S29" s="437">
        <f t="shared" si="13"/>
        <v>2059318687.5999999</v>
      </c>
      <c r="T29" s="182"/>
      <c r="U29" s="364">
        <v>1010202</v>
      </c>
      <c r="V29" s="362" t="s">
        <v>61</v>
      </c>
      <c r="W29" s="283">
        <v>6334623570.1782904</v>
      </c>
      <c r="X29" s="283">
        <v>0</v>
      </c>
      <c r="Y29" s="283">
        <v>0</v>
      </c>
      <c r="Z29" s="283">
        <v>0</v>
      </c>
      <c r="AA29" s="283">
        <v>0</v>
      </c>
      <c r="AB29" s="283">
        <v>6334623570.1782904</v>
      </c>
      <c r="AC29" s="283">
        <v>0</v>
      </c>
      <c r="AD29" s="283">
        <v>1410711673.8</v>
      </c>
      <c r="AE29" s="283">
        <v>648607013.79999995</v>
      </c>
      <c r="AF29" s="283">
        <v>2059318687.5999999</v>
      </c>
      <c r="AG29" s="283">
        <v>4275304882.5782905</v>
      </c>
      <c r="AH29" s="283">
        <v>0</v>
      </c>
      <c r="AI29" s="283">
        <v>1410711673.8</v>
      </c>
      <c r="AJ29" s="283">
        <v>648607013.79999995</v>
      </c>
      <c r="AK29" s="283">
        <v>2059318687.5999999</v>
      </c>
      <c r="AL29" s="283">
        <v>0</v>
      </c>
      <c r="AM29" s="283">
        <v>0</v>
      </c>
      <c r="AN29" s="283">
        <v>1410711673.8</v>
      </c>
      <c r="AO29" s="283">
        <v>648607013.79999995</v>
      </c>
      <c r="AP29" s="283">
        <v>2059318687.5999999</v>
      </c>
      <c r="AQ29" s="283">
        <v>0</v>
      </c>
      <c r="AR29" s="283">
        <v>0</v>
      </c>
      <c r="AS29" s="283">
        <v>0</v>
      </c>
      <c r="AT29" s="283">
        <v>0</v>
      </c>
      <c r="AU29" s="283">
        <v>1410711673.8</v>
      </c>
      <c r="AV29" s="283">
        <v>648607013.79999995</v>
      </c>
      <c r="AW29" s="283">
        <v>2059318687.5999999</v>
      </c>
      <c r="AX29" s="283">
        <v>2059318687.5999999</v>
      </c>
      <c r="AY29" s="283">
        <v>2059318687.5999999</v>
      </c>
    </row>
    <row r="30" spans="1:51" ht="20.100000000000001" customHeight="1" x14ac:dyDescent="0.25">
      <c r="A30" s="10" t="s">
        <v>62</v>
      </c>
      <c r="B30" s="11" t="s">
        <v>61</v>
      </c>
      <c r="C30" s="15">
        <v>6334623570.1782894</v>
      </c>
      <c r="D30" s="183">
        <v>0</v>
      </c>
      <c r="E30" s="131">
        <v>0</v>
      </c>
      <c r="F30" s="131">
        <v>0</v>
      </c>
      <c r="G30" s="15">
        <f>C30+D30+E30-F30</f>
        <v>6334623570.1782894</v>
      </c>
      <c r="H30" s="183">
        <v>648607013.79999995</v>
      </c>
      <c r="I30" s="183">
        <v>2059318687.5999999</v>
      </c>
      <c r="J30" s="183">
        <f>G30-I30</f>
        <v>4275304882.5782895</v>
      </c>
      <c r="K30" s="183">
        <v>648607013.79999995</v>
      </c>
      <c r="L30" s="183">
        <v>2059318687.5999999</v>
      </c>
      <c r="M30" s="183">
        <v>2059318687.5999999</v>
      </c>
      <c r="N30" s="183">
        <v>648607013.79999995</v>
      </c>
      <c r="O30" s="183">
        <v>2059318687.5999999</v>
      </c>
      <c r="P30" s="15">
        <f>O30-I30</f>
        <v>0</v>
      </c>
      <c r="Q30" s="12">
        <f>G30-O30</f>
        <v>4275304882.5782895</v>
      </c>
      <c r="R30" s="183">
        <v>648607013.79999995</v>
      </c>
      <c r="S30" s="438">
        <v>2059318687.5999999</v>
      </c>
      <c r="T30" s="182"/>
      <c r="U30" s="364">
        <v>101020201</v>
      </c>
      <c r="V30" s="362" t="s">
        <v>61</v>
      </c>
      <c r="W30" s="283">
        <v>6334623570.1782904</v>
      </c>
      <c r="X30" s="283">
        <v>0</v>
      </c>
      <c r="Y30" s="283">
        <v>0</v>
      </c>
      <c r="Z30" s="283">
        <v>0</v>
      </c>
      <c r="AA30" s="283">
        <v>0</v>
      </c>
      <c r="AB30" s="283">
        <v>6334623570.1782904</v>
      </c>
      <c r="AC30" s="283">
        <v>0</v>
      </c>
      <c r="AD30" s="283">
        <v>1410711673.8</v>
      </c>
      <c r="AE30" s="283">
        <v>648607013.79999995</v>
      </c>
      <c r="AF30" s="283">
        <v>2059318687.5999999</v>
      </c>
      <c r="AG30" s="283">
        <v>4275304882.5782905</v>
      </c>
      <c r="AH30" s="283">
        <v>0</v>
      </c>
      <c r="AI30" s="283">
        <v>1410711673.8</v>
      </c>
      <c r="AJ30" s="283">
        <v>648607013.79999995</v>
      </c>
      <c r="AK30" s="283">
        <v>2059318687.5999999</v>
      </c>
      <c r="AL30" s="283">
        <v>0</v>
      </c>
      <c r="AM30" s="283">
        <v>0</v>
      </c>
      <c r="AN30" s="283">
        <v>1410711673.8</v>
      </c>
      <c r="AO30" s="283">
        <v>648607013.79999995</v>
      </c>
      <c r="AP30" s="283">
        <v>2059318687.5999999</v>
      </c>
      <c r="AQ30" s="283">
        <v>0</v>
      </c>
      <c r="AR30" s="283">
        <v>0</v>
      </c>
      <c r="AS30" s="283">
        <v>0</v>
      </c>
      <c r="AT30" s="283">
        <v>0</v>
      </c>
      <c r="AU30" s="283">
        <v>1410711673.8</v>
      </c>
      <c r="AV30" s="283">
        <v>648607013.79999995</v>
      </c>
      <c r="AW30" s="283">
        <v>2059318687.5999999</v>
      </c>
      <c r="AX30" s="283">
        <v>2059318687.5999999</v>
      </c>
      <c r="AY30" s="283">
        <v>2059318687.5999999</v>
      </c>
    </row>
    <row r="31" spans="1:51" ht="20.100000000000001" customHeight="1" x14ac:dyDescent="0.25">
      <c r="A31" s="141" t="s">
        <v>63</v>
      </c>
      <c r="B31" s="142" t="s">
        <v>64</v>
      </c>
      <c r="C31" s="140">
        <f t="shared" ref="C31:S31" si="14">SUM(C32)</f>
        <v>6188041020</v>
      </c>
      <c r="D31" s="140">
        <f t="shared" si="14"/>
        <v>0</v>
      </c>
      <c r="E31" s="140">
        <f t="shared" si="14"/>
        <v>0</v>
      </c>
      <c r="F31" s="140">
        <f t="shared" si="14"/>
        <v>0</v>
      </c>
      <c r="G31" s="140">
        <f t="shared" si="14"/>
        <v>6188041020</v>
      </c>
      <c r="H31" s="140">
        <f t="shared" si="14"/>
        <v>0</v>
      </c>
      <c r="I31" s="140">
        <f t="shared" si="14"/>
        <v>6168900648</v>
      </c>
      <c r="J31" s="140">
        <f t="shared" si="14"/>
        <v>19140372</v>
      </c>
      <c r="K31" s="140">
        <f t="shared" si="14"/>
        <v>0</v>
      </c>
      <c r="L31" s="140">
        <f t="shared" si="14"/>
        <v>6168900648</v>
      </c>
      <c r="M31" s="140">
        <f t="shared" si="14"/>
        <v>6168900648</v>
      </c>
      <c r="N31" s="140">
        <f t="shared" si="14"/>
        <v>16181461</v>
      </c>
      <c r="O31" s="140">
        <f t="shared" si="14"/>
        <v>6185268202</v>
      </c>
      <c r="P31" s="140">
        <f t="shared" si="14"/>
        <v>16367554</v>
      </c>
      <c r="Q31" s="140">
        <f t="shared" si="14"/>
        <v>2772818</v>
      </c>
      <c r="R31" s="140">
        <f t="shared" si="14"/>
        <v>16181461</v>
      </c>
      <c r="S31" s="437">
        <f t="shared" si="14"/>
        <v>6185268202</v>
      </c>
      <c r="T31" s="182"/>
      <c r="U31" s="364">
        <v>1010203</v>
      </c>
      <c r="V31" s="362" t="s">
        <v>64</v>
      </c>
      <c r="W31" s="283">
        <v>6188041020</v>
      </c>
      <c r="X31" s="283">
        <v>0</v>
      </c>
      <c r="Y31" s="283">
        <v>0</v>
      </c>
      <c r="Z31" s="283">
        <v>0</v>
      </c>
      <c r="AA31" s="283">
        <v>0</v>
      </c>
      <c r="AB31" s="283">
        <v>6188041020</v>
      </c>
      <c r="AC31" s="283">
        <v>25937401</v>
      </c>
      <c r="AD31" s="283">
        <v>6169086741</v>
      </c>
      <c r="AE31" s="283">
        <v>16181461</v>
      </c>
      <c r="AF31" s="283">
        <v>6185268202</v>
      </c>
      <c r="AG31" s="283">
        <v>2772818</v>
      </c>
      <c r="AH31" s="283">
        <v>25937401</v>
      </c>
      <c r="AI31" s="283">
        <v>6168900648</v>
      </c>
      <c r="AJ31" s="283">
        <v>0</v>
      </c>
      <c r="AK31" s="283">
        <v>6168900648</v>
      </c>
      <c r="AL31" s="283">
        <v>16367554</v>
      </c>
      <c r="AM31" s="283">
        <v>0</v>
      </c>
      <c r="AN31" s="283">
        <v>6168900648</v>
      </c>
      <c r="AO31" s="283">
        <v>0</v>
      </c>
      <c r="AP31" s="283">
        <v>6168900648</v>
      </c>
      <c r="AQ31" s="283">
        <v>0</v>
      </c>
      <c r="AR31" s="283">
        <v>0</v>
      </c>
      <c r="AS31" s="283">
        <v>0</v>
      </c>
      <c r="AT31" s="283">
        <v>0</v>
      </c>
      <c r="AU31" s="283">
        <v>6168900648</v>
      </c>
      <c r="AV31" s="283">
        <v>0</v>
      </c>
      <c r="AW31" s="283">
        <v>6168900648</v>
      </c>
      <c r="AX31" s="283">
        <v>6168900648</v>
      </c>
      <c r="AY31" s="283">
        <v>6168900648</v>
      </c>
    </row>
    <row r="32" spans="1:51" ht="20.100000000000001" customHeight="1" x14ac:dyDescent="0.25">
      <c r="A32" s="10" t="s">
        <v>65</v>
      </c>
      <c r="B32" s="11" t="s">
        <v>64</v>
      </c>
      <c r="C32" s="15">
        <v>6188041020</v>
      </c>
      <c r="D32" s="183">
        <v>0</v>
      </c>
      <c r="E32" s="131">
        <v>0</v>
      </c>
      <c r="F32" s="131">
        <v>0</v>
      </c>
      <c r="G32" s="15">
        <f>C32+D32+E32-F32</f>
        <v>6188041020</v>
      </c>
      <c r="H32" s="183">
        <v>0</v>
      </c>
      <c r="I32" s="183">
        <v>6168900648</v>
      </c>
      <c r="J32" s="183">
        <f>G32-I32</f>
        <v>19140372</v>
      </c>
      <c r="K32" s="183">
        <v>0</v>
      </c>
      <c r="L32" s="183">
        <v>6168900648</v>
      </c>
      <c r="M32" s="183">
        <v>6168900648</v>
      </c>
      <c r="N32" s="183">
        <v>16181461</v>
      </c>
      <c r="O32" s="183">
        <v>6185268202</v>
      </c>
      <c r="P32" s="15">
        <f>O32-I32</f>
        <v>16367554</v>
      </c>
      <c r="Q32" s="12">
        <f>G32-O32</f>
        <v>2772818</v>
      </c>
      <c r="R32" s="183">
        <v>16181461</v>
      </c>
      <c r="S32" s="438">
        <v>6185268202</v>
      </c>
      <c r="T32" s="182"/>
      <c r="U32" s="364">
        <v>101020301</v>
      </c>
      <c r="V32" s="362" t="s">
        <v>64</v>
      </c>
      <c r="W32" s="283">
        <v>6188041020</v>
      </c>
      <c r="X32" s="283">
        <v>0</v>
      </c>
      <c r="Y32" s="283">
        <v>0</v>
      </c>
      <c r="Z32" s="283">
        <v>0</v>
      </c>
      <c r="AA32" s="283">
        <v>0</v>
      </c>
      <c r="AB32" s="283">
        <v>6188041020</v>
      </c>
      <c r="AC32" s="283">
        <v>25937401</v>
      </c>
      <c r="AD32" s="283">
        <v>6169086741</v>
      </c>
      <c r="AE32" s="283">
        <v>16181461</v>
      </c>
      <c r="AF32" s="283">
        <v>6185268202</v>
      </c>
      <c r="AG32" s="283">
        <v>2772818</v>
      </c>
      <c r="AH32" s="283">
        <v>25937401</v>
      </c>
      <c r="AI32" s="283">
        <v>6168900648</v>
      </c>
      <c r="AJ32" s="283">
        <v>0</v>
      </c>
      <c r="AK32" s="283">
        <v>6168900648</v>
      </c>
      <c r="AL32" s="283">
        <v>16367554</v>
      </c>
      <c r="AM32" s="283">
        <v>0</v>
      </c>
      <c r="AN32" s="283">
        <v>6168900648</v>
      </c>
      <c r="AO32" s="283">
        <v>0</v>
      </c>
      <c r="AP32" s="283">
        <v>6168900648</v>
      </c>
      <c r="AQ32" s="283">
        <v>0</v>
      </c>
      <c r="AR32" s="283">
        <v>0</v>
      </c>
      <c r="AS32" s="283">
        <v>0</v>
      </c>
      <c r="AT32" s="283">
        <v>0</v>
      </c>
      <c r="AU32" s="283">
        <v>6168900648</v>
      </c>
      <c r="AV32" s="283">
        <v>0</v>
      </c>
      <c r="AW32" s="283">
        <v>6168900648</v>
      </c>
      <c r="AX32" s="283">
        <v>6168900648</v>
      </c>
      <c r="AY32" s="283">
        <v>6168900648</v>
      </c>
    </row>
    <row r="33" spans="1:51" ht="20.100000000000001" customHeight="1" x14ac:dyDescent="0.25">
      <c r="A33" s="141" t="s">
        <v>66</v>
      </c>
      <c r="B33" s="142" t="s">
        <v>67</v>
      </c>
      <c r="C33" s="140">
        <f t="shared" ref="C33:S33" si="15">SUM(C34)</f>
        <v>3017211967.142725</v>
      </c>
      <c r="D33" s="140">
        <f t="shared" si="15"/>
        <v>0</v>
      </c>
      <c r="E33" s="140">
        <f t="shared" si="15"/>
        <v>0</v>
      </c>
      <c r="F33" s="140">
        <f t="shared" si="15"/>
        <v>0</v>
      </c>
      <c r="G33" s="140">
        <f t="shared" si="15"/>
        <v>3017211967.142725</v>
      </c>
      <c r="H33" s="140">
        <f t="shared" si="15"/>
        <v>278963877.39999998</v>
      </c>
      <c r="I33" s="140">
        <f t="shared" si="15"/>
        <v>1030949547.4</v>
      </c>
      <c r="J33" s="140">
        <f t="shared" si="15"/>
        <v>1986262419.7427249</v>
      </c>
      <c r="K33" s="140">
        <f t="shared" si="15"/>
        <v>278963877.39999998</v>
      </c>
      <c r="L33" s="140">
        <f t="shared" si="15"/>
        <v>1030949547.4</v>
      </c>
      <c r="M33" s="140">
        <f t="shared" si="15"/>
        <v>1030949547.4</v>
      </c>
      <c r="N33" s="140">
        <f t="shared" si="15"/>
        <v>278963877.39999998</v>
      </c>
      <c r="O33" s="140">
        <f t="shared" si="15"/>
        <v>1030949547.4</v>
      </c>
      <c r="P33" s="140">
        <f t="shared" si="15"/>
        <v>0</v>
      </c>
      <c r="Q33" s="140">
        <f t="shared" si="15"/>
        <v>1986262419.7427249</v>
      </c>
      <c r="R33" s="140">
        <f t="shared" si="15"/>
        <v>278963877.39999998</v>
      </c>
      <c r="S33" s="437">
        <f t="shared" si="15"/>
        <v>1030949547.4</v>
      </c>
      <c r="T33" s="182"/>
      <c r="U33" s="364">
        <v>1010204</v>
      </c>
      <c r="V33" s="362" t="s">
        <v>67</v>
      </c>
      <c r="W33" s="283">
        <v>3017211967.1427202</v>
      </c>
      <c r="X33" s="283">
        <v>0</v>
      </c>
      <c r="Y33" s="283">
        <v>0</v>
      </c>
      <c r="Z33" s="283">
        <v>0</v>
      </c>
      <c r="AA33" s="283">
        <v>0</v>
      </c>
      <c r="AB33" s="283">
        <v>3017211967.1427202</v>
      </c>
      <c r="AC33" s="283">
        <v>0</v>
      </c>
      <c r="AD33" s="283">
        <v>751985670</v>
      </c>
      <c r="AE33" s="283">
        <v>278963877.39999998</v>
      </c>
      <c r="AF33" s="283">
        <v>1030949547.4</v>
      </c>
      <c r="AG33" s="283">
        <v>1986262419.7427201</v>
      </c>
      <c r="AH33" s="283">
        <v>0</v>
      </c>
      <c r="AI33" s="283">
        <v>751985670</v>
      </c>
      <c r="AJ33" s="283">
        <v>278963877.39999998</v>
      </c>
      <c r="AK33" s="283">
        <v>1030949547.4</v>
      </c>
      <c r="AL33" s="283">
        <v>0</v>
      </c>
      <c r="AM33" s="283">
        <v>0</v>
      </c>
      <c r="AN33" s="283">
        <v>751985670</v>
      </c>
      <c r="AO33" s="283">
        <v>278963877.39999998</v>
      </c>
      <c r="AP33" s="283">
        <v>1030949547.4</v>
      </c>
      <c r="AQ33" s="283">
        <v>0</v>
      </c>
      <c r="AR33" s="283">
        <v>0</v>
      </c>
      <c r="AS33" s="283">
        <v>0</v>
      </c>
      <c r="AT33" s="283">
        <v>0</v>
      </c>
      <c r="AU33" s="283">
        <v>751985670</v>
      </c>
      <c r="AV33" s="283">
        <v>278963877.39999998</v>
      </c>
      <c r="AW33" s="283">
        <v>1030949547.4</v>
      </c>
      <c r="AX33" s="283">
        <v>1030949547.4</v>
      </c>
      <c r="AY33" s="283">
        <v>1030949547.4</v>
      </c>
    </row>
    <row r="34" spans="1:51" ht="20.100000000000001" customHeight="1" x14ac:dyDescent="0.25">
      <c r="A34" s="10" t="s">
        <v>68</v>
      </c>
      <c r="B34" s="11" t="s">
        <v>67</v>
      </c>
      <c r="C34" s="15">
        <v>3017211967.142725</v>
      </c>
      <c r="D34" s="183">
        <v>0</v>
      </c>
      <c r="E34" s="131">
        <v>0</v>
      </c>
      <c r="F34" s="131">
        <v>0</v>
      </c>
      <c r="G34" s="15">
        <f>C34+D34+E34-F34</f>
        <v>3017211967.142725</v>
      </c>
      <c r="H34" s="183">
        <v>278963877.39999998</v>
      </c>
      <c r="I34" s="183">
        <v>1030949547.4</v>
      </c>
      <c r="J34" s="183">
        <f>G34-I34</f>
        <v>1986262419.7427249</v>
      </c>
      <c r="K34" s="183">
        <v>278963877.39999998</v>
      </c>
      <c r="L34" s="183">
        <v>1030949547.4</v>
      </c>
      <c r="M34" s="183">
        <v>1030949547.4</v>
      </c>
      <c r="N34" s="183">
        <v>278963877.39999998</v>
      </c>
      <c r="O34" s="183">
        <v>1030949547.4</v>
      </c>
      <c r="P34" s="15">
        <f>O34-I34</f>
        <v>0</v>
      </c>
      <c r="Q34" s="12">
        <f>G34-O34</f>
        <v>1986262419.7427249</v>
      </c>
      <c r="R34" s="183">
        <v>278963877.39999998</v>
      </c>
      <c r="S34" s="438">
        <v>1030949547.4</v>
      </c>
      <c r="T34" s="182"/>
      <c r="U34" s="364">
        <v>101020401</v>
      </c>
      <c r="V34" s="362" t="s">
        <v>67</v>
      </c>
      <c r="W34" s="283">
        <v>3017211967.1427202</v>
      </c>
      <c r="X34" s="283">
        <v>0</v>
      </c>
      <c r="Y34" s="283">
        <v>0</v>
      </c>
      <c r="Z34" s="283">
        <v>0</v>
      </c>
      <c r="AA34" s="283">
        <v>0</v>
      </c>
      <c r="AB34" s="283">
        <v>3017211967.1427202</v>
      </c>
      <c r="AC34" s="283">
        <v>0</v>
      </c>
      <c r="AD34" s="283">
        <v>751985670</v>
      </c>
      <c r="AE34" s="283">
        <v>278963877.39999998</v>
      </c>
      <c r="AF34" s="283">
        <v>1030949547.4</v>
      </c>
      <c r="AG34" s="283">
        <v>1986262419.7427201</v>
      </c>
      <c r="AH34" s="283">
        <v>0</v>
      </c>
      <c r="AI34" s="283">
        <v>751985670</v>
      </c>
      <c r="AJ34" s="283">
        <v>278963877.39999998</v>
      </c>
      <c r="AK34" s="283">
        <v>1030949547.4</v>
      </c>
      <c r="AL34" s="283">
        <v>0</v>
      </c>
      <c r="AM34" s="283">
        <v>0</v>
      </c>
      <c r="AN34" s="283">
        <v>751985670</v>
      </c>
      <c r="AO34" s="283">
        <v>278963877.39999998</v>
      </c>
      <c r="AP34" s="283">
        <v>1030949547.4</v>
      </c>
      <c r="AQ34" s="283">
        <v>0</v>
      </c>
      <c r="AR34" s="283">
        <v>0</v>
      </c>
      <c r="AS34" s="283">
        <v>0</v>
      </c>
      <c r="AT34" s="283">
        <v>0</v>
      </c>
      <c r="AU34" s="283">
        <v>751985670</v>
      </c>
      <c r="AV34" s="283">
        <v>278963877.39999998</v>
      </c>
      <c r="AW34" s="283">
        <v>1030949547.4</v>
      </c>
      <c r="AX34" s="283">
        <v>1030949547.4</v>
      </c>
      <c r="AY34" s="283">
        <v>1030949547.4</v>
      </c>
    </row>
    <row r="35" spans="1:51" ht="20.100000000000001" customHeight="1" x14ac:dyDescent="0.25">
      <c r="A35" s="141" t="s">
        <v>69</v>
      </c>
      <c r="B35" s="142" t="s">
        <v>70</v>
      </c>
      <c r="C35" s="140">
        <f t="shared" ref="C35:S35" si="16">SUM(C36)</f>
        <v>3890204121.9212556</v>
      </c>
      <c r="D35" s="140">
        <f t="shared" si="16"/>
        <v>0</v>
      </c>
      <c r="E35" s="140">
        <f t="shared" si="16"/>
        <v>0</v>
      </c>
      <c r="F35" s="140">
        <f t="shared" si="16"/>
        <v>0</v>
      </c>
      <c r="G35" s="140">
        <f t="shared" si="16"/>
        <v>3890204121.9212556</v>
      </c>
      <c r="H35" s="140">
        <f t="shared" si="16"/>
        <v>54103540</v>
      </c>
      <c r="I35" s="140">
        <f t="shared" si="16"/>
        <v>400678348</v>
      </c>
      <c r="J35" s="140">
        <f t="shared" si="16"/>
        <v>3489525773.9212556</v>
      </c>
      <c r="K35" s="140">
        <f t="shared" si="16"/>
        <v>49697100</v>
      </c>
      <c r="L35" s="140">
        <f t="shared" si="16"/>
        <v>173663700</v>
      </c>
      <c r="M35" s="140">
        <f t="shared" si="16"/>
        <v>173663700</v>
      </c>
      <c r="N35" s="140">
        <f t="shared" si="16"/>
        <v>48826034</v>
      </c>
      <c r="O35" s="140">
        <f t="shared" si="16"/>
        <v>426001017</v>
      </c>
      <c r="P35" s="140">
        <f t="shared" si="16"/>
        <v>25322669</v>
      </c>
      <c r="Q35" s="140">
        <f t="shared" si="16"/>
        <v>3464203104.9212556</v>
      </c>
      <c r="R35" s="140">
        <f t="shared" si="16"/>
        <v>48826034</v>
      </c>
      <c r="S35" s="437">
        <f t="shared" si="16"/>
        <v>426001017</v>
      </c>
      <c r="T35" s="182"/>
      <c r="U35" s="364">
        <v>1010205</v>
      </c>
      <c r="V35" s="362" t="s">
        <v>70</v>
      </c>
      <c r="W35" s="283">
        <v>3890204121.9212599</v>
      </c>
      <c r="X35" s="283">
        <v>0</v>
      </c>
      <c r="Y35" s="283">
        <v>0</v>
      </c>
      <c r="Z35" s="283">
        <v>0</v>
      </c>
      <c r="AA35" s="283">
        <v>0</v>
      </c>
      <c r="AB35" s="283">
        <v>3890204121.9212599</v>
      </c>
      <c r="AC35" s="283">
        <v>1140048</v>
      </c>
      <c r="AD35" s="283">
        <v>377174983</v>
      </c>
      <c r="AE35" s="283">
        <v>48826034</v>
      </c>
      <c r="AF35" s="283">
        <v>426001017</v>
      </c>
      <c r="AG35" s="283">
        <v>3464203104.9212599</v>
      </c>
      <c r="AH35" s="283">
        <v>1140048</v>
      </c>
      <c r="AI35" s="283">
        <v>346574808</v>
      </c>
      <c r="AJ35" s="283">
        <v>54103540</v>
      </c>
      <c r="AK35" s="283">
        <v>400678348</v>
      </c>
      <c r="AL35" s="283">
        <v>25322669</v>
      </c>
      <c r="AM35" s="283">
        <v>0</v>
      </c>
      <c r="AN35" s="283">
        <v>123966600</v>
      </c>
      <c r="AO35" s="283">
        <v>49697100</v>
      </c>
      <c r="AP35" s="283">
        <v>173663700</v>
      </c>
      <c r="AQ35" s="283">
        <v>227014648</v>
      </c>
      <c r="AR35" s="283">
        <v>0</v>
      </c>
      <c r="AS35" s="283">
        <v>0</v>
      </c>
      <c r="AT35" s="283">
        <v>0</v>
      </c>
      <c r="AU35" s="283">
        <v>123966600</v>
      </c>
      <c r="AV35" s="283">
        <v>49697100</v>
      </c>
      <c r="AW35" s="283">
        <v>173663700</v>
      </c>
      <c r="AX35" s="283">
        <v>173663700</v>
      </c>
      <c r="AY35" s="283">
        <v>173663700</v>
      </c>
    </row>
    <row r="36" spans="1:51" ht="20.100000000000001" customHeight="1" x14ac:dyDescent="0.25">
      <c r="A36" s="10" t="s">
        <v>71</v>
      </c>
      <c r="B36" s="11" t="s">
        <v>70</v>
      </c>
      <c r="C36" s="15">
        <v>3890204121.9212556</v>
      </c>
      <c r="D36" s="183">
        <v>0</v>
      </c>
      <c r="E36" s="131">
        <v>0</v>
      </c>
      <c r="F36" s="131">
        <v>0</v>
      </c>
      <c r="G36" s="15">
        <f>C36+D36+E36-F36</f>
        <v>3890204121.9212556</v>
      </c>
      <c r="H36" s="183">
        <v>54103540</v>
      </c>
      <c r="I36" s="183">
        <v>400678348</v>
      </c>
      <c r="J36" s="183">
        <f>G36-I36</f>
        <v>3489525773.9212556</v>
      </c>
      <c r="K36" s="183">
        <v>49697100</v>
      </c>
      <c r="L36" s="183">
        <v>173663700</v>
      </c>
      <c r="M36" s="183">
        <v>173663700</v>
      </c>
      <c r="N36" s="183">
        <v>48826034</v>
      </c>
      <c r="O36" s="183">
        <v>426001017</v>
      </c>
      <c r="P36" s="15">
        <f>O36-I36</f>
        <v>25322669</v>
      </c>
      <c r="Q36" s="12">
        <f>G36-O36</f>
        <v>3464203104.9212556</v>
      </c>
      <c r="R36" s="183">
        <v>48826034</v>
      </c>
      <c r="S36" s="438">
        <v>426001017</v>
      </c>
      <c r="T36" s="182"/>
      <c r="U36" s="364">
        <v>101020501</v>
      </c>
      <c r="V36" s="362" t="s">
        <v>70</v>
      </c>
      <c r="W36" s="283">
        <v>3890204121.9212599</v>
      </c>
      <c r="X36" s="283">
        <v>0</v>
      </c>
      <c r="Y36" s="283">
        <v>0</v>
      </c>
      <c r="Z36" s="283">
        <v>0</v>
      </c>
      <c r="AA36" s="283">
        <v>0</v>
      </c>
      <c r="AB36" s="283">
        <v>3890204121.9212599</v>
      </c>
      <c r="AC36" s="283">
        <v>1140048</v>
      </c>
      <c r="AD36" s="283">
        <v>377174983</v>
      </c>
      <c r="AE36" s="283">
        <v>48826034</v>
      </c>
      <c r="AF36" s="283">
        <v>426001017</v>
      </c>
      <c r="AG36" s="283">
        <v>3464203104.9212599</v>
      </c>
      <c r="AH36" s="283">
        <v>1140048</v>
      </c>
      <c r="AI36" s="283">
        <v>346574808</v>
      </c>
      <c r="AJ36" s="283">
        <v>54103540</v>
      </c>
      <c r="AK36" s="283">
        <v>400678348</v>
      </c>
      <c r="AL36" s="283">
        <v>25322669</v>
      </c>
      <c r="AM36" s="283">
        <v>0</v>
      </c>
      <c r="AN36" s="283">
        <v>123966600</v>
      </c>
      <c r="AO36" s="283">
        <v>49697100</v>
      </c>
      <c r="AP36" s="283">
        <v>173663700</v>
      </c>
      <c r="AQ36" s="283">
        <v>227014648</v>
      </c>
      <c r="AR36" s="283">
        <v>0</v>
      </c>
      <c r="AS36" s="283">
        <v>0</v>
      </c>
      <c r="AT36" s="283">
        <v>0</v>
      </c>
      <c r="AU36" s="283">
        <v>123966600</v>
      </c>
      <c r="AV36" s="283">
        <v>49697100</v>
      </c>
      <c r="AW36" s="283">
        <v>173663700</v>
      </c>
      <c r="AX36" s="283">
        <v>173663700</v>
      </c>
      <c r="AY36" s="283">
        <v>173663700</v>
      </c>
    </row>
    <row r="37" spans="1:51" ht="20.100000000000001" customHeight="1" x14ac:dyDescent="0.25">
      <c r="A37" s="141" t="s">
        <v>72</v>
      </c>
      <c r="B37" s="142" t="s">
        <v>73</v>
      </c>
      <c r="C37" s="140">
        <f t="shared" ref="C37:S37" si="17">SUM(C38)</f>
        <v>2235749495.3570433</v>
      </c>
      <c r="D37" s="140">
        <f t="shared" si="17"/>
        <v>0</v>
      </c>
      <c r="E37" s="140">
        <f t="shared" si="17"/>
        <v>0</v>
      </c>
      <c r="F37" s="140">
        <f t="shared" si="17"/>
        <v>0</v>
      </c>
      <c r="G37" s="140">
        <f t="shared" si="17"/>
        <v>2235749495.3570433</v>
      </c>
      <c r="H37" s="140">
        <f t="shared" si="17"/>
        <v>185975917.59999996</v>
      </c>
      <c r="I37" s="140">
        <f t="shared" si="17"/>
        <v>687299697.5999999</v>
      </c>
      <c r="J37" s="140">
        <f t="shared" si="17"/>
        <v>1548449797.7570434</v>
      </c>
      <c r="K37" s="140">
        <f t="shared" si="17"/>
        <v>185975917.5999999</v>
      </c>
      <c r="L37" s="140">
        <f t="shared" si="17"/>
        <v>687299697.5999999</v>
      </c>
      <c r="M37" s="140">
        <f t="shared" si="17"/>
        <v>687299697.5999999</v>
      </c>
      <c r="N37" s="140">
        <f t="shared" si="17"/>
        <v>185975917.59999996</v>
      </c>
      <c r="O37" s="140">
        <f t="shared" si="17"/>
        <v>687299697.5999999</v>
      </c>
      <c r="P37" s="140">
        <f t="shared" si="17"/>
        <v>0</v>
      </c>
      <c r="Q37" s="140">
        <f t="shared" si="17"/>
        <v>1548449797.7570434</v>
      </c>
      <c r="R37" s="140">
        <f t="shared" si="17"/>
        <v>185975917.59999996</v>
      </c>
      <c r="S37" s="437">
        <f t="shared" si="17"/>
        <v>687299697.5999999</v>
      </c>
      <c r="T37" s="182"/>
      <c r="U37" s="364">
        <v>1010206</v>
      </c>
      <c r="V37" s="362" t="s">
        <v>73</v>
      </c>
      <c r="W37" s="283">
        <v>2235749495.3570399</v>
      </c>
      <c r="X37" s="283">
        <v>0</v>
      </c>
      <c r="Y37" s="283">
        <v>0</v>
      </c>
      <c r="Z37" s="283">
        <v>0</v>
      </c>
      <c r="AA37" s="283">
        <v>0</v>
      </c>
      <c r="AB37" s="283">
        <v>2235749495.3570399</v>
      </c>
      <c r="AC37" s="283">
        <v>0</v>
      </c>
      <c r="AD37" s="283">
        <v>501323779.99999994</v>
      </c>
      <c r="AE37" s="283">
        <v>185975917.59999996</v>
      </c>
      <c r="AF37" s="283">
        <v>687299697.5999999</v>
      </c>
      <c r="AG37" s="283">
        <v>1548449797.75704</v>
      </c>
      <c r="AH37" s="283">
        <v>0</v>
      </c>
      <c r="AI37" s="283">
        <v>501323779.99999994</v>
      </c>
      <c r="AJ37" s="283">
        <v>185975917.59999996</v>
      </c>
      <c r="AK37" s="283">
        <v>687299697.5999999</v>
      </c>
      <c r="AL37" s="283">
        <v>0</v>
      </c>
      <c r="AM37" s="283">
        <v>0</v>
      </c>
      <c r="AN37" s="283">
        <v>501323780</v>
      </c>
      <c r="AO37" s="283">
        <v>185975917.5999999</v>
      </c>
      <c r="AP37" s="283">
        <v>687299697.5999999</v>
      </c>
      <c r="AQ37" s="283">
        <v>0</v>
      </c>
      <c r="AR37" s="283">
        <v>0</v>
      </c>
      <c r="AS37" s="283">
        <v>0</v>
      </c>
      <c r="AT37" s="283">
        <v>0</v>
      </c>
      <c r="AU37" s="283">
        <v>501323780</v>
      </c>
      <c r="AV37" s="283">
        <v>185975917.5999999</v>
      </c>
      <c r="AW37" s="283">
        <v>687299697.5999999</v>
      </c>
      <c r="AX37" s="283">
        <v>687299697.5999999</v>
      </c>
      <c r="AY37" s="283">
        <v>687299697.5999999</v>
      </c>
    </row>
    <row r="38" spans="1:51" ht="20.100000000000001" customHeight="1" x14ac:dyDescent="0.25">
      <c r="A38" s="10" t="s">
        <v>74</v>
      </c>
      <c r="B38" s="11" t="s">
        <v>73</v>
      </c>
      <c r="C38" s="15">
        <v>2235749495.3570433</v>
      </c>
      <c r="D38" s="183">
        <v>0</v>
      </c>
      <c r="E38" s="131">
        <v>0</v>
      </c>
      <c r="F38" s="131">
        <v>0</v>
      </c>
      <c r="G38" s="15">
        <f>C38+D38+E38-F38</f>
        <v>2235749495.3570433</v>
      </c>
      <c r="H38" s="183">
        <v>185975917.59999996</v>
      </c>
      <c r="I38" s="183">
        <v>687299697.5999999</v>
      </c>
      <c r="J38" s="183">
        <f>G38-I38</f>
        <v>1548449797.7570434</v>
      </c>
      <c r="K38" s="183">
        <v>185975917.5999999</v>
      </c>
      <c r="L38" s="183">
        <v>687299697.5999999</v>
      </c>
      <c r="M38" s="183">
        <v>687299697.5999999</v>
      </c>
      <c r="N38" s="183">
        <v>185975917.59999996</v>
      </c>
      <c r="O38" s="183">
        <v>687299697.5999999</v>
      </c>
      <c r="P38" s="15">
        <f>O38-I38</f>
        <v>0</v>
      </c>
      <c r="Q38" s="12">
        <f>G38-O38</f>
        <v>1548449797.7570434</v>
      </c>
      <c r="R38" s="183">
        <v>185975917.59999996</v>
      </c>
      <c r="S38" s="438">
        <v>687299697.5999999</v>
      </c>
      <c r="T38" s="182"/>
      <c r="U38" s="364">
        <v>101020601</v>
      </c>
      <c r="V38" s="362" t="s">
        <v>73</v>
      </c>
      <c r="W38" s="283">
        <v>2235749495.3570399</v>
      </c>
      <c r="X38" s="283">
        <v>0</v>
      </c>
      <c r="Y38" s="283">
        <v>0</v>
      </c>
      <c r="Z38" s="283">
        <v>0</v>
      </c>
      <c r="AA38" s="283">
        <v>0</v>
      </c>
      <c r="AB38" s="283">
        <v>2235749495.3570399</v>
      </c>
      <c r="AC38" s="283">
        <v>0</v>
      </c>
      <c r="AD38" s="283">
        <v>501323779.99999994</v>
      </c>
      <c r="AE38" s="283">
        <v>185975917.59999996</v>
      </c>
      <c r="AF38" s="283">
        <v>687299697.5999999</v>
      </c>
      <c r="AG38" s="283">
        <v>1548449797.75704</v>
      </c>
      <c r="AH38" s="283">
        <v>0</v>
      </c>
      <c r="AI38" s="283">
        <v>501323779.99999994</v>
      </c>
      <c r="AJ38" s="283">
        <v>185975917.59999996</v>
      </c>
      <c r="AK38" s="283">
        <v>687299697.5999999</v>
      </c>
      <c r="AL38" s="283">
        <v>0</v>
      </c>
      <c r="AM38" s="283">
        <v>0</v>
      </c>
      <c r="AN38" s="283">
        <v>501323780</v>
      </c>
      <c r="AO38" s="283">
        <v>185975917.5999999</v>
      </c>
      <c r="AP38" s="283">
        <v>687299697.5999999</v>
      </c>
      <c r="AQ38" s="283">
        <v>0</v>
      </c>
      <c r="AR38" s="283">
        <v>0</v>
      </c>
      <c r="AS38" s="283">
        <v>0</v>
      </c>
      <c r="AT38" s="283">
        <v>0</v>
      </c>
      <c r="AU38" s="283">
        <v>501323780</v>
      </c>
      <c r="AV38" s="283">
        <v>185975917.5999999</v>
      </c>
      <c r="AW38" s="283">
        <v>687299697.5999999</v>
      </c>
      <c r="AX38" s="283">
        <v>687299697.5999999</v>
      </c>
      <c r="AY38" s="283">
        <v>687299697.5999999</v>
      </c>
    </row>
    <row r="39" spans="1:51" ht="20.100000000000001" customHeight="1" x14ac:dyDescent="0.25">
      <c r="A39" s="141" t="s">
        <v>75</v>
      </c>
      <c r="B39" s="142" t="s">
        <v>76</v>
      </c>
      <c r="C39" s="140">
        <f t="shared" ref="C39:S39" si="18">C40</f>
        <v>6187432000</v>
      </c>
      <c r="D39" s="140">
        <f t="shared" si="18"/>
        <v>0</v>
      </c>
      <c r="E39" s="140">
        <f t="shared" si="18"/>
        <v>550000000</v>
      </c>
      <c r="F39" s="140">
        <f t="shared" si="18"/>
        <v>450000000</v>
      </c>
      <c r="G39" s="140">
        <f t="shared" si="18"/>
        <v>6287432000</v>
      </c>
      <c r="H39" s="140">
        <f t="shared" si="18"/>
        <v>231534364</v>
      </c>
      <c r="I39" s="140">
        <f t="shared" si="18"/>
        <v>1325732068</v>
      </c>
      <c r="J39" s="140">
        <f t="shared" si="18"/>
        <v>4961699932</v>
      </c>
      <c r="K39" s="140">
        <f t="shared" si="18"/>
        <v>202649831</v>
      </c>
      <c r="L39" s="140">
        <f t="shared" si="18"/>
        <v>1281281448</v>
      </c>
      <c r="M39" s="140">
        <f t="shared" si="18"/>
        <v>1281281448</v>
      </c>
      <c r="N39" s="140">
        <f t="shared" si="18"/>
        <v>307334101</v>
      </c>
      <c r="O39" s="140">
        <f t="shared" si="18"/>
        <v>1417033082</v>
      </c>
      <c r="P39" s="140">
        <f t="shared" si="18"/>
        <v>91301014</v>
      </c>
      <c r="Q39" s="140">
        <f t="shared" si="18"/>
        <v>4870398918</v>
      </c>
      <c r="R39" s="140">
        <f t="shared" si="18"/>
        <v>307334101</v>
      </c>
      <c r="S39" s="437">
        <f t="shared" si="18"/>
        <v>1417033082</v>
      </c>
      <c r="T39" s="182"/>
      <c r="U39" s="364">
        <v>10103</v>
      </c>
      <c r="V39" s="362" t="s">
        <v>76</v>
      </c>
      <c r="W39" s="283">
        <v>6187432000</v>
      </c>
      <c r="X39" s="283">
        <v>0</v>
      </c>
      <c r="Y39" s="283">
        <v>0</v>
      </c>
      <c r="Z39" s="283">
        <v>550000000</v>
      </c>
      <c r="AA39" s="283">
        <v>450000000</v>
      </c>
      <c r="AB39" s="283">
        <v>6287432000</v>
      </c>
      <c r="AC39" s="283">
        <v>0</v>
      </c>
      <c r="AD39" s="283">
        <v>1109698981</v>
      </c>
      <c r="AE39" s="283">
        <v>307334101</v>
      </c>
      <c r="AF39" s="283">
        <v>1417033082</v>
      </c>
      <c r="AG39" s="283">
        <v>4870398918</v>
      </c>
      <c r="AH39" s="283">
        <v>32500000</v>
      </c>
      <c r="AI39" s="283">
        <v>1094197704</v>
      </c>
      <c r="AJ39" s="283">
        <v>231534364</v>
      </c>
      <c r="AK39" s="283">
        <v>1325732068</v>
      </c>
      <c r="AL39" s="283">
        <v>91301014</v>
      </c>
      <c r="AM39" s="283">
        <v>32500000</v>
      </c>
      <c r="AN39" s="283">
        <v>1078631617</v>
      </c>
      <c r="AO39" s="283">
        <v>202649831</v>
      </c>
      <c r="AP39" s="283">
        <v>1281281448</v>
      </c>
      <c r="AQ39" s="283">
        <v>44450620</v>
      </c>
      <c r="AR39" s="283">
        <v>0</v>
      </c>
      <c r="AS39" s="283">
        <v>0</v>
      </c>
      <c r="AT39" s="283">
        <v>0</v>
      </c>
      <c r="AU39" s="283">
        <v>1078631617</v>
      </c>
      <c r="AV39" s="283">
        <v>202649831</v>
      </c>
      <c r="AW39" s="283">
        <v>1281281448</v>
      </c>
      <c r="AX39" s="283">
        <v>1281281448</v>
      </c>
      <c r="AY39" s="283">
        <v>1313781448</v>
      </c>
    </row>
    <row r="40" spans="1:51" ht="20.100000000000001" customHeight="1" x14ac:dyDescent="0.25">
      <c r="A40" s="141" t="s">
        <v>77</v>
      </c>
      <c r="B40" s="142" t="s">
        <v>78</v>
      </c>
      <c r="C40" s="140">
        <f>SUM(C41:C46)</f>
        <v>6187432000</v>
      </c>
      <c r="D40" s="140">
        <f t="shared" ref="D40:Q40" si="19">SUM(D41:D46)</f>
        <v>0</v>
      </c>
      <c r="E40" s="140">
        <f t="shared" si="19"/>
        <v>550000000</v>
      </c>
      <c r="F40" s="140">
        <f t="shared" si="19"/>
        <v>450000000</v>
      </c>
      <c r="G40" s="140">
        <f t="shared" si="19"/>
        <v>6287432000</v>
      </c>
      <c r="H40" s="140">
        <f t="shared" si="19"/>
        <v>231534364</v>
      </c>
      <c r="I40" s="140">
        <f t="shared" si="19"/>
        <v>1325732068</v>
      </c>
      <c r="J40" s="140">
        <f t="shared" si="19"/>
        <v>4961699932</v>
      </c>
      <c r="K40" s="140">
        <f t="shared" si="19"/>
        <v>202649831</v>
      </c>
      <c r="L40" s="140">
        <f t="shared" si="19"/>
        <v>1281281448</v>
      </c>
      <c r="M40" s="140">
        <f t="shared" si="19"/>
        <v>1281281448</v>
      </c>
      <c r="N40" s="140">
        <f t="shared" si="19"/>
        <v>307334101</v>
      </c>
      <c r="O40" s="140">
        <f t="shared" si="19"/>
        <v>1417033082</v>
      </c>
      <c r="P40" s="140">
        <f t="shared" si="19"/>
        <v>91301014</v>
      </c>
      <c r="Q40" s="140">
        <f t="shared" si="19"/>
        <v>4870398918</v>
      </c>
      <c r="R40" s="140">
        <f>SUM(R41:R46)</f>
        <v>307334101</v>
      </c>
      <c r="S40" s="437">
        <f>SUM(S41:S46)</f>
        <v>1417033082</v>
      </c>
      <c r="T40" s="182"/>
      <c r="U40" s="364">
        <v>1010301</v>
      </c>
      <c r="V40" s="362" t="s">
        <v>78</v>
      </c>
      <c r="W40" s="283">
        <v>6187432000</v>
      </c>
      <c r="X40" s="283">
        <v>0</v>
      </c>
      <c r="Y40" s="283">
        <v>0</v>
      </c>
      <c r="Z40" s="283">
        <v>550000000</v>
      </c>
      <c r="AA40" s="283">
        <v>450000000</v>
      </c>
      <c r="AB40" s="283">
        <v>6287432000</v>
      </c>
      <c r="AC40" s="283">
        <v>0</v>
      </c>
      <c r="AD40" s="283">
        <v>1109698981</v>
      </c>
      <c r="AE40" s="283">
        <v>307334101</v>
      </c>
      <c r="AF40" s="283">
        <v>1417033082</v>
      </c>
      <c r="AG40" s="283">
        <v>4870398918</v>
      </c>
      <c r="AH40" s="283">
        <v>32500000</v>
      </c>
      <c r="AI40" s="283">
        <v>1094197704</v>
      </c>
      <c r="AJ40" s="283">
        <v>231534364</v>
      </c>
      <c r="AK40" s="283">
        <v>1325732068</v>
      </c>
      <c r="AL40" s="283">
        <v>91301014</v>
      </c>
      <c r="AM40" s="283">
        <v>32500000</v>
      </c>
      <c r="AN40" s="283">
        <v>1078631617</v>
      </c>
      <c r="AO40" s="283">
        <v>202649831</v>
      </c>
      <c r="AP40" s="283">
        <v>1281281448</v>
      </c>
      <c r="AQ40" s="283">
        <v>44450620</v>
      </c>
      <c r="AR40" s="283">
        <v>0</v>
      </c>
      <c r="AS40" s="283">
        <v>0</v>
      </c>
      <c r="AT40" s="283">
        <v>0</v>
      </c>
      <c r="AU40" s="283">
        <v>1078631617</v>
      </c>
      <c r="AV40" s="283">
        <v>202649831</v>
      </c>
      <c r="AW40" s="283">
        <v>1281281448</v>
      </c>
      <c r="AX40" s="283">
        <v>1281281448</v>
      </c>
      <c r="AY40" s="283">
        <v>1313781448</v>
      </c>
    </row>
    <row r="41" spans="1:51" ht="20.100000000000001" customHeight="1" x14ac:dyDescent="0.25">
      <c r="A41" s="10" t="s">
        <v>79</v>
      </c>
      <c r="B41" s="11" t="s">
        <v>80</v>
      </c>
      <c r="C41" s="12">
        <v>3684000000</v>
      </c>
      <c r="D41" s="183">
        <v>0</v>
      </c>
      <c r="E41" s="131">
        <v>0</v>
      </c>
      <c r="F41" s="131">
        <v>0</v>
      </c>
      <c r="G41" s="12">
        <f t="shared" ref="G41:G46" si="20">C41+D41+E41-F41</f>
        <v>3684000000</v>
      </c>
      <c r="H41" s="183">
        <v>0</v>
      </c>
      <c r="I41" s="183">
        <v>0</v>
      </c>
      <c r="J41" s="183">
        <f t="shared" ref="J41:J46" si="21">G41-I41</f>
        <v>3684000000</v>
      </c>
      <c r="K41" s="183">
        <v>0</v>
      </c>
      <c r="L41" s="183">
        <v>0</v>
      </c>
      <c r="M41" s="183">
        <v>0</v>
      </c>
      <c r="N41" s="183">
        <v>0</v>
      </c>
      <c r="O41" s="183">
        <v>0</v>
      </c>
      <c r="P41" s="12">
        <f t="shared" ref="P41:P46" si="22">O41-I41</f>
        <v>0</v>
      </c>
      <c r="Q41" s="12">
        <f t="shared" ref="Q41:Q46" si="23">G41-O41</f>
        <v>3684000000</v>
      </c>
      <c r="R41" s="183">
        <v>0</v>
      </c>
      <c r="S41" s="438">
        <v>0</v>
      </c>
      <c r="T41" s="182"/>
      <c r="U41" s="364">
        <v>101030101</v>
      </c>
      <c r="V41" s="362" t="s">
        <v>80</v>
      </c>
      <c r="W41" s="283">
        <v>3684000000</v>
      </c>
      <c r="X41" s="283">
        <v>0</v>
      </c>
      <c r="Y41" s="283">
        <v>0</v>
      </c>
      <c r="Z41" s="283">
        <v>0</v>
      </c>
      <c r="AA41" s="283">
        <v>0</v>
      </c>
      <c r="AB41" s="283">
        <v>3684000000</v>
      </c>
      <c r="AC41" s="283">
        <v>0</v>
      </c>
      <c r="AD41" s="283">
        <v>0</v>
      </c>
      <c r="AE41" s="283">
        <v>0</v>
      </c>
      <c r="AF41" s="283">
        <v>0</v>
      </c>
      <c r="AG41" s="283">
        <v>3684000000</v>
      </c>
      <c r="AH41" s="283">
        <v>0</v>
      </c>
      <c r="AI41" s="283">
        <v>0</v>
      </c>
      <c r="AJ41" s="283">
        <v>0</v>
      </c>
      <c r="AK41" s="283">
        <v>0</v>
      </c>
      <c r="AL41" s="283">
        <v>0</v>
      </c>
      <c r="AM41" s="283">
        <v>0</v>
      </c>
      <c r="AN41" s="283">
        <v>0</v>
      </c>
      <c r="AO41" s="283">
        <v>0</v>
      </c>
      <c r="AP41" s="283">
        <v>0</v>
      </c>
      <c r="AQ41" s="283">
        <v>0</v>
      </c>
      <c r="AR41" s="283">
        <v>0</v>
      </c>
      <c r="AS41" s="283">
        <v>0</v>
      </c>
      <c r="AT41" s="283">
        <v>0</v>
      </c>
      <c r="AU41" s="283">
        <v>0</v>
      </c>
      <c r="AV41" s="283">
        <v>0</v>
      </c>
      <c r="AW41" s="283">
        <v>0</v>
      </c>
      <c r="AX41" s="283">
        <v>0</v>
      </c>
      <c r="AY41" s="283">
        <v>0</v>
      </c>
    </row>
    <row r="42" spans="1:51" ht="20.100000000000001" customHeight="1" x14ac:dyDescent="0.25">
      <c r="A42" s="10" t="s">
        <v>81</v>
      </c>
      <c r="B42" s="11" t="s">
        <v>82</v>
      </c>
      <c r="C42" s="13">
        <v>392000000</v>
      </c>
      <c r="D42" s="183">
        <v>0</v>
      </c>
      <c r="E42" s="131">
        <v>0</v>
      </c>
      <c r="F42" s="131">
        <v>0</v>
      </c>
      <c r="G42" s="13">
        <f t="shared" si="20"/>
        <v>392000000</v>
      </c>
      <c r="H42" s="183">
        <v>2442</v>
      </c>
      <c r="I42" s="183">
        <v>723696</v>
      </c>
      <c r="J42" s="183">
        <f t="shared" si="21"/>
        <v>391276304</v>
      </c>
      <c r="K42" s="183">
        <v>88529</v>
      </c>
      <c r="L42" s="183">
        <v>723696</v>
      </c>
      <c r="M42" s="183">
        <v>723696</v>
      </c>
      <c r="N42" s="183">
        <v>45159</v>
      </c>
      <c r="O42" s="183">
        <v>775978</v>
      </c>
      <c r="P42" s="13">
        <f t="shared" si="22"/>
        <v>52282</v>
      </c>
      <c r="Q42" s="12">
        <f t="shared" si="23"/>
        <v>391224022</v>
      </c>
      <c r="R42" s="183">
        <v>45159</v>
      </c>
      <c r="S42" s="438">
        <v>775978</v>
      </c>
      <c r="T42" s="182"/>
      <c r="U42" s="364">
        <v>101030103</v>
      </c>
      <c r="V42" s="362" t="s">
        <v>82</v>
      </c>
      <c r="W42" s="283">
        <v>392000000</v>
      </c>
      <c r="X42" s="283">
        <v>0</v>
      </c>
      <c r="Y42" s="283">
        <v>0</v>
      </c>
      <c r="Z42" s="283">
        <v>0</v>
      </c>
      <c r="AA42" s="283">
        <v>0</v>
      </c>
      <c r="AB42" s="283">
        <v>392000000</v>
      </c>
      <c r="AC42" s="283">
        <v>0</v>
      </c>
      <c r="AD42" s="283">
        <v>730819</v>
      </c>
      <c r="AE42" s="283">
        <v>45159</v>
      </c>
      <c r="AF42" s="283">
        <v>775978</v>
      </c>
      <c r="AG42" s="283">
        <v>391224022</v>
      </c>
      <c r="AH42" s="283">
        <v>0</v>
      </c>
      <c r="AI42" s="283">
        <v>721254</v>
      </c>
      <c r="AJ42" s="283">
        <v>2442</v>
      </c>
      <c r="AK42" s="283">
        <v>723696</v>
      </c>
      <c r="AL42" s="283">
        <v>52282</v>
      </c>
      <c r="AM42" s="283">
        <v>0</v>
      </c>
      <c r="AN42" s="283">
        <v>635167</v>
      </c>
      <c r="AO42" s="283">
        <v>88529</v>
      </c>
      <c r="AP42" s="283">
        <v>723696</v>
      </c>
      <c r="AQ42" s="283">
        <v>0</v>
      </c>
      <c r="AR42" s="283">
        <v>0</v>
      </c>
      <c r="AS42" s="283">
        <v>0</v>
      </c>
      <c r="AT42" s="283">
        <v>0</v>
      </c>
      <c r="AU42" s="283">
        <v>635167</v>
      </c>
      <c r="AV42" s="283">
        <v>88529</v>
      </c>
      <c r="AW42" s="283">
        <v>723696</v>
      </c>
      <c r="AX42" s="283">
        <v>723696</v>
      </c>
      <c r="AY42" s="283">
        <v>723696</v>
      </c>
    </row>
    <row r="43" spans="1:51" ht="20.100000000000001" customHeight="1" x14ac:dyDescent="0.25">
      <c r="A43" s="10" t="s">
        <v>83</v>
      </c>
      <c r="B43" s="11" t="s">
        <v>84</v>
      </c>
      <c r="C43" s="13">
        <v>365160000</v>
      </c>
      <c r="D43" s="183">
        <v>0</v>
      </c>
      <c r="E43" s="131">
        <v>0</v>
      </c>
      <c r="F43" s="131">
        <v>0</v>
      </c>
      <c r="G43" s="13">
        <f t="shared" si="20"/>
        <v>365160000</v>
      </c>
      <c r="H43" s="183">
        <v>38184618</v>
      </c>
      <c r="I43" s="183">
        <v>126134070</v>
      </c>
      <c r="J43" s="183">
        <f t="shared" si="21"/>
        <v>239025930</v>
      </c>
      <c r="K43" s="183">
        <v>38184618</v>
      </c>
      <c r="L43" s="183">
        <v>126134070</v>
      </c>
      <c r="M43" s="183">
        <v>126134070</v>
      </c>
      <c r="N43" s="183">
        <v>38184618</v>
      </c>
      <c r="O43" s="183">
        <v>126134070</v>
      </c>
      <c r="P43" s="13">
        <f t="shared" si="22"/>
        <v>0</v>
      </c>
      <c r="Q43" s="12">
        <f t="shared" si="23"/>
        <v>239025930</v>
      </c>
      <c r="R43" s="183">
        <v>38184618</v>
      </c>
      <c r="S43" s="438">
        <v>126134070</v>
      </c>
      <c r="T43" s="182"/>
      <c r="U43" s="364">
        <v>101030201</v>
      </c>
      <c r="V43" s="362" t="s">
        <v>84</v>
      </c>
      <c r="W43" s="283">
        <v>365160000</v>
      </c>
      <c r="X43" s="283">
        <v>0</v>
      </c>
      <c r="Y43" s="283">
        <v>0</v>
      </c>
      <c r="Z43" s="283">
        <v>0</v>
      </c>
      <c r="AA43" s="283">
        <v>0</v>
      </c>
      <c r="AB43" s="283">
        <v>365160000</v>
      </c>
      <c r="AC43" s="283">
        <v>0</v>
      </c>
      <c r="AD43" s="283">
        <v>87949452</v>
      </c>
      <c r="AE43" s="283">
        <v>38184618</v>
      </c>
      <c r="AF43" s="283">
        <v>126134070</v>
      </c>
      <c r="AG43" s="283">
        <v>239025930</v>
      </c>
      <c r="AH43" s="283">
        <v>0</v>
      </c>
      <c r="AI43" s="283">
        <v>87949452</v>
      </c>
      <c r="AJ43" s="283">
        <v>38184618</v>
      </c>
      <c r="AK43" s="283">
        <v>126134070</v>
      </c>
      <c r="AL43" s="283">
        <v>0</v>
      </c>
      <c r="AM43" s="283">
        <v>0</v>
      </c>
      <c r="AN43" s="283">
        <v>87949452</v>
      </c>
      <c r="AO43" s="283">
        <v>38184618</v>
      </c>
      <c r="AP43" s="283">
        <v>126134070</v>
      </c>
      <c r="AQ43" s="283">
        <v>0</v>
      </c>
      <c r="AR43" s="283">
        <v>0</v>
      </c>
      <c r="AS43" s="283">
        <v>0</v>
      </c>
      <c r="AT43" s="283">
        <v>0</v>
      </c>
      <c r="AU43" s="283">
        <v>87949452</v>
      </c>
      <c r="AV43" s="283">
        <v>38184618</v>
      </c>
      <c r="AW43" s="283">
        <v>126134070</v>
      </c>
      <c r="AX43" s="283">
        <v>126134070</v>
      </c>
      <c r="AY43" s="283">
        <v>126134070</v>
      </c>
    </row>
    <row r="44" spans="1:51" ht="20.100000000000001" customHeight="1" x14ac:dyDescent="0.25">
      <c r="A44" s="16" t="s">
        <v>85</v>
      </c>
      <c r="B44" s="11" t="s">
        <v>86</v>
      </c>
      <c r="C44" s="13">
        <v>323500000</v>
      </c>
      <c r="D44" s="183">
        <v>0</v>
      </c>
      <c r="E44" s="131">
        <v>0</v>
      </c>
      <c r="F44" s="131">
        <v>0</v>
      </c>
      <c r="G44" s="13">
        <f t="shared" si="20"/>
        <v>323500000</v>
      </c>
      <c r="H44" s="183">
        <v>0</v>
      </c>
      <c r="I44" s="183">
        <v>0</v>
      </c>
      <c r="J44" s="183">
        <f t="shared" si="21"/>
        <v>323500000</v>
      </c>
      <c r="K44" s="183">
        <v>0</v>
      </c>
      <c r="L44" s="183">
        <v>0</v>
      </c>
      <c r="M44" s="183">
        <v>0</v>
      </c>
      <c r="N44" s="183">
        <v>0</v>
      </c>
      <c r="O44" s="183">
        <v>0</v>
      </c>
      <c r="P44" s="13">
        <f t="shared" si="22"/>
        <v>0</v>
      </c>
      <c r="Q44" s="12">
        <f t="shared" si="23"/>
        <v>323500000</v>
      </c>
      <c r="R44" s="183">
        <v>0</v>
      </c>
      <c r="S44" s="438">
        <v>0</v>
      </c>
      <c r="T44" s="182"/>
      <c r="U44" s="364">
        <v>101030401</v>
      </c>
      <c r="V44" s="362" t="s">
        <v>86</v>
      </c>
      <c r="W44" s="283">
        <v>323500000</v>
      </c>
      <c r="X44" s="283">
        <v>0</v>
      </c>
      <c r="Y44" s="283">
        <v>0</v>
      </c>
      <c r="Z44" s="283">
        <v>0</v>
      </c>
      <c r="AA44" s="283">
        <v>0</v>
      </c>
      <c r="AB44" s="283">
        <v>323500000</v>
      </c>
      <c r="AC44" s="283">
        <v>0</v>
      </c>
      <c r="AD44" s="283">
        <v>0</v>
      </c>
      <c r="AE44" s="283">
        <v>0</v>
      </c>
      <c r="AF44" s="283">
        <v>0</v>
      </c>
      <c r="AG44" s="283">
        <v>323500000</v>
      </c>
      <c r="AH44" s="283">
        <v>0</v>
      </c>
      <c r="AI44" s="283">
        <v>0</v>
      </c>
      <c r="AJ44" s="283">
        <v>0</v>
      </c>
      <c r="AK44" s="283">
        <v>0</v>
      </c>
      <c r="AL44" s="283">
        <v>0</v>
      </c>
      <c r="AM44" s="283">
        <v>0</v>
      </c>
      <c r="AN44" s="283">
        <v>0</v>
      </c>
      <c r="AO44" s="283">
        <v>0</v>
      </c>
      <c r="AP44" s="283">
        <v>0</v>
      </c>
      <c r="AQ44" s="283">
        <v>0</v>
      </c>
      <c r="AR44" s="283">
        <v>0</v>
      </c>
      <c r="AS44" s="283">
        <v>0</v>
      </c>
      <c r="AT44" s="283">
        <v>0</v>
      </c>
      <c r="AU44" s="283">
        <v>0</v>
      </c>
      <c r="AV44" s="283">
        <v>0</v>
      </c>
      <c r="AW44" s="283">
        <v>0</v>
      </c>
      <c r="AX44" s="283">
        <v>0</v>
      </c>
      <c r="AY44" s="283">
        <v>0</v>
      </c>
    </row>
    <row r="45" spans="1:51" ht="20.100000000000001" customHeight="1" x14ac:dyDescent="0.25">
      <c r="A45" s="10" t="s">
        <v>87</v>
      </c>
      <c r="B45" s="11" t="s">
        <v>88</v>
      </c>
      <c r="C45" s="13">
        <v>921944000</v>
      </c>
      <c r="D45" s="183">
        <v>0</v>
      </c>
      <c r="E45" s="131">
        <v>0</v>
      </c>
      <c r="F45" s="131">
        <v>450000000</v>
      </c>
      <c r="G45" s="13">
        <f t="shared" si="20"/>
        <v>471944000</v>
      </c>
      <c r="H45" s="183">
        <v>51830843</v>
      </c>
      <c r="I45" s="183">
        <v>337995306</v>
      </c>
      <c r="J45" s="183">
        <f t="shared" si="21"/>
        <v>133948694</v>
      </c>
      <c r="K45" s="183">
        <v>34340223</v>
      </c>
      <c r="L45" s="183">
        <v>320504686</v>
      </c>
      <c r="M45" s="183">
        <v>320504686</v>
      </c>
      <c r="N45" s="183">
        <v>51830843</v>
      </c>
      <c r="O45" s="183">
        <v>337995306</v>
      </c>
      <c r="P45" s="13">
        <f t="shared" si="22"/>
        <v>0</v>
      </c>
      <c r="Q45" s="12">
        <f t="shared" si="23"/>
        <v>133948694</v>
      </c>
      <c r="R45" s="183">
        <v>51830843</v>
      </c>
      <c r="S45" s="438">
        <v>337995306</v>
      </c>
      <c r="T45" s="182"/>
      <c r="U45" s="364">
        <v>101030501</v>
      </c>
      <c r="V45" s="362" t="s">
        <v>88</v>
      </c>
      <c r="W45" s="283">
        <v>921944000</v>
      </c>
      <c r="X45" s="283">
        <v>0</v>
      </c>
      <c r="Y45" s="283">
        <v>0</v>
      </c>
      <c r="Z45" s="283">
        <v>0</v>
      </c>
      <c r="AA45" s="283">
        <v>450000000</v>
      </c>
      <c r="AB45" s="283">
        <v>471944000</v>
      </c>
      <c r="AC45" s="283">
        <v>0</v>
      </c>
      <c r="AD45" s="283">
        <v>286164463</v>
      </c>
      <c r="AE45" s="283">
        <v>51830843</v>
      </c>
      <c r="AF45" s="283">
        <v>337995306</v>
      </c>
      <c r="AG45" s="283">
        <v>133948694</v>
      </c>
      <c r="AH45" s="283">
        <v>0</v>
      </c>
      <c r="AI45" s="283">
        <v>286164463</v>
      </c>
      <c r="AJ45" s="283">
        <v>51830843</v>
      </c>
      <c r="AK45" s="283">
        <v>337995306</v>
      </c>
      <c r="AL45" s="283">
        <v>0</v>
      </c>
      <c r="AM45" s="283">
        <v>0</v>
      </c>
      <c r="AN45" s="283">
        <v>286164463</v>
      </c>
      <c r="AO45" s="283">
        <v>34340223</v>
      </c>
      <c r="AP45" s="283">
        <v>320504686</v>
      </c>
      <c r="AQ45" s="283">
        <v>17490620</v>
      </c>
      <c r="AR45" s="283">
        <v>0</v>
      </c>
      <c r="AS45" s="283">
        <v>0</v>
      </c>
      <c r="AT45" s="283">
        <v>0</v>
      </c>
      <c r="AU45" s="283">
        <v>286164463</v>
      </c>
      <c r="AV45" s="283">
        <v>34340223</v>
      </c>
      <c r="AW45" s="283">
        <v>320504686</v>
      </c>
      <c r="AX45" s="283">
        <v>320504686</v>
      </c>
      <c r="AY45" s="283">
        <v>320504686</v>
      </c>
    </row>
    <row r="46" spans="1:51" ht="20.100000000000001" customHeight="1" x14ac:dyDescent="0.25">
      <c r="A46" s="10" t="s">
        <v>89</v>
      </c>
      <c r="B46" s="11" t="s">
        <v>90</v>
      </c>
      <c r="C46" s="14">
        <v>500828000</v>
      </c>
      <c r="D46" s="183">
        <v>0</v>
      </c>
      <c r="E46" s="131">
        <v>550000000</v>
      </c>
      <c r="F46" s="131">
        <v>0</v>
      </c>
      <c r="G46" s="14">
        <f t="shared" si="20"/>
        <v>1050828000</v>
      </c>
      <c r="H46" s="183">
        <v>141516461</v>
      </c>
      <c r="I46" s="183">
        <v>860878996</v>
      </c>
      <c r="J46" s="183">
        <f t="shared" si="21"/>
        <v>189949004</v>
      </c>
      <c r="K46" s="183">
        <v>130036461</v>
      </c>
      <c r="L46" s="183">
        <v>833918996</v>
      </c>
      <c r="M46" s="183">
        <v>833918996</v>
      </c>
      <c r="N46" s="183">
        <v>217273481</v>
      </c>
      <c r="O46" s="183">
        <v>952127728</v>
      </c>
      <c r="P46" s="14">
        <f t="shared" si="22"/>
        <v>91248732</v>
      </c>
      <c r="Q46" s="12">
        <f t="shared" si="23"/>
        <v>98700272</v>
      </c>
      <c r="R46" s="183">
        <v>217273481</v>
      </c>
      <c r="S46" s="438">
        <v>952127728</v>
      </c>
      <c r="T46" s="182"/>
      <c r="U46" s="364">
        <v>101031001</v>
      </c>
      <c r="V46" s="362" t="s">
        <v>90</v>
      </c>
      <c r="W46" s="283">
        <v>500828000</v>
      </c>
      <c r="X46" s="283">
        <v>0</v>
      </c>
      <c r="Y46" s="283">
        <v>0</v>
      </c>
      <c r="Z46" s="283">
        <v>550000000</v>
      </c>
      <c r="AA46" s="283">
        <v>0</v>
      </c>
      <c r="AB46" s="283">
        <v>1050828000</v>
      </c>
      <c r="AC46" s="283">
        <v>0</v>
      </c>
      <c r="AD46" s="283">
        <v>734854247</v>
      </c>
      <c r="AE46" s="283">
        <v>217273481</v>
      </c>
      <c r="AF46" s="283">
        <v>952127728</v>
      </c>
      <c r="AG46" s="283">
        <v>98700272</v>
      </c>
      <c r="AH46" s="283">
        <v>32500000</v>
      </c>
      <c r="AI46" s="283">
        <v>719362535</v>
      </c>
      <c r="AJ46" s="283">
        <v>141516461</v>
      </c>
      <c r="AK46" s="283">
        <v>860878996</v>
      </c>
      <c r="AL46" s="283">
        <v>91248732</v>
      </c>
      <c r="AM46" s="283">
        <v>32500000</v>
      </c>
      <c r="AN46" s="283">
        <v>703882535</v>
      </c>
      <c r="AO46" s="283">
        <v>130036461</v>
      </c>
      <c r="AP46" s="283">
        <v>833918996</v>
      </c>
      <c r="AQ46" s="283">
        <v>26960000</v>
      </c>
      <c r="AR46" s="283">
        <v>0</v>
      </c>
      <c r="AS46" s="283">
        <v>0</v>
      </c>
      <c r="AT46" s="283">
        <v>0</v>
      </c>
      <c r="AU46" s="283">
        <v>703882535</v>
      </c>
      <c r="AV46" s="283">
        <v>130036461</v>
      </c>
      <c r="AW46" s="283">
        <v>833918996</v>
      </c>
      <c r="AX46" s="283">
        <v>833918996</v>
      </c>
      <c r="AY46" s="283">
        <v>866418996</v>
      </c>
    </row>
    <row r="47" spans="1:51" ht="20.100000000000001" customHeight="1" x14ac:dyDescent="0.25">
      <c r="A47" s="141" t="s">
        <v>91</v>
      </c>
      <c r="B47" s="142" t="s">
        <v>92</v>
      </c>
      <c r="C47" s="140">
        <f>C48+C73+C99</f>
        <v>53332911932.873528</v>
      </c>
      <c r="D47" s="140">
        <f t="shared" ref="D47:Q47" si="24">D48+D73+D99</f>
        <v>0</v>
      </c>
      <c r="E47" s="140">
        <f t="shared" si="24"/>
        <v>0</v>
      </c>
      <c r="F47" s="140">
        <f t="shared" si="24"/>
        <v>0</v>
      </c>
      <c r="G47" s="140">
        <f t="shared" si="24"/>
        <v>53332911932.873528</v>
      </c>
      <c r="H47" s="140">
        <f t="shared" si="24"/>
        <v>44813780</v>
      </c>
      <c r="I47" s="140">
        <f t="shared" si="24"/>
        <v>27888460692.562885</v>
      </c>
      <c r="J47" s="140">
        <f t="shared" si="24"/>
        <v>25444451240.31065</v>
      </c>
      <c r="K47" s="140">
        <f t="shared" si="24"/>
        <v>4159439060</v>
      </c>
      <c r="L47" s="140">
        <f t="shared" si="24"/>
        <v>10001005260.76</v>
      </c>
      <c r="M47" s="140">
        <f t="shared" si="24"/>
        <v>10001005260.76</v>
      </c>
      <c r="N47" s="140">
        <f t="shared" si="24"/>
        <v>26540636</v>
      </c>
      <c r="O47" s="140">
        <f t="shared" si="24"/>
        <v>29600019834.562885</v>
      </c>
      <c r="P47" s="140">
        <f t="shared" si="24"/>
        <v>1711559142</v>
      </c>
      <c r="Q47" s="140">
        <f t="shared" si="24"/>
        <v>23732892098.31065</v>
      </c>
      <c r="R47" s="140">
        <f>R48+R73+R99</f>
        <v>26540636</v>
      </c>
      <c r="S47" s="437">
        <f>S48+S73+S99</f>
        <v>29600019834.562885</v>
      </c>
      <c r="T47" s="182"/>
      <c r="U47" s="364">
        <v>102</v>
      </c>
      <c r="V47" s="362" t="s">
        <v>92</v>
      </c>
      <c r="W47" s="283">
        <v>53332911932.870247</v>
      </c>
      <c r="X47" s="283">
        <v>0</v>
      </c>
      <c r="Y47" s="283">
        <v>0</v>
      </c>
      <c r="Z47" s="283">
        <v>0</v>
      </c>
      <c r="AA47" s="283">
        <v>0</v>
      </c>
      <c r="AB47" s="283">
        <v>53332911932.870247</v>
      </c>
      <c r="AC47" s="283">
        <v>47227207</v>
      </c>
      <c r="AD47" s="283">
        <v>29573479198.562881</v>
      </c>
      <c r="AE47" s="283">
        <v>26540636</v>
      </c>
      <c r="AF47" s="283">
        <v>29600019834.562881</v>
      </c>
      <c r="AG47" s="283">
        <v>23732892098.307365</v>
      </c>
      <c r="AH47" s="283">
        <v>47227207</v>
      </c>
      <c r="AI47" s="283">
        <v>27843646912.562885</v>
      </c>
      <c r="AJ47" s="283">
        <v>44813780</v>
      </c>
      <c r="AK47" s="283">
        <v>27888460692.562885</v>
      </c>
      <c r="AL47" s="283">
        <v>1711559141.9999962</v>
      </c>
      <c r="AM47" s="283">
        <v>0</v>
      </c>
      <c r="AN47" s="283">
        <v>5841566200.7600002</v>
      </c>
      <c r="AO47" s="283">
        <v>4159439060</v>
      </c>
      <c r="AP47" s="283">
        <v>10001005260.76</v>
      </c>
      <c r="AQ47" s="283">
        <v>17887455431.802887</v>
      </c>
      <c r="AR47" s="283">
        <v>0</v>
      </c>
      <c r="AS47" s="283">
        <v>0</v>
      </c>
      <c r="AT47" s="283">
        <v>0</v>
      </c>
      <c r="AU47" s="283">
        <v>5841566200.7600002</v>
      </c>
      <c r="AV47" s="283">
        <v>4159439060</v>
      </c>
      <c r="AW47" s="283">
        <v>10001005260.76</v>
      </c>
      <c r="AX47" s="283">
        <v>10001005260.76</v>
      </c>
      <c r="AY47" s="283">
        <v>10001005260.76</v>
      </c>
    </row>
    <row r="48" spans="1:51" ht="20.100000000000001" customHeight="1" x14ac:dyDescent="0.25">
      <c r="A48" s="141" t="s">
        <v>93</v>
      </c>
      <c r="B48" s="142" t="s">
        <v>28</v>
      </c>
      <c r="C48" s="140">
        <f t="shared" ref="C48:S48" si="25">C49</f>
        <v>40436267060.787697</v>
      </c>
      <c r="D48" s="140">
        <f t="shared" si="25"/>
        <v>0</v>
      </c>
      <c r="E48" s="140">
        <f t="shared" si="25"/>
        <v>0</v>
      </c>
      <c r="F48" s="140">
        <f t="shared" si="25"/>
        <v>0</v>
      </c>
      <c r="G48" s="140">
        <f t="shared" si="25"/>
        <v>40436267060.787697</v>
      </c>
      <c r="H48" s="140">
        <f t="shared" si="25"/>
        <v>33850000</v>
      </c>
      <c r="I48" s="140">
        <f t="shared" si="25"/>
        <v>24756631060.290798</v>
      </c>
      <c r="J48" s="140">
        <f t="shared" si="25"/>
        <v>15679636000.496899</v>
      </c>
      <c r="K48" s="140">
        <f t="shared" si="25"/>
        <v>4153159828</v>
      </c>
      <c r="L48" s="140">
        <f t="shared" si="25"/>
        <v>9308464300.7600002</v>
      </c>
      <c r="M48" s="140">
        <f t="shared" si="25"/>
        <v>9308464300.7600002</v>
      </c>
      <c r="N48" s="140">
        <f t="shared" si="25"/>
        <v>35180000</v>
      </c>
      <c r="O48" s="140">
        <f t="shared" si="25"/>
        <v>26468149486.290798</v>
      </c>
      <c r="P48" s="140">
        <f t="shared" si="25"/>
        <v>1711518426</v>
      </c>
      <c r="Q48" s="140">
        <f t="shared" si="25"/>
        <v>13968117574.496899</v>
      </c>
      <c r="R48" s="140">
        <f t="shared" si="25"/>
        <v>35180000</v>
      </c>
      <c r="S48" s="437">
        <f t="shared" si="25"/>
        <v>26468149486.290798</v>
      </c>
      <c r="T48" s="182"/>
      <c r="U48" s="364">
        <v>10201</v>
      </c>
      <c r="V48" s="362" t="s">
        <v>28</v>
      </c>
      <c r="W48" s="283">
        <v>40436267060.787704</v>
      </c>
      <c r="X48" s="283">
        <v>0</v>
      </c>
      <c r="Y48" s="283">
        <v>0</v>
      </c>
      <c r="Z48" s="283">
        <v>0</v>
      </c>
      <c r="AA48" s="283">
        <v>0</v>
      </c>
      <c r="AB48" s="283">
        <v>40436267060.787704</v>
      </c>
      <c r="AC48" s="283">
        <v>0</v>
      </c>
      <c r="AD48" s="283">
        <v>26432969486.290798</v>
      </c>
      <c r="AE48" s="283">
        <v>35180000</v>
      </c>
      <c r="AF48" s="283">
        <v>26468149486.290798</v>
      </c>
      <c r="AG48" s="283">
        <v>13968117574.496906</v>
      </c>
      <c r="AH48" s="283">
        <v>0</v>
      </c>
      <c r="AI48" s="283">
        <v>24722781060.290798</v>
      </c>
      <c r="AJ48" s="283">
        <v>33850000</v>
      </c>
      <c r="AK48" s="283">
        <v>24756631060.290798</v>
      </c>
      <c r="AL48" s="283">
        <v>1711518426</v>
      </c>
      <c r="AM48" s="283">
        <v>0</v>
      </c>
      <c r="AN48" s="283">
        <v>5155304472.7600002</v>
      </c>
      <c r="AO48" s="283">
        <v>4153159828</v>
      </c>
      <c r="AP48" s="283">
        <v>9308464300.7600002</v>
      </c>
      <c r="AQ48" s="283">
        <v>15448166759.530798</v>
      </c>
      <c r="AR48" s="283">
        <v>0</v>
      </c>
      <c r="AS48" s="283">
        <v>0</v>
      </c>
      <c r="AT48" s="283">
        <v>0</v>
      </c>
      <c r="AU48" s="283">
        <v>5155304472.7600002</v>
      </c>
      <c r="AV48" s="283">
        <v>4153159828</v>
      </c>
      <c r="AW48" s="283">
        <v>9308464300.7600002</v>
      </c>
      <c r="AX48" s="283">
        <v>9308464300.7600002</v>
      </c>
      <c r="AY48" s="283">
        <v>9308464300.7600002</v>
      </c>
    </row>
    <row r="49" spans="1:51" ht="20.100000000000001" customHeight="1" x14ac:dyDescent="0.25">
      <c r="A49" s="141" t="s">
        <v>94</v>
      </c>
      <c r="B49" s="142" t="s">
        <v>30</v>
      </c>
      <c r="C49" s="140">
        <f>C50+C54+C56+C59+C62+C64+C66+C69+C72</f>
        <v>40436267060.787697</v>
      </c>
      <c r="D49" s="140">
        <f t="shared" ref="D49:Q49" si="26">D50+D54+D56+D59+D62+D64+D66+D69+D72</f>
        <v>0</v>
      </c>
      <c r="E49" s="140">
        <f t="shared" si="26"/>
        <v>0</v>
      </c>
      <c r="F49" s="140">
        <f t="shared" si="26"/>
        <v>0</v>
      </c>
      <c r="G49" s="140">
        <f t="shared" si="26"/>
        <v>40436267060.787697</v>
      </c>
      <c r="H49" s="140">
        <f t="shared" si="26"/>
        <v>33850000</v>
      </c>
      <c r="I49" s="140">
        <f t="shared" si="26"/>
        <v>24756631060.290798</v>
      </c>
      <c r="J49" s="140">
        <f t="shared" si="26"/>
        <v>15679636000.496899</v>
      </c>
      <c r="K49" s="140">
        <f t="shared" si="26"/>
        <v>4153159828</v>
      </c>
      <c r="L49" s="140">
        <f t="shared" si="26"/>
        <v>9308464300.7600002</v>
      </c>
      <c r="M49" s="140">
        <f t="shared" si="26"/>
        <v>9308464300.7600002</v>
      </c>
      <c r="N49" s="140">
        <f t="shared" si="26"/>
        <v>35180000</v>
      </c>
      <c r="O49" s="140">
        <f t="shared" si="26"/>
        <v>26468149486.290798</v>
      </c>
      <c r="P49" s="140">
        <f t="shared" si="26"/>
        <v>1711518426</v>
      </c>
      <c r="Q49" s="140">
        <f t="shared" si="26"/>
        <v>13968117574.496899</v>
      </c>
      <c r="R49" s="140">
        <f>R50+R54+R56+R59+R62+R64+R66+R69+R72</f>
        <v>35180000</v>
      </c>
      <c r="S49" s="437">
        <f>S50+S54+S56+S59+S62+S64+S66+S69+S72</f>
        <v>26468149486.290798</v>
      </c>
      <c r="T49" s="182"/>
      <c r="U49" s="364">
        <v>1020101</v>
      </c>
      <c r="V49" s="362" t="s">
        <v>30</v>
      </c>
      <c r="W49" s="283">
        <v>40436267060.787704</v>
      </c>
      <c r="X49" s="283">
        <v>0</v>
      </c>
      <c r="Y49" s="283">
        <v>0</v>
      </c>
      <c r="Z49" s="283">
        <v>0</v>
      </c>
      <c r="AA49" s="283">
        <v>0</v>
      </c>
      <c r="AB49" s="283">
        <v>40436267060.787704</v>
      </c>
      <c r="AC49" s="283">
        <v>0</v>
      </c>
      <c r="AD49" s="283">
        <v>26432969486.290798</v>
      </c>
      <c r="AE49" s="283">
        <v>35180000</v>
      </c>
      <c r="AF49" s="283">
        <v>26468149486.290798</v>
      </c>
      <c r="AG49" s="283">
        <v>13968117574.496906</v>
      </c>
      <c r="AH49" s="283">
        <v>0</v>
      </c>
      <c r="AI49" s="283">
        <v>24722781060.290798</v>
      </c>
      <c r="AJ49" s="283">
        <v>33850000</v>
      </c>
      <c r="AK49" s="283">
        <v>24756631060.290798</v>
      </c>
      <c r="AL49" s="283">
        <v>1711518426</v>
      </c>
      <c r="AM49" s="283">
        <v>0</v>
      </c>
      <c r="AN49" s="283">
        <v>5155304472.7600002</v>
      </c>
      <c r="AO49" s="283">
        <v>4153159828</v>
      </c>
      <c r="AP49" s="283">
        <v>9308464300.7600002</v>
      </c>
      <c r="AQ49" s="283">
        <v>15448166759.530798</v>
      </c>
      <c r="AR49" s="283">
        <v>0</v>
      </c>
      <c r="AS49" s="283">
        <v>0</v>
      </c>
      <c r="AT49" s="283">
        <v>0</v>
      </c>
      <c r="AU49" s="283">
        <v>5155304472.7600002</v>
      </c>
      <c r="AV49" s="283">
        <v>4153159828</v>
      </c>
      <c r="AW49" s="283">
        <v>9308464300.7600002</v>
      </c>
      <c r="AX49" s="283">
        <v>9308464300.7600002</v>
      </c>
      <c r="AY49" s="283">
        <v>9308464300.7600002</v>
      </c>
    </row>
    <row r="50" spans="1:51" ht="20.100000000000001" customHeight="1" x14ac:dyDescent="0.25">
      <c r="A50" s="141" t="s">
        <v>95</v>
      </c>
      <c r="B50" s="142" t="s">
        <v>32</v>
      </c>
      <c r="C50" s="140">
        <f>SUM(C51:C53)</f>
        <v>32111479966.147701</v>
      </c>
      <c r="D50" s="140">
        <f t="shared" ref="D50:Q50" si="27">SUM(D51:D53)</f>
        <v>0</v>
      </c>
      <c r="E50" s="140">
        <f t="shared" si="27"/>
        <v>0</v>
      </c>
      <c r="F50" s="140">
        <f t="shared" si="27"/>
        <v>0</v>
      </c>
      <c r="G50" s="140">
        <f t="shared" si="27"/>
        <v>32111479966.147701</v>
      </c>
      <c r="H50" s="140">
        <f t="shared" si="27"/>
        <v>33850000</v>
      </c>
      <c r="I50" s="140">
        <f t="shared" si="27"/>
        <v>23385324060.290798</v>
      </c>
      <c r="J50" s="140">
        <f t="shared" si="27"/>
        <v>8726155905.8569031</v>
      </c>
      <c r="K50" s="140">
        <f t="shared" si="27"/>
        <v>4153159828</v>
      </c>
      <c r="L50" s="140">
        <f t="shared" si="27"/>
        <v>9308464300.7600002</v>
      </c>
      <c r="M50" s="140">
        <f t="shared" si="27"/>
        <v>9308464300.7600002</v>
      </c>
      <c r="N50" s="140">
        <f t="shared" si="27"/>
        <v>35180000</v>
      </c>
      <c r="O50" s="140">
        <f t="shared" si="27"/>
        <v>25096842486.290798</v>
      </c>
      <c r="P50" s="140">
        <f t="shared" si="27"/>
        <v>1711518426</v>
      </c>
      <c r="Q50" s="140">
        <f t="shared" si="27"/>
        <v>7014637479.8569031</v>
      </c>
      <c r="R50" s="140">
        <f>SUM(R51:R53)</f>
        <v>35180000</v>
      </c>
      <c r="S50" s="437">
        <f>SUM(S51:S53)</f>
        <v>25096842486.290798</v>
      </c>
      <c r="T50" s="182"/>
      <c r="U50" s="364">
        <v>102010101</v>
      </c>
      <c r="V50" s="362" t="s">
        <v>32</v>
      </c>
      <c r="W50" s="283">
        <v>32111479966.147701</v>
      </c>
      <c r="X50" s="283">
        <v>0</v>
      </c>
      <c r="Y50" s="283">
        <v>0</v>
      </c>
      <c r="Z50" s="283">
        <v>0</v>
      </c>
      <c r="AA50" s="283">
        <v>0</v>
      </c>
      <c r="AB50" s="283">
        <v>32111479966.147701</v>
      </c>
      <c r="AC50" s="283">
        <v>0</v>
      </c>
      <c r="AD50" s="283">
        <v>25061662486.290798</v>
      </c>
      <c r="AE50" s="283">
        <v>35180000</v>
      </c>
      <c r="AF50" s="283">
        <v>25096842486.290798</v>
      </c>
      <c r="AG50" s="283">
        <v>7014637479.8569031</v>
      </c>
      <c r="AH50" s="283">
        <v>0</v>
      </c>
      <c r="AI50" s="283">
        <v>23351474060.290798</v>
      </c>
      <c r="AJ50" s="283">
        <v>33850000</v>
      </c>
      <c r="AK50" s="283">
        <v>23385324060.290798</v>
      </c>
      <c r="AL50" s="283">
        <v>1711518426</v>
      </c>
      <c r="AM50" s="283">
        <v>0</v>
      </c>
      <c r="AN50" s="283">
        <v>5155304472.7600002</v>
      </c>
      <c r="AO50" s="283">
        <v>4153159828</v>
      </c>
      <c r="AP50" s="283">
        <v>9308464300.7600002</v>
      </c>
      <c r="AQ50" s="283">
        <v>14076859759.530798</v>
      </c>
      <c r="AR50" s="283">
        <v>0</v>
      </c>
      <c r="AS50" s="283">
        <v>0</v>
      </c>
      <c r="AT50" s="283">
        <v>0</v>
      </c>
      <c r="AU50" s="283">
        <v>5155304472.7600002</v>
      </c>
      <c r="AV50" s="283">
        <v>4153159828</v>
      </c>
      <c r="AW50" s="283">
        <v>9308464300.7600002</v>
      </c>
      <c r="AX50" s="283">
        <v>9308464300.7600002</v>
      </c>
      <c r="AY50" s="283">
        <v>9308464300.7600002</v>
      </c>
    </row>
    <row r="51" spans="1:51" ht="20.100000000000001" customHeight="1" x14ac:dyDescent="0.25">
      <c r="A51" s="17">
        <v>10201010101</v>
      </c>
      <c r="B51" s="11" t="s">
        <v>96</v>
      </c>
      <c r="C51" s="12">
        <v>28812714887.616901</v>
      </c>
      <c r="D51" s="183">
        <v>0</v>
      </c>
      <c r="E51" s="131">
        <v>0</v>
      </c>
      <c r="F51" s="131">
        <v>0</v>
      </c>
      <c r="G51" s="12">
        <f>C51+D51+E51-F51</f>
        <v>28812714887.616901</v>
      </c>
      <c r="H51" s="183">
        <v>33850000</v>
      </c>
      <c r="I51" s="183">
        <v>20331147537.759998</v>
      </c>
      <c r="J51" s="183">
        <f>G51-I51</f>
        <v>8481567349.8569031</v>
      </c>
      <c r="K51" s="183">
        <v>3589876316</v>
      </c>
      <c r="L51" s="183">
        <v>7729432603.7600002</v>
      </c>
      <c r="M51" s="183">
        <v>7729432603.7600002</v>
      </c>
      <c r="N51" s="183">
        <v>35180000</v>
      </c>
      <c r="O51" s="183">
        <v>21952627902.759998</v>
      </c>
      <c r="P51" s="12">
        <f>O51-I51</f>
        <v>1621480365</v>
      </c>
      <c r="Q51" s="12">
        <f>G51-O51</f>
        <v>6860086984.8569031</v>
      </c>
      <c r="R51" s="183">
        <v>35180000</v>
      </c>
      <c r="S51" s="438">
        <v>21952627902.759998</v>
      </c>
      <c r="T51" s="182"/>
      <c r="U51" s="364">
        <v>10201010101</v>
      </c>
      <c r="V51" s="362" t="s">
        <v>96</v>
      </c>
      <c r="W51" s="283">
        <v>28812714887.616901</v>
      </c>
      <c r="X51" s="283">
        <v>0</v>
      </c>
      <c r="Y51" s="283">
        <v>0</v>
      </c>
      <c r="Z51" s="283">
        <v>0</v>
      </c>
      <c r="AA51" s="283">
        <v>0</v>
      </c>
      <c r="AB51" s="283">
        <v>28812714887.616901</v>
      </c>
      <c r="AC51" s="283">
        <v>0</v>
      </c>
      <c r="AD51" s="283">
        <v>21917447902.759998</v>
      </c>
      <c r="AE51" s="283">
        <v>35180000</v>
      </c>
      <c r="AF51" s="283">
        <v>21952627902.759998</v>
      </c>
      <c r="AG51" s="283">
        <v>6860086984.8569031</v>
      </c>
      <c r="AH51" s="283">
        <v>0</v>
      </c>
      <c r="AI51" s="283">
        <v>20297297537.759998</v>
      </c>
      <c r="AJ51" s="283">
        <v>33850000</v>
      </c>
      <c r="AK51" s="283">
        <v>20331147537.759998</v>
      </c>
      <c r="AL51" s="283">
        <v>1621480365</v>
      </c>
      <c r="AM51" s="283">
        <v>0</v>
      </c>
      <c r="AN51" s="283">
        <v>4139556287.7600002</v>
      </c>
      <c r="AO51" s="283">
        <v>3589876316</v>
      </c>
      <c r="AP51" s="283">
        <v>7729432603.7600002</v>
      </c>
      <c r="AQ51" s="283">
        <v>12601714933.999998</v>
      </c>
      <c r="AR51" s="283">
        <v>0</v>
      </c>
      <c r="AS51" s="283">
        <v>0</v>
      </c>
      <c r="AT51" s="283">
        <v>0</v>
      </c>
      <c r="AU51" s="283">
        <v>4139556287.7600002</v>
      </c>
      <c r="AV51" s="283">
        <v>3589876316</v>
      </c>
      <c r="AW51" s="283">
        <v>7729432603.7600002</v>
      </c>
      <c r="AX51" s="283">
        <v>7729432603.7600002</v>
      </c>
      <c r="AY51" s="283">
        <v>7729432603.7600002</v>
      </c>
    </row>
    <row r="52" spans="1:51" ht="20.100000000000001" customHeight="1" x14ac:dyDescent="0.25">
      <c r="A52" s="17">
        <v>10201010102</v>
      </c>
      <c r="B52" s="11" t="s">
        <v>97</v>
      </c>
      <c r="C52" s="13">
        <v>2947798328.5307984</v>
      </c>
      <c r="D52" s="183">
        <v>0</v>
      </c>
      <c r="E52" s="131">
        <v>0</v>
      </c>
      <c r="F52" s="131">
        <v>0</v>
      </c>
      <c r="G52" s="13">
        <f>C52+D52+E52-F52</f>
        <v>2947798328.5307984</v>
      </c>
      <c r="H52" s="183">
        <v>0</v>
      </c>
      <c r="I52" s="183">
        <v>2947798328.5307999</v>
      </c>
      <c r="J52" s="183">
        <f>G52-I52</f>
        <v>0</v>
      </c>
      <c r="K52" s="183">
        <v>542281726</v>
      </c>
      <c r="L52" s="183">
        <v>1506788243</v>
      </c>
      <c r="M52" s="183">
        <v>1506788243</v>
      </c>
      <c r="N52" s="183">
        <v>0</v>
      </c>
      <c r="O52" s="183">
        <v>2947798328.5307999</v>
      </c>
      <c r="P52" s="13">
        <f>O52-I52</f>
        <v>0</v>
      </c>
      <c r="Q52" s="12">
        <f>G52-O52</f>
        <v>0</v>
      </c>
      <c r="R52" s="183">
        <v>0</v>
      </c>
      <c r="S52" s="438">
        <v>2947798328.5307999</v>
      </c>
      <c r="T52" s="182"/>
      <c r="U52" s="364">
        <v>10201010102</v>
      </c>
      <c r="V52" s="362" t="s">
        <v>97</v>
      </c>
      <c r="W52" s="283">
        <v>2947798328.5307999</v>
      </c>
      <c r="X52" s="283">
        <v>0</v>
      </c>
      <c r="Y52" s="283">
        <v>0</v>
      </c>
      <c r="Z52" s="283">
        <v>0</v>
      </c>
      <c r="AA52" s="283">
        <v>0</v>
      </c>
      <c r="AB52" s="283">
        <v>2947798328.5307999</v>
      </c>
      <c r="AC52" s="283">
        <v>0</v>
      </c>
      <c r="AD52" s="283">
        <v>2947798328.5307999</v>
      </c>
      <c r="AE52" s="283">
        <v>0</v>
      </c>
      <c r="AF52" s="283">
        <v>2947798328.5307999</v>
      </c>
      <c r="AG52" s="283">
        <v>0</v>
      </c>
      <c r="AH52" s="283">
        <v>0</v>
      </c>
      <c r="AI52" s="283">
        <v>2947798328.5307999</v>
      </c>
      <c r="AJ52" s="283">
        <v>0</v>
      </c>
      <c r="AK52" s="283">
        <v>2947798328.5307999</v>
      </c>
      <c r="AL52" s="283">
        <v>0</v>
      </c>
      <c r="AM52" s="283">
        <v>0</v>
      </c>
      <c r="AN52" s="283">
        <v>964506517</v>
      </c>
      <c r="AO52" s="283">
        <v>542281726</v>
      </c>
      <c r="AP52" s="283">
        <v>1506788243</v>
      </c>
      <c r="AQ52" s="283">
        <v>1441010085.5307999</v>
      </c>
      <c r="AR52" s="283">
        <v>0</v>
      </c>
      <c r="AS52" s="283">
        <v>0</v>
      </c>
      <c r="AT52" s="283">
        <v>0</v>
      </c>
      <c r="AU52" s="283">
        <v>964506517</v>
      </c>
      <c r="AV52" s="283">
        <v>542281726</v>
      </c>
      <c r="AW52" s="283">
        <v>1506788243</v>
      </c>
      <c r="AX52" s="283">
        <v>1506788243</v>
      </c>
      <c r="AY52" s="283">
        <v>1506788243</v>
      </c>
    </row>
    <row r="53" spans="1:51" ht="20.100000000000001" customHeight="1" x14ac:dyDescent="0.25">
      <c r="A53" s="17">
        <v>10201010103</v>
      </c>
      <c r="B53" s="11" t="s">
        <v>98</v>
      </c>
      <c r="C53" s="14">
        <v>350966750</v>
      </c>
      <c r="D53" s="183">
        <v>0</v>
      </c>
      <c r="E53" s="131">
        <v>0</v>
      </c>
      <c r="F53" s="131">
        <v>0</v>
      </c>
      <c r="G53" s="14">
        <f>C53+D53+E53-F53</f>
        <v>350966750</v>
      </c>
      <c r="H53" s="183">
        <v>0</v>
      </c>
      <c r="I53" s="183">
        <v>106378194</v>
      </c>
      <c r="J53" s="183">
        <f>G53-I53</f>
        <v>244588556</v>
      </c>
      <c r="K53" s="183">
        <v>21001786</v>
      </c>
      <c r="L53" s="183">
        <v>72243454</v>
      </c>
      <c r="M53" s="183">
        <v>72243454</v>
      </c>
      <c r="N53" s="183">
        <v>0</v>
      </c>
      <c r="O53" s="183">
        <v>196416255</v>
      </c>
      <c r="P53" s="14">
        <f>O53-I53</f>
        <v>90038061</v>
      </c>
      <c r="Q53" s="12">
        <f>G53-O53</f>
        <v>154550495</v>
      </c>
      <c r="R53" s="183">
        <v>0</v>
      </c>
      <c r="S53" s="438">
        <v>196416255</v>
      </c>
      <c r="T53" s="182"/>
      <c r="U53" s="364">
        <v>10201010103</v>
      </c>
      <c r="V53" s="362" t="s">
        <v>98</v>
      </c>
      <c r="W53" s="283">
        <v>350966750</v>
      </c>
      <c r="X53" s="283">
        <v>0</v>
      </c>
      <c r="Y53" s="283">
        <v>0</v>
      </c>
      <c r="Z53" s="283">
        <v>0</v>
      </c>
      <c r="AA53" s="283">
        <v>0</v>
      </c>
      <c r="AB53" s="283">
        <v>350966750</v>
      </c>
      <c r="AC53" s="283">
        <v>0</v>
      </c>
      <c r="AD53" s="283">
        <v>196416255</v>
      </c>
      <c r="AE53" s="283">
        <v>0</v>
      </c>
      <c r="AF53" s="283">
        <v>196416255</v>
      </c>
      <c r="AG53" s="283">
        <v>154550495</v>
      </c>
      <c r="AH53" s="283">
        <v>0</v>
      </c>
      <c r="AI53" s="283">
        <v>106378194</v>
      </c>
      <c r="AJ53" s="283">
        <v>0</v>
      </c>
      <c r="AK53" s="283">
        <v>106378194</v>
      </c>
      <c r="AL53" s="283">
        <v>90038061</v>
      </c>
      <c r="AM53" s="283">
        <v>0</v>
      </c>
      <c r="AN53" s="283">
        <v>51241668</v>
      </c>
      <c r="AO53" s="283">
        <v>21001786</v>
      </c>
      <c r="AP53" s="283">
        <v>72243454</v>
      </c>
      <c r="AQ53" s="283">
        <v>34134740</v>
      </c>
      <c r="AR53" s="283">
        <v>0</v>
      </c>
      <c r="AS53" s="283">
        <v>0</v>
      </c>
      <c r="AT53" s="283">
        <v>0</v>
      </c>
      <c r="AU53" s="283">
        <v>51241668</v>
      </c>
      <c r="AV53" s="283">
        <v>21001786</v>
      </c>
      <c r="AW53" s="283">
        <v>72243454</v>
      </c>
      <c r="AX53" s="283">
        <v>72243454</v>
      </c>
      <c r="AY53" s="283">
        <v>72243454</v>
      </c>
    </row>
    <row r="54" spans="1:51" ht="20.100000000000001" customHeight="1" x14ac:dyDescent="0.25">
      <c r="A54" s="141" t="s">
        <v>99</v>
      </c>
      <c r="B54" s="142" t="s">
        <v>36</v>
      </c>
      <c r="C54" s="140">
        <f t="shared" ref="C54:S54" si="28">SUM(C55)</f>
        <v>68784000</v>
      </c>
      <c r="D54" s="140">
        <f t="shared" si="28"/>
        <v>0</v>
      </c>
      <c r="E54" s="140">
        <f t="shared" si="28"/>
        <v>0</v>
      </c>
      <c r="F54" s="140">
        <f t="shared" si="28"/>
        <v>0</v>
      </c>
      <c r="G54" s="140">
        <f t="shared" si="28"/>
        <v>68784000</v>
      </c>
      <c r="H54" s="140">
        <f t="shared" si="28"/>
        <v>0</v>
      </c>
      <c r="I54" s="140">
        <f t="shared" si="28"/>
        <v>68784000</v>
      </c>
      <c r="J54" s="140">
        <f t="shared" si="28"/>
        <v>0</v>
      </c>
      <c r="K54" s="140">
        <f t="shared" si="28"/>
        <v>0</v>
      </c>
      <c r="L54" s="140">
        <f t="shared" si="28"/>
        <v>0</v>
      </c>
      <c r="M54" s="140">
        <f t="shared" si="28"/>
        <v>0</v>
      </c>
      <c r="N54" s="140">
        <f t="shared" si="28"/>
        <v>0</v>
      </c>
      <c r="O54" s="140">
        <f t="shared" si="28"/>
        <v>68784000</v>
      </c>
      <c r="P54" s="140">
        <f t="shared" si="28"/>
        <v>0</v>
      </c>
      <c r="Q54" s="140">
        <f t="shared" si="28"/>
        <v>0</v>
      </c>
      <c r="R54" s="140">
        <f t="shared" si="28"/>
        <v>0</v>
      </c>
      <c r="S54" s="437">
        <f t="shared" si="28"/>
        <v>68784000</v>
      </c>
      <c r="T54" s="182"/>
      <c r="U54" s="364">
        <v>102010104</v>
      </c>
      <c r="V54" s="362" t="s">
        <v>36</v>
      </c>
      <c r="W54" s="283">
        <v>68784000</v>
      </c>
      <c r="X54" s="283">
        <v>0</v>
      </c>
      <c r="Y54" s="283">
        <v>0</v>
      </c>
      <c r="Z54" s="283">
        <v>0</v>
      </c>
      <c r="AA54" s="283">
        <v>0</v>
      </c>
      <c r="AB54" s="283">
        <v>68784000</v>
      </c>
      <c r="AC54" s="283">
        <v>0</v>
      </c>
      <c r="AD54" s="283">
        <v>68784000</v>
      </c>
      <c r="AE54" s="283">
        <v>0</v>
      </c>
      <c r="AF54" s="283">
        <v>68784000</v>
      </c>
      <c r="AG54" s="283">
        <v>0</v>
      </c>
      <c r="AH54" s="283">
        <v>0</v>
      </c>
      <c r="AI54" s="283">
        <v>68784000</v>
      </c>
      <c r="AJ54" s="283">
        <v>0</v>
      </c>
      <c r="AK54" s="283">
        <v>68784000</v>
      </c>
      <c r="AL54" s="283">
        <v>0</v>
      </c>
      <c r="AM54" s="283">
        <v>0</v>
      </c>
      <c r="AN54" s="283">
        <v>0</v>
      </c>
      <c r="AO54" s="283">
        <v>0</v>
      </c>
      <c r="AP54" s="283">
        <v>0</v>
      </c>
      <c r="AQ54" s="283">
        <v>68784000</v>
      </c>
      <c r="AR54" s="283">
        <v>0</v>
      </c>
      <c r="AS54" s="283">
        <v>0</v>
      </c>
      <c r="AT54" s="283">
        <v>0</v>
      </c>
      <c r="AU54" s="283">
        <v>0</v>
      </c>
      <c r="AV54" s="283">
        <v>0</v>
      </c>
      <c r="AW54" s="283">
        <v>0</v>
      </c>
      <c r="AX54" s="283">
        <v>0</v>
      </c>
      <c r="AY54" s="283">
        <v>0</v>
      </c>
    </row>
    <row r="55" spans="1:51" ht="20.100000000000001" customHeight="1" x14ac:dyDescent="0.25">
      <c r="A55" s="17">
        <v>10201010402</v>
      </c>
      <c r="B55" s="11" t="s">
        <v>97</v>
      </c>
      <c r="C55" s="15">
        <v>68784000</v>
      </c>
      <c r="D55" s="183">
        <v>0</v>
      </c>
      <c r="E55" s="131">
        <v>0</v>
      </c>
      <c r="F55" s="131">
        <v>0</v>
      </c>
      <c r="G55" s="15">
        <f>C55+D55+E55-F55</f>
        <v>68784000</v>
      </c>
      <c r="H55" s="183">
        <v>0</v>
      </c>
      <c r="I55" s="183">
        <v>68784000</v>
      </c>
      <c r="J55" s="183">
        <f>G55-I55</f>
        <v>0</v>
      </c>
      <c r="K55" s="183">
        <v>0</v>
      </c>
      <c r="L55" s="183">
        <v>0</v>
      </c>
      <c r="M55" s="183">
        <v>0</v>
      </c>
      <c r="N55" s="183">
        <v>0</v>
      </c>
      <c r="O55" s="183">
        <v>68784000</v>
      </c>
      <c r="P55" s="15">
        <f>O55-I55</f>
        <v>0</v>
      </c>
      <c r="Q55" s="12">
        <f>G55-O55</f>
        <v>0</v>
      </c>
      <c r="R55" s="183">
        <v>0</v>
      </c>
      <c r="S55" s="438">
        <v>68784000</v>
      </c>
      <c r="T55" s="182"/>
      <c r="U55" s="364">
        <v>10201010402</v>
      </c>
      <c r="V55" s="362" t="s">
        <v>97</v>
      </c>
      <c r="W55" s="283">
        <v>68784000</v>
      </c>
      <c r="X55" s="283">
        <v>0</v>
      </c>
      <c r="Y55" s="283">
        <v>0</v>
      </c>
      <c r="Z55" s="283">
        <v>0</v>
      </c>
      <c r="AA55" s="283">
        <v>0</v>
      </c>
      <c r="AB55" s="283">
        <v>68784000</v>
      </c>
      <c r="AC55" s="283">
        <v>0</v>
      </c>
      <c r="AD55" s="283">
        <v>68784000</v>
      </c>
      <c r="AE55" s="283">
        <v>0</v>
      </c>
      <c r="AF55" s="283">
        <v>68784000</v>
      </c>
      <c r="AG55" s="283">
        <v>0</v>
      </c>
      <c r="AH55" s="283">
        <v>0</v>
      </c>
      <c r="AI55" s="283">
        <v>68784000</v>
      </c>
      <c r="AJ55" s="283">
        <v>0</v>
      </c>
      <c r="AK55" s="283">
        <v>68784000</v>
      </c>
      <c r="AL55" s="283">
        <v>0</v>
      </c>
      <c r="AM55" s="283">
        <v>0</v>
      </c>
      <c r="AN55" s="283">
        <v>0</v>
      </c>
      <c r="AO55" s="283">
        <v>0</v>
      </c>
      <c r="AP55" s="283">
        <v>0</v>
      </c>
      <c r="AQ55" s="283">
        <v>68784000</v>
      </c>
      <c r="AR55" s="283">
        <v>0</v>
      </c>
      <c r="AS55" s="283">
        <v>0</v>
      </c>
      <c r="AT55" s="283">
        <v>0</v>
      </c>
      <c r="AU55" s="283">
        <v>0</v>
      </c>
      <c r="AV55" s="283">
        <v>0</v>
      </c>
      <c r="AW55" s="283">
        <v>0</v>
      </c>
      <c r="AX55" s="283">
        <v>0</v>
      </c>
      <c r="AY55" s="283">
        <v>0</v>
      </c>
    </row>
    <row r="56" spans="1:51" ht="20.100000000000001" customHeight="1" x14ac:dyDescent="0.25">
      <c r="A56" s="141" t="s">
        <v>100</v>
      </c>
      <c r="B56" s="142" t="s">
        <v>38</v>
      </c>
      <c r="C56" s="140">
        <f t="shared" ref="C56:Q56" si="29">SUM(C57:C58)</f>
        <v>124300000</v>
      </c>
      <c r="D56" s="140">
        <f t="shared" si="29"/>
        <v>0</v>
      </c>
      <c r="E56" s="140">
        <f t="shared" si="29"/>
        <v>0</v>
      </c>
      <c r="F56" s="140">
        <f t="shared" si="29"/>
        <v>0</v>
      </c>
      <c r="G56" s="140">
        <f t="shared" si="29"/>
        <v>124300000</v>
      </c>
      <c r="H56" s="140">
        <f t="shared" si="29"/>
        <v>0</v>
      </c>
      <c r="I56" s="140">
        <f t="shared" si="29"/>
        <v>114300000</v>
      </c>
      <c r="J56" s="140">
        <f t="shared" si="29"/>
        <v>10000000</v>
      </c>
      <c r="K56" s="140">
        <f t="shared" si="29"/>
        <v>0</v>
      </c>
      <c r="L56" s="140">
        <f t="shared" si="29"/>
        <v>0</v>
      </c>
      <c r="M56" s="140">
        <f t="shared" si="29"/>
        <v>0</v>
      </c>
      <c r="N56" s="140">
        <f t="shared" si="29"/>
        <v>0</v>
      </c>
      <c r="O56" s="140">
        <f t="shared" si="29"/>
        <v>114300000</v>
      </c>
      <c r="P56" s="140">
        <f t="shared" si="29"/>
        <v>0</v>
      </c>
      <c r="Q56" s="140">
        <f t="shared" si="29"/>
        <v>10000000</v>
      </c>
      <c r="R56" s="140">
        <f>SUM(R57:R58)</f>
        <v>0</v>
      </c>
      <c r="S56" s="437">
        <f>SUM(S57:S58)</f>
        <v>114300000</v>
      </c>
      <c r="T56" s="182"/>
      <c r="U56" s="364">
        <v>102010105</v>
      </c>
      <c r="V56" s="362" t="s">
        <v>38</v>
      </c>
      <c r="W56" s="283">
        <v>124300000</v>
      </c>
      <c r="X56" s="283">
        <v>0</v>
      </c>
      <c r="Y56" s="283">
        <v>0</v>
      </c>
      <c r="Z56" s="283">
        <v>0</v>
      </c>
      <c r="AA56" s="283">
        <v>0</v>
      </c>
      <c r="AB56" s="283">
        <v>124300000</v>
      </c>
      <c r="AC56" s="283">
        <v>0</v>
      </c>
      <c r="AD56" s="283">
        <v>114300000</v>
      </c>
      <c r="AE56" s="283">
        <v>0</v>
      </c>
      <c r="AF56" s="283">
        <v>114300000</v>
      </c>
      <c r="AG56" s="283">
        <v>10000000</v>
      </c>
      <c r="AH56" s="283">
        <v>0</v>
      </c>
      <c r="AI56" s="283">
        <v>114300000</v>
      </c>
      <c r="AJ56" s="283">
        <v>0</v>
      </c>
      <c r="AK56" s="283">
        <v>114300000</v>
      </c>
      <c r="AL56" s="283">
        <v>0</v>
      </c>
      <c r="AM56" s="283">
        <v>0</v>
      </c>
      <c r="AN56" s="283">
        <v>0</v>
      </c>
      <c r="AO56" s="283">
        <v>0</v>
      </c>
      <c r="AP56" s="283">
        <v>0</v>
      </c>
      <c r="AQ56" s="283">
        <v>114300000</v>
      </c>
      <c r="AR56" s="283">
        <v>0</v>
      </c>
      <c r="AS56" s="283">
        <v>0</v>
      </c>
      <c r="AT56" s="283">
        <v>0</v>
      </c>
      <c r="AU56" s="283">
        <v>0</v>
      </c>
      <c r="AV56" s="283">
        <v>0</v>
      </c>
      <c r="AW56" s="283">
        <v>0</v>
      </c>
      <c r="AX56" s="283">
        <v>0</v>
      </c>
      <c r="AY56" s="283">
        <v>0</v>
      </c>
    </row>
    <row r="57" spans="1:51" ht="20.100000000000001" customHeight="1" x14ac:dyDescent="0.25">
      <c r="A57" s="17">
        <v>10201010501</v>
      </c>
      <c r="B57" s="11" t="s">
        <v>96</v>
      </c>
      <c r="C57" s="12">
        <v>10000000</v>
      </c>
      <c r="D57" s="183">
        <v>0</v>
      </c>
      <c r="E57" s="131">
        <v>0</v>
      </c>
      <c r="F57" s="131">
        <v>0</v>
      </c>
      <c r="G57" s="12">
        <f>C57+D57+E57-F57</f>
        <v>10000000</v>
      </c>
      <c r="H57" s="183">
        <v>0</v>
      </c>
      <c r="I57" s="183">
        <v>0</v>
      </c>
      <c r="J57" s="183">
        <f>G57-I57</f>
        <v>10000000</v>
      </c>
      <c r="K57" s="183">
        <v>0</v>
      </c>
      <c r="L57" s="183">
        <v>0</v>
      </c>
      <c r="M57" s="183">
        <v>0</v>
      </c>
      <c r="N57" s="183">
        <v>0</v>
      </c>
      <c r="O57" s="183">
        <v>0</v>
      </c>
      <c r="P57" s="12">
        <f>O57-I57</f>
        <v>0</v>
      </c>
      <c r="Q57" s="12">
        <f>G57-O57</f>
        <v>10000000</v>
      </c>
      <c r="R57" s="183">
        <v>0</v>
      </c>
      <c r="S57" s="438">
        <v>0</v>
      </c>
      <c r="T57" s="182"/>
      <c r="U57" s="364">
        <v>10201010501</v>
      </c>
      <c r="V57" s="362" t="s">
        <v>96</v>
      </c>
      <c r="W57" s="283">
        <v>10000000</v>
      </c>
      <c r="X57" s="283">
        <v>0</v>
      </c>
      <c r="Y57" s="283">
        <v>0</v>
      </c>
      <c r="Z57" s="283">
        <v>0</v>
      </c>
      <c r="AA57" s="283">
        <v>0</v>
      </c>
      <c r="AB57" s="283">
        <v>10000000</v>
      </c>
      <c r="AC57" s="283">
        <v>0</v>
      </c>
      <c r="AD57" s="283">
        <v>0</v>
      </c>
      <c r="AE57" s="283">
        <v>0</v>
      </c>
      <c r="AF57" s="283">
        <v>0</v>
      </c>
      <c r="AG57" s="283">
        <v>10000000</v>
      </c>
      <c r="AH57" s="283">
        <v>0</v>
      </c>
      <c r="AI57" s="283">
        <v>0</v>
      </c>
      <c r="AJ57" s="283">
        <v>0</v>
      </c>
      <c r="AK57" s="283">
        <v>0</v>
      </c>
      <c r="AL57" s="283">
        <v>0</v>
      </c>
      <c r="AM57" s="283">
        <v>0</v>
      </c>
      <c r="AN57" s="283">
        <v>0</v>
      </c>
      <c r="AO57" s="283">
        <v>0</v>
      </c>
      <c r="AP57" s="283">
        <v>0</v>
      </c>
      <c r="AQ57" s="283">
        <v>0</v>
      </c>
      <c r="AR57" s="283">
        <v>0</v>
      </c>
      <c r="AS57" s="283">
        <v>0</v>
      </c>
      <c r="AT57" s="283">
        <v>0</v>
      </c>
      <c r="AU57" s="283">
        <v>0</v>
      </c>
      <c r="AV57" s="283">
        <v>0</v>
      </c>
      <c r="AW57" s="283">
        <v>0</v>
      </c>
      <c r="AX57" s="283">
        <v>0</v>
      </c>
      <c r="AY57" s="283">
        <v>0</v>
      </c>
    </row>
    <row r="58" spans="1:51" ht="20.100000000000001" customHeight="1" x14ac:dyDescent="0.25">
      <c r="A58" s="17">
        <v>10201010502</v>
      </c>
      <c r="B58" s="11" t="s">
        <v>97</v>
      </c>
      <c r="C58" s="14">
        <v>114300000</v>
      </c>
      <c r="D58" s="183">
        <v>0</v>
      </c>
      <c r="E58" s="131">
        <v>0</v>
      </c>
      <c r="F58" s="131">
        <v>0</v>
      </c>
      <c r="G58" s="14">
        <f>C58+D58+E58-F58</f>
        <v>114300000</v>
      </c>
      <c r="H58" s="183">
        <v>0</v>
      </c>
      <c r="I58" s="183">
        <v>114300000</v>
      </c>
      <c r="J58" s="183">
        <f>G58-I58</f>
        <v>0</v>
      </c>
      <c r="K58" s="183">
        <v>0</v>
      </c>
      <c r="L58" s="183">
        <v>0</v>
      </c>
      <c r="M58" s="183">
        <v>0</v>
      </c>
      <c r="N58" s="183">
        <v>0</v>
      </c>
      <c r="O58" s="183">
        <v>114300000</v>
      </c>
      <c r="P58" s="14">
        <f>O58-I58</f>
        <v>0</v>
      </c>
      <c r="Q58" s="12">
        <f>G58-O58</f>
        <v>0</v>
      </c>
      <c r="R58" s="183">
        <v>0</v>
      </c>
      <c r="S58" s="438">
        <v>114300000</v>
      </c>
      <c r="T58" s="182"/>
      <c r="U58" s="364">
        <v>10201010502</v>
      </c>
      <c r="V58" s="362" t="s">
        <v>97</v>
      </c>
      <c r="W58" s="283">
        <v>114300000</v>
      </c>
      <c r="X58" s="283">
        <v>0</v>
      </c>
      <c r="Y58" s="283">
        <v>0</v>
      </c>
      <c r="Z58" s="283">
        <v>0</v>
      </c>
      <c r="AA58" s="283">
        <v>0</v>
      </c>
      <c r="AB58" s="283">
        <v>114300000</v>
      </c>
      <c r="AC58" s="283">
        <v>0</v>
      </c>
      <c r="AD58" s="283">
        <v>114300000</v>
      </c>
      <c r="AE58" s="283">
        <v>0</v>
      </c>
      <c r="AF58" s="283">
        <v>114300000</v>
      </c>
      <c r="AG58" s="283">
        <v>0</v>
      </c>
      <c r="AH58" s="283">
        <v>0</v>
      </c>
      <c r="AI58" s="283">
        <v>114300000</v>
      </c>
      <c r="AJ58" s="283">
        <v>0</v>
      </c>
      <c r="AK58" s="283">
        <v>114300000</v>
      </c>
      <c r="AL58" s="283">
        <v>0</v>
      </c>
      <c r="AM58" s="283">
        <v>0</v>
      </c>
      <c r="AN58" s="283">
        <v>0</v>
      </c>
      <c r="AO58" s="283">
        <v>0</v>
      </c>
      <c r="AP58" s="283">
        <v>0</v>
      </c>
      <c r="AQ58" s="283">
        <v>114300000</v>
      </c>
      <c r="AR58" s="283">
        <v>0</v>
      </c>
      <c r="AS58" s="283">
        <v>0</v>
      </c>
      <c r="AT58" s="283">
        <v>0</v>
      </c>
      <c r="AU58" s="283">
        <v>0</v>
      </c>
      <c r="AV58" s="283">
        <v>0</v>
      </c>
      <c r="AW58" s="283">
        <v>0</v>
      </c>
      <c r="AX58" s="283">
        <v>0</v>
      </c>
      <c r="AY58" s="283">
        <v>0</v>
      </c>
    </row>
    <row r="59" spans="1:51" ht="20.100000000000001" customHeight="1" x14ac:dyDescent="0.25">
      <c r="A59" s="141" t="s">
        <v>101</v>
      </c>
      <c r="B59" s="142" t="s">
        <v>40</v>
      </c>
      <c r="C59" s="140">
        <f t="shared" ref="C59:Q59" si="30">SUM(C60:C61)</f>
        <v>280431456</v>
      </c>
      <c r="D59" s="140">
        <f t="shared" si="30"/>
        <v>0</v>
      </c>
      <c r="E59" s="140">
        <f t="shared" si="30"/>
        <v>0</v>
      </c>
      <c r="F59" s="140">
        <f t="shared" si="30"/>
        <v>0</v>
      </c>
      <c r="G59" s="140">
        <f t="shared" si="30"/>
        <v>280431456</v>
      </c>
      <c r="H59" s="140">
        <f t="shared" si="30"/>
        <v>0</v>
      </c>
      <c r="I59" s="140">
        <f t="shared" si="30"/>
        <v>280136000</v>
      </c>
      <c r="J59" s="140">
        <f t="shared" si="30"/>
        <v>295456</v>
      </c>
      <c r="K59" s="140">
        <f t="shared" si="30"/>
        <v>0</v>
      </c>
      <c r="L59" s="140">
        <f t="shared" si="30"/>
        <v>0</v>
      </c>
      <c r="M59" s="140">
        <f t="shared" si="30"/>
        <v>0</v>
      </c>
      <c r="N59" s="140">
        <f t="shared" si="30"/>
        <v>0</v>
      </c>
      <c r="O59" s="140">
        <f t="shared" si="30"/>
        <v>280136000</v>
      </c>
      <c r="P59" s="140">
        <f t="shared" si="30"/>
        <v>0</v>
      </c>
      <c r="Q59" s="140">
        <f t="shared" si="30"/>
        <v>295456</v>
      </c>
      <c r="R59" s="140">
        <f>SUM(R60:R61)</f>
        <v>0</v>
      </c>
      <c r="S59" s="437">
        <f>SUM(S60:S61)</f>
        <v>280136000</v>
      </c>
      <c r="T59" s="182"/>
      <c r="U59" s="364">
        <v>102010106</v>
      </c>
      <c r="V59" s="362" t="s">
        <v>40</v>
      </c>
      <c r="W59" s="283">
        <v>280431456</v>
      </c>
      <c r="X59" s="283">
        <v>0</v>
      </c>
      <c r="Y59" s="283">
        <v>0</v>
      </c>
      <c r="Z59" s="283">
        <v>0</v>
      </c>
      <c r="AA59" s="283">
        <v>0</v>
      </c>
      <c r="AB59" s="283">
        <v>280431456</v>
      </c>
      <c r="AC59" s="283">
        <v>0</v>
      </c>
      <c r="AD59" s="283">
        <v>280136000</v>
      </c>
      <c r="AE59" s="283">
        <v>0</v>
      </c>
      <c r="AF59" s="283">
        <v>280136000</v>
      </c>
      <c r="AG59" s="283">
        <v>295456</v>
      </c>
      <c r="AH59" s="283">
        <v>0</v>
      </c>
      <c r="AI59" s="283">
        <v>280136000</v>
      </c>
      <c r="AJ59" s="283">
        <v>0</v>
      </c>
      <c r="AK59" s="283">
        <v>280136000</v>
      </c>
      <c r="AL59" s="283">
        <v>0</v>
      </c>
      <c r="AM59" s="283">
        <v>0</v>
      </c>
      <c r="AN59" s="283">
        <v>0</v>
      </c>
      <c r="AO59" s="283">
        <v>0</v>
      </c>
      <c r="AP59" s="283">
        <v>0</v>
      </c>
      <c r="AQ59" s="283">
        <v>280136000</v>
      </c>
      <c r="AR59" s="283">
        <v>0</v>
      </c>
      <c r="AS59" s="283">
        <v>0</v>
      </c>
      <c r="AT59" s="283">
        <v>0</v>
      </c>
      <c r="AU59" s="283">
        <v>0</v>
      </c>
      <c r="AV59" s="283">
        <v>0</v>
      </c>
      <c r="AW59" s="283">
        <v>0</v>
      </c>
      <c r="AX59" s="283">
        <v>0</v>
      </c>
      <c r="AY59" s="283">
        <v>0</v>
      </c>
    </row>
    <row r="60" spans="1:51" ht="20.100000000000001" customHeight="1" x14ac:dyDescent="0.25">
      <c r="A60" s="17">
        <v>10201010601</v>
      </c>
      <c r="B60" s="11" t="s">
        <v>96</v>
      </c>
      <c r="C60" s="12">
        <v>295456</v>
      </c>
      <c r="D60" s="183">
        <v>0</v>
      </c>
      <c r="E60" s="131">
        <v>0</v>
      </c>
      <c r="F60" s="131">
        <v>0</v>
      </c>
      <c r="G60" s="12">
        <f>C60+D60+E60-F60</f>
        <v>295456</v>
      </c>
      <c r="H60" s="183">
        <v>0</v>
      </c>
      <c r="I60" s="183">
        <v>0</v>
      </c>
      <c r="J60" s="183">
        <f>G60-I60</f>
        <v>295456</v>
      </c>
      <c r="K60" s="183">
        <v>0</v>
      </c>
      <c r="L60" s="183">
        <v>0</v>
      </c>
      <c r="M60" s="183">
        <v>0</v>
      </c>
      <c r="N60" s="183">
        <v>0</v>
      </c>
      <c r="O60" s="183">
        <v>0</v>
      </c>
      <c r="P60" s="12">
        <f>O60-I60</f>
        <v>0</v>
      </c>
      <c r="Q60" s="12">
        <f>G60-O60</f>
        <v>295456</v>
      </c>
      <c r="R60" s="183">
        <v>0</v>
      </c>
      <c r="S60" s="438">
        <v>0</v>
      </c>
      <c r="T60" s="182"/>
      <c r="U60" s="364">
        <v>10201010601</v>
      </c>
      <c r="V60" s="362" t="s">
        <v>96</v>
      </c>
      <c r="W60" s="283">
        <v>295456</v>
      </c>
      <c r="X60" s="283">
        <v>0</v>
      </c>
      <c r="Y60" s="283">
        <v>0</v>
      </c>
      <c r="Z60" s="283">
        <v>0</v>
      </c>
      <c r="AA60" s="283">
        <v>0</v>
      </c>
      <c r="AB60" s="283">
        <v>295456</v>
      </c>
      <c r="AC60" s="283">
        <v>0</v>
      </c>
      <c r="AD60" s="283">
        <v>0</v>
      </c>
      <c r="AE60" s="283">
        <v>0</v>
      </c>
      <c r="AF60" s="283">
        <v>0</v>
      </c>
      <c r="AG60" s="283">
        <v>295456</v>
      </c>
      <c r="AH60" s="283">
        <v>0</v>
      </c>
      <c r="AI60" s="283">
        <v>0</v>
      </c>
      <c r="AJ60" s="283">
        <v>0</v>
      </c>
      <c r="AK60" s="283">
        <v>0</v>
      </c>
      <c r="AL60" s="283">
        <v>0</v>
      </c>
      <c r="AM60" s="283">
        <v>0</v>
      </c>
      <c r="AN60" s="283">
        <v>0</v>
      </c>
      <c r="AO60" s="283">
        <v>0</v>
      </c>
      <c r="AP60" s="283">
        <v>0</v>
      </c>
      <c r="AQ60" s="283">
        <v>0</v>
      </c>
      <c r="AR60" s="283">
        <v>0</v>
      </c>
      <c r="AS60" s="283">
        <v>0</v>
      </c>
      <c r="AT60" s="283">
        <v>0</v>
      </c>
      <c r="AU60" s="283">
        <v>0</v>
      </c>
      <c r="AV60" s="283">
        <v>0</v>
      </c>
      <c r="AW60" s="283">
        <v>0</v>
      </c>
      <c r="AX60" s="283">
        <v>0</v>
      </c>
      <c r="AY60" s="283">
        <v>0</v>
      </c>
    </row>
    <row r="61" spans="1:51" ht="20.100000000000001" customHeight="1" x14ac:dyDescent="0.25">
      <c r="A61" s="17">
        <v>10201010602</v>
      </c>
      <c r="B61" s="11" t="s">
        <v>97</v>
      </c>
      <c r="C61" s="14">
        <v>280136000</v>
      </c>
      <c r="D61" s="183">
        <v>0</v>
      </c>
      <c r="E61" s="131">
        <v>0</v>
      </c>
      <c r="F61" s="131">
        <v>0</v>
      </c>
      <c r="G61" s="14">
        <f>C61+D61+E61-F61</f>
        <v>280136000</v>
      </c>
      <c r="H61" s="183">
        <v>0</v>
      </c>
      <c r="I61" s="183">
        <v>280136000</v>
      </c>
      <c r="J61" s="183">
        <f>G61-I61</f>
        <v>0</v>
      </c>
      <c r="K61" s="183">
        <v>0</v>
      </c>
      <c r="L61" s="183">
        <v>0</v>
      </c>
      <c r="M61" s="183">
        <v>0</v>
      </c>
      <c r="N61" s="183">
        <v>0</v>
      </c>
      <c r="O61" s="183">
        <v>280136000</v>
      </c>
      <c r="P61" s="14">
        <f>O61-I61</f>
        <v>0</v>
      </c>
      <c r="Q61" s="12">
        <f>G61-O61</f>
        <v>0</v>
      </c>
      <c r="R61" s="183">
        <v>0</v>
      </c>
      <c r="S61" s="438">
        <v>280136000</v>
      </c>
      <c r="T61" s="182"/>
      <c r="U61" s="364">
        <v>10201010602</v>
      </c>
      <c r="V61" s="362" t="s">
        <v>97</v>
      </c>
      <c r="W61" s="283">
        <v>280136000</v>
      </c>
      <c r="X61" s="283">
        <v>0</v>
      </c>
      <c r="Y61" s="283">
        <v>0</v>
      </c>
      <c r="Z61" s="283">
        <v>0</v>
      </c>
      <c r="AA61" s="283">
        <v>0</v>
      </c>
      <c r="AB61" s="283">
        <v>280136000</v>
      </c>
      <c r="AC61" s="283">
        <v>0</v>
      </c>
      <c r="AD61" s="283">
        <v>280136000</v>
      </c>
      <c r="AE61" s="283">
        <v>0</v>
      </c>
      <c r="AF61" s="283">
        <v>280136000</v>
      </c>
      <c r="AG61" s="283">
        <v>0</v>
      </c>
      <c r="AH61" s="283">
        <v>0</v>
      </c>
      <c r="AI61" s="283">
        <v>280136000</v>
      </c>
      <c r="AJ61" s="283">
        <v>0</v>
      </c>
      <c r="AK61" s="283">
        <v>280136000</v>
      </c>
      <c r="AL61" s="283">
        <v>0</v>
      </c>
      <c r="AM61" s="283">
        <v>0</v>
      </c>
      <c r="AN61" s="283">
        <v>0</v>
      </c>
      <c r="AO61" s="283">
        <v>0</v>
      </c>
      <c r="AP61" s="283">
        <v>0</v>
      </c>
      <c r="AQ61" s="283">
        <v>280136000</v>
      </c>
      <c r="AR61" s="283">
        <v>0</v>
      </c>
      <c r="AS61" s="283">
        <v>0</v>
      </c>
      <c r="AT61" s="283">
        <v>0</v>
      </c>
      <c r="AU61" s="283">
        <v>0</v>
      </c>
      <c r="AV61" s="283">
        <v>0</v>
      </c>
      <c r="AW61" s="283">
        <v>0</v>
      </c>
      <c r="AX61" s="283">
        <v>0</v>
      </c>
      <c r="AY61" s="283">
        <v>0</v>
      </c>
    </row>
    <row r="62" spans="1:51" ht="20.100000000000001" customHeight="1" x14ac:dyDescent="0.25">
      <c r="A62" s="141" t="s">
        <v>102</v>
      </c>
      <c r="B62" s="142" t="s">
        <v>42</v>
      </c>
      <c r="C62" s="140">
        <f t="shared" ref="C62:S62" si="31">C63</f>
        <v>115000000</v>
      </c>
      <c r="D62" s="140">
        <f t="shared" si="31"/>
        <v>0</v>
      </c>
      <c r="E62" s="140">
        <f t="shared" si="31"/>
        <v>0</v>
      </c>
      <c r="F62" s="140">
        <f t="shared" si="31"/>
        <v>0</v>
      </c>
      <c r="G62" s="140">
        <f t="shared" si="31"/>
        <v>115000000</v>
      </c>
      <c r="H62" s="140">
        <f t="shared" si="31"/>
        <v>0</v>
      </c>
      <c r="I62" s="140">
        <f t="shared" si="31"/>
        <v>115000000</v>
      </c>
      <c r="J62" s="140">
        <f t="shared" si="31"/>
        <v>0</v>
      </c>
      <c r="K62" s="140">
        <f t="shared" si="31"/>
        <v>0</v>
      </c>
      <c r="L62" s="140">
        <f t="shared" si="31"/>
        <v>0</v>
      </c>
      <c r="M62" s="140">
        <f t="shared" si="31"/>
        <v>0</v>
      </c>
      <c r="N62" s="140">
        <f t="shared" si="31"/>
        <v>0</v>
      </c>
      <c r="O62" s="140">
        <f t="shared" si="31"/>
        <v>115000000</v>
      </c>
      <c r="P62" s="140">
        <f t="shared" si="31"/>
        <v>0</v>
      </c>
      <c r="Q62" s="140">
        <f t="shared" si="31"/>
        <v>0</v>
      </c>
      <c r="R62" s="140">
        <f t="shared" si="31"/>
        <v>0</v>
      </c>
      <c r="S62" s="437">
        <f t="shared" si="31"/>
        <v>115000000</v>
      </c>
      <c r="T62" s="182"/>
      <c r="U62" s="364">
        <v>102010107</v>
      </c>
      <c r="V62" s="362" t="s">
        <v>42</v>
      </c>
      <c r="W62" s="283">
        <v>115000000</v>
      </c>
      <c r="X62" s="283">
        <v>0</v>
      </c>
      <c r="Y62" s="283">
        <v>0</v>
      </c>
      <c r="Z62" s="283">
        <v>0</v>
      </c>
      <c r="AA62" s="283">
        <v>0</v>
      </c>
      <c r="AB62" s="283">
        <v>115000000</v>
      </c>
      <c r="AC62" s="283">
        <v>0</v>
      </c>
      <c r="AD62" s="283">
        <v>115000000</v>
      </c>
      <c r="AE62" s="283">
        <v>0</v>
      </c>
      <c r="AF62" s="283">
        <v>115000000</v>
      </c>
      <c r="AG62" s="283">
        <v>0</v>
      </c>
      <c r="AH62" s="283">
        <v>0</v>
      </c>
      <c r="AI62" s="283">
        <v>115000000</v>
      </c>
      <c r="AJ62" s="283">
        <v>0</v>
      </c>
      <c r="AK62" s="283">
        <v>115000000</v>
      </c>
      <c r="AL62" s="283">
        <v>0</v>
      </c>
      <c r="AM62" s="283">
        <v>0</v>
      </c>
      <c r="AN62" s="283">
        <v>0</v>
      </c>
      <c r="AO62" s="283">
        <v>0</v>
      </c>
      <c r="AP62" s="283">
        <v>0</v>
      </c>
      <c r="AQ62" s="283">
        <v>115000000</v>
      </c>
      <c r="AR62" s="283">
        <v>0</v>
      </c>
      <c r="AS62" s="283">
        <v>0</v>
      </c>
      <c r="AT62" s="283">
        <v>0</v>
      </c>
      <c r="AU62" s="283">
        <v>0</v>
      </c>
      <c r="AV62" s="283">
        <v>0</v>
      </c>
      <c r="AW62" s="283">
        <v>0</v>
      </c>
      <c r="AX62" s="283">
        <v>0</v>
      </c>
      <c r="AY62" s="283">
        <v>0</v>
      </c>
    </row>
    <row r="63" spans="1:51" ht="20.100000000000001" customHeight="1" x14ac:dyDescent="0.25">
      <c r="A63" s="17">
        <v>10201010702</v>
      </c>
      <c r="B63" s="11" t="s">
        <v>97</v>
      </c>
      <c r="C63" s="15">
        <v>115000000</v>
      </c>
      <c r="D63" s="183">
        <v>0</v>
      </c>
      <c r="E63" s="131">
        <v>0</v>
      </c>
      <c r="F63" s="131">
        <v>0</v>
      </c>
      <c r="G63" s="15">
        <f>C63+D63+E63-F63</f>
        <v>115000000</v>
      </c>
      <c r="H63" s="183">
        <v>0</v>
      </c>
      <c r="I63" s="183">
        <v>115000000</v>
      </c>
      <c r="J63" s="183">
        <f>G63-I63</f>
        <v>0</v>
      </c>
      <c r="K63" s="183">
        <v>0</v>
      </c>
      <c r="L63" s="183">
        <v>0</v>
      </c>
      <c r="M63" s="183">
        <v>0</v>
      </c>
      <c r="N63" s="183">
        <v>0</v>
      </c>
      <c r="O63" s="183">
        <v>115000000</v>
      </c>
      <c r="P63" s="15">
        <f>O63-I63</f>
        <v>0</v>
      </c>
      <c r="Q63" s="12">
        <f>G63-O63</f>
        <v>0</v>
      </c>
      <c r="R63" s="183">
        <v>0</v>
      </c>
      <c r="S63" s="438">
        <v>115000000</v>
      </c>
      <c r="T63" s="182"/>
      <c r="U63" s="364">
        <v>10201010702</v>
      </c>
      <c r="V63" s="362" t="s">
        <v>97</v>
      </c>
      <c r="W63" s="283">
        <v>115000000</v>
      </c>
      <c r="X63" s="283">
        <v>0</v>
      </c>
      <c r="Y63" s="283">
        <v>0</v>
      </c>
      <c r="Z63" s="283">
        <v>0</v>
      </c>
      <c r="AA63" s="283">
        <v>0</v>
      </c>
      <c r="AB63" s="283">
        <v>115000000</v>
      </c>
      <c r="AC63" s="283">
        <v>0</v>
      </c>
      <c r="AD63" s="283">
        <v>115000000</v>
      </c>
      <c r="AE63" s="283">
        <v>0</v>
      </c>
      <c r="AF63" s="283">
        <v>115000000</v>
      </c>
      <c r="AG63" s="283">
        <v>0</v>
      </c>
      <c r="AH63" s="283">
        <v>0</v>
      </c>
      <c r="AI63" s="283">
        <v>115000000</v>
      </c>
      <c r="AJ63" s="283">
        <v>0</v>
      </c>
      <c r="AK63" s="283">
        <v>115000000</v>
      </c>
      <c r="AL63" s="283">
        <v>0</v>
      </c>
      <c r="AM63" s="283">
        <v>0</v>
      </c>
      <c r="AN63" s="283">
        <v>0</v>
      </c>
      <c r="AO63" s="283">
        <v>0</v>
      </c>
      <c r="AP63" s="283">
        <v>0</v>
      </c>
      <c r="AQ63" s="283">
        <v>115000000</v>
      </c>
      <c r="AR63" s="283">
        <v>0</v>
      </c>
      <c r="AS63" s="283">
        <v>0</v>
      </c>
      <c r="AT63" s="283">
        <v>0</v>
      </c>
      <c r="AU63" s="283">
        <v>0</v>
      </c>
      <c r="AV63" s="283">
        <v>0</v>
      </c>
      <c r="AW63" s="283">
        <v>0</v>
      </c>
      <c r="AX63" s="283">
        <v>0</v>
      </c>
      <c r="AY63" s="283">
        <v>0</v>
      </c>
    </row>
    <row r="64" spans="1:51" ht="20.100000000000001" customHeight="1" x14ac:dyDescent="0.25">
      <c r="A64" s="141" t="s">
        <v>103</v>
      </c>
      <c r="B64" s="142" t="s">
        <v>44</v>
      </c>
      <c r="C64" s="140">
        <f t="shared" ref="C64:S64" si="32">C65</f>
        <v>252000000</v>
      </c>
      <c r="D64" s="140">
        <f t="shared" si="32"/>
        <v>0</v>
      </c>
      <c r="E64" s="140">
        <f t="shared" si="32"/>
        <v>0</v>
      </c>
      <c r="F64" s="140">
        <f t="shared" si="32"/>
        <v>0</v>
      </c>
      <c r="G64" s="140">
        <f t="shared" si="32"/>
        <v>252000000</v>
      </c>
      <c r="H64" s="140">
        <f t="shared" si="32"/>
        <v>0</v>
      </c>
      <c r="I64" s="140">
        <f t="shared" si="32"/>
        <v>252000000</v>
      </c>
      <c r="J64" s="140">
        <f t="shared" si="32"/>
        <v>0</v>
      </c>
      <c r="K64" s="140">
        <f t="shared" si="32"/>
        <v>0</v>
      </c>
      <c r="L64" s="140">
        <f t="shared" si="32"/>
        <v>0</v>
      </c>
      <c r="M64" s="140">
        <f t="shared" si="32"/>
        <v>0</v>
      </c>
      <c r="N64" s="140">
        <f t="shared" si="32"/>
        <v>0</v>
      </c>
      <c r="O64" s="140">
        <f t="shared" si="32"/>
        <v>252000000</v>
      </c>
      <c r="P64" s="140">
        <f t="shared" si="32"/>
        <v>0</v>
      </c>
      <c r="Q64" s="140">
        <f t="shared" si="32"/>
        <v>0</v>
      </c>
      <c r="R64" s="140">
        <f t="shared" si="32"/>
        <v>0</v>
      </c>
      <c r="S64" s="437">
        <f t="shared" si="32"/>
        <v>252000000</v>
      </c>
      <c r="T64" s="182"/>
      <c r="U64" s="364">
        <v>102010108</v>
      </c>
      <c r="V64" s="362" t="s">
        <v>967</v>
      </c>
      <c r="W64" s="283">
        <v>252000000</v>
      </c>
      <c r="X64" s="283">
        <v>0</v>
      </c>
      <c r="Y64" s="283">
        <v>0</v>
      </c>
      <c r="Z64" s="283">
        <v>0</v>
      </c>
      <c r="AA64" s="283">
        <v>0</v>
      </c>
      <c r="AB64" s="283">
        <v>252000000</v>
      </c>
      <c r="AC64" s="283">
        <v>0</v>
      </c>
      <c r="AD64" s="283">
        <v>252000000</v>
      </c>
      <c r="AE64" s="283">
        <v>0</v>
      </c>
      <c r="AF64" s="283">
        <v>252000000</v>
      </c>
      <c r="AG64" s="283">
        <v>0</v>
      </c>
      <c r="AH64" s="283">
        <v>0</v>
      </c>
      <c r="AI64" s="283">
        <v>252000000</v>
      </c>
      <c r="AJ64" s="283">
        <v>0</v>
      </c>
      <c r="AK64" s="283">
        <v>252000000</v>
      </c>
      <c r="AL64" s="283">
        <v>0</v>
      </c>
      <c r="AM64" s="283">
        <v>0</v>
      </c>
      <c r="AN64" s="283">
        <v>0</v>
      </c>
      <c r="AO64" s="283">
        <v>0</v>
      </c>
      <c r="AP64" s="283">
        <v>0</v>
      </c>
      <c r="AQ64" s="283">
        <v>252000000</v>
      </c>
      <c r="AR64" s="283">
        <v>0</v>
      </c>
      <c r="AS64" s="283">
        <v>0</v>
      </c>
      <c r="AT64" s="283">
        <v>0</v>
      </c>
      <c r="AU64" s="283">
        <v>0</v>
      </c>
      <c r="AV64" s="283">
        <v>0</v>
      </c>
      <c r="AW64" s="283">
        <v>0</v>
      </c>
      <c r="AX64" s="283">
        <v>0</v>
      </c>
      <c r="AY64" s="283">
        <v>0</v>
      </c>
    </row>
    <row r="65" spans="1:51" ht="20.100000000000001" customHeight="1" x14ac:dyDescent="0.25">
      <c r="A65" s="17">
        <v>10201010802</v>
      </c>
      <c r="B65" s="11" t="s">
        <v>97</v>
      </c>
      <c r="C65" s="15">
        <v>252000000</v>
      </c>
      <c r="D65" s="183">
        <v>0</v>
      </c>
      <c r="E65" s="131">
        <v>0</v>
      </c>
      <c r="F65" s="131">
        <v>0</v>
      </c>
      <c r="G65" s="15">
        <f>C65+D65+E65-F65</f>
        <v>252000000</v>
      </c>
      <c r="H65" s="183">
        <v>0</v>
      </c>
      <c r="I65" s="183">
        <v>252000000</v>
      </c>
      <c r="J65" s="183">
        <f>G65-I65</f>
        <v>0</v>
      </c>
      <c r="K65" s="183">
        <v>0</v>
      </c>
      <c r="L65" s="183">
        <v>0</v>
      </c>
      <c r="M65" s="183">
        <v>0</v>
      </c>
      <c r="N65" s="183">
        <v>0</v>
      </c>
      <c r="O65" s="183">
        <v>252000000</v>
      </c>
      <c r="P65" s="15">
        <f>O65-I65</f>
        <v>0</v>
      </c>
      <c r="Q65" s="12">
        <f>G65-O65</f>
        <v>0</v>
      </c>
      <c r="R65" s="183">
        <v>0</v>
      </c>
      <c r="S65" s="438">
        <v>252000000</v>
      </c>
      <c r="T65" s="182"/>
      <c r="U65" s="364">
        <v>10201010802</v>
      </c>
      <c r="V65" s="362" t="s">
        <v>97</v>
      </c>
      <c r="W65" s="283">
        <v>252000000</v>
      </c>
      <c r="X65" s="283">
        <v>0</v>
      </c>
      <c r="Y65" s="283">
        <v>0</v>
      </c>
      <c r="Z65" s="283">
        <v>0</v>
      </c>
      <c r="AA65" s="283">
        <v>0</v>
      </c>
      <c r="AB65" s="283">
        <v>252000000</v>
      </c>
      <c r="AC65" s="283">
        <v>0</v>
      </c>
      <c r="AD65" s="283">
        <v>252000000</v>
      </c>
      <c r="AE65" s="283">
        <v>0</v>
      </c>
      <c r="AF65" s="283">
        <v>252000000</v>
      </c>
      <c r="AG65" s="283">
        <v>0</v>
      </c>
      <c r="AH65" s="283">
        <v>0</v>
      </c>
      <c r="AI65" s="283">
        <v>252000000</v>
      </c>
      <c r="AJ65" s="283">
        <v>0</v>
      </c>
      <c r="AK65" s="283">
        <v>252000000</v>
      </c>
      <c r="AL65" s="283">
        <v>0</v>
      </c>
      <c r="AM65" s="283">
        <v>0</v>
      </c>
      <c r="AN65" s="283">
        <v>0</v>
      </c>
      <c r="AO65" s="283">
        <v>0</v>
      </c>
      <c r="AP65" s="283">
        <v>0</v>
      </c>
      <c r="AQ65" s="283">
        <v>252000000</v>
      </c>
      <c r="AR65" s="283">
        <v>0</v>
      </c>
      <c r="AS65" s="283">
        <v>0</v>
      </c>
      <c r="AT65" s="283">
        <v>0</v>
      </c>
      <c r="AU65" s="283">
        <v>0</v>
      </c>
      <c r="AV65" s="283">
        <v>0</v>
      </c>
      <c r="AW65" s="283">
        <v>0</v>
      </c>
      <c r="AX65" s="283">
        <v>0</v>
      </c>
      <c r="AY65" s="283">
        <v>0</v>
      </c>
    </row>
    <row r="66" spans="1:51" ht="20.100000000000001" customHeight="1" x14ac:dyDescent="0.25">
      <c r="A66" s="141" t="s">
        <v>104</v>
      </c>
      <c r="B66" s="142" t="s">
        <v>46</v>
      </c>
      <c r="C66" s="140">
        <f t="shared" ref="C66:Q66" si="33">SUM(C67:C68)</f>
        <v>3809569049.3199983</v>
      </c>
      <c r="D66" s="140">
        <f t="shared" si="33"/>
        <v>0</v>
      </c>
      <c r="E66" s="140">
        <f t="shared" si="33"/>
        <v>0</v>
      </c>
      <c r="F66" s="140">
        <f t="shared" si="33"/>
        <v>0</v>
      </c>
      <c r="G66" s="140">
        <f t="shared" si="33"/>
        <v>3809569049.3199983</v>
      </c>
      <c r="H66" s="140">
        <f t="shared" si="33"/>
        <v>0</v>
      </c>
      <c r="I66" s="140">
        <f t="shared" si="33"/>
        <v>354087000</v>
      </c>
      <c r="J66" s="140">
        <f t="shared" si="33"/>
        <v>3455482049.3199983</v>
      </c>
      <c r="K66" s="140">
        <f t="shared" si="33"/>
        <v>0</v>
      </c>
      <c r="L66" s="140">
        <f t="shared" si="33"/>
        <v>0</v>
      </c>
      <c r="M66" s="140">
        <f t="shared" si="33"/>
        <v>0</v>
      </c>
      <c r="N66" s="140">
        <f t="shared" si="33"/>
        <v>0</v>
      </c>
      <c r="O66" s="140">
        <f t="shared" si="33"/>
        <v>354087000</v>
      </c>
      <c r="P66" s="140">
        <f t="shared" si="33"/>
        <v>0</v>
      </c>
      <c r="Q66" s="140">
        <f t="shared" si="33"/>
        <v>3455482049.3199983</v>
      </c>
      <c r="R66" s="140">
        <f>SUM(R67:R68)</f>
        <v>0</v>
      </c>
      <c r="S66" s="437">
        <f>SUM(S67:S68)</f>
        <v>354087000</v>
      </c>
      <c r="T66" s="182"/>
      <c r="U66" s="364">
        <v>102010109</v>
      </c>
      <c r="V66" s="362" t="s">
        <v>46</v>
      </c>
      <c r="W66" s="283">
        <v>3809569049.3200002</v>
      </c>
      <c r="X66" s="283">
        <v>0</v>
      </c>
      <c r="Y66" s="283">
        <v>0</v>
      </c>
      <c r="Z66" s="283">
        <v>0</v>
      </c>
      <c r="AA66" s="283">
        <v>0</v>
      </c>
      <c r="AB66" s="283">
        <v>3809569049.3200002</v>
      </c>
      <c r="AC66" s="283">
        <v>0</v>
      </c>
      <c r="AD66" s="283">
        <v>354087000</v>
      </c>
      <c r="AE66" s="283">
        <v>0</v>
      </c>
      <c r="AF66" s="283">
        <v>354087000</v>
      </c>
      <c r="AG66" s="283">
        <v>3455482049.3200002</v>
      </c>
      <c r="AH66" s="283">
        <v>0</v>
      </c>
      <c r="AI66" s="283">
        <v>354087000</v>
      </c>
      <c r="AJ66" s="283">
        <v>0</v>
      </c>
      <c r="AK66" s="283">
        <v>354087000</v>
      </c>
      <c r="AL66" s="283">
        <v>0</v>
      </c>
      <c r="AM66" s="283">
        <v>0</v>
      </c>
      <c r="AN66" s="283">
        <v>0</v>
      </c>
      <c r="AO66" s="283">
        <v>0</v>
      </c>
      <c r="AP66" s="283">
        <v>0</v>
      </c>
      <c r="AQ66" s="283">
        <v>354087000</v>
      </c>
      <c r="AR66" s="283">
        <v>0</v>
      </c>
      <c r="AS66" s="283">
        <v>0</v>
      </c>
      <c r="AT66" s="283">
        <v>0</v>
      </c>
      <c r="AU66" s="283">
        <v>0</v>
      </c>
      <c r="AV66" s="283">
        <v>0</v>
      </c>
      <c r="AW66" s="283">
        <v>0</v>
      </c>
      <c r="AX66" s="283">
        <v>0</v>
      </c>
      <c r="AY66" s="283">
        <v>0</v>
      </c>
    </row>
    <row r="67" spans="1:51" ht="20.100000000000001" customHeight="1" x14ac:dyDescent="0.25">
      <c r="A67" s="17">
        <v>10201010901</v>
      </c>
      <c r="B67" s="11" t="s">
        <v>96</v>
      </c>
      <c r="C67" s="12">
        <v>3455482049.3199983</v>
      </c>
      <c r="D67" s="183">
        <v>0</v>
      </c>
      <c r="E67" s="131">
        <v>0</v>
      </c>
      <c r="F67" s="131">
        <v>0</v>
      </c>
      <c r="G67" s="12">
        <f>C67+D67+E67-F67</f>
        <v>3455482049.3199983</v>
      </c>
      <c r="H67" s="183">
        <v>0</v>
      </c>
      <c r="I67" s="183">
        <v>0</v>
      </c>
      <c r="J67" s="183">
        <f>G67-I67</f>
        <v>3455482049.3199983</v>
      </c>
      <c r="K67" s="183">
        <v>0</v>
      </c>
      <c r="L67" s="183">
        <v>0</v>
      </c>
      <c r="M67" s="183">
        <v>0</v>
      </c>
      <c r="N67" s="183">
        <v>0</v>
      </c>
      <c r="O67" s="183">
        <v>0</v>
      </c>
      <c r="P67" s="12">
        <f>O67-I67</f>
        <v>0</v>
      </c>
      <c r="Q67" s="12">
        <f>G67-O67</f>
        <v>3455482049.3199983</v>
      </c>
      <c r="R67" s="183">
        <v>0</v>
      </c>
      <c r="S67" s="438">
        <v>0</v>
      </c>
      <c r="T67" s="182"/>
      <c r="U67" s="364">
        <v>10201010901</v>
      </c>
      <c r="V67" s="362" t="s">
        <v>96</v>
      </c>
      <c r="W67" s="283">
        <v>3455482049.3200002</v>
      </c>
      <c r="X67" s="283">
        <v>0</v>
      </c>
      <c r="Y67" s="283">
        <v>0</v>
      </c>
      <c r="Z67" s="283">
        <v>0</v>
      </c>
      <c r="AA67" s="283">
        <v>0</v>
      </c>
      <c r="AB67" s="283">
        <v>3455482049.3200002</v>
      </c>
      <c r="AC67" s="283">
        <v>0</v>
      </c>
      <c r="AD67" s="283">
        <v>0</v>
      </c>
      <c r="AE67" s="283">
        <v>0</v>
      </c>
      <c r="AF67" s="283">
        <v>0</v>
      </c>
      <c r="AG67" s="283">
        <v>3455482049.3200002</v>
      </c>
      <c r="AH67" s="283">
        <v>0</v>
      </c>
      <c r="AI67" s="283">
        <v>0</v>
      </c>
      <c r="AJ67" s="283">
        <v>0</v>
      </c>
      <c r="AK67" s="283">
        <v>0</v>
      </c>
      <c r="AL67" s="283">
        <v>0</v>
      </c>
      <c r="AM67" s="283">
        <v>0</v>
      </c>
      <c r="AN67" s="283">
        <v>0</v>
      </c>
      <c r="AO67" s="283">
        <v>0</v>
      </c>
      <c r="AP67" s="283">
        <v>0</v>
      </c>
      <c r="AQ67" s="283">
        <v>0</v>
      </c>
      <c r="AR67" s="283">
        <v>0</v>
      </c>
      <c r="AS67" s="283">
        <v>0</v>
      </c>
      <c r="AT67" s="283">
        <v>0</v>
      </c>
      <c r="AU67" s="283">
        <v>0</v>
      </c>
      <c r="AV67" s="283">
        <v>0</v>
      </c>
      <c r="AW67" s="283">
        <v>0</v>
      </c>
      <c r="AX67" s="283">
        <v>0</v>
      </c>
      <c r="AY67" s="283">
        <v>0</v>
      </c>
    </row>
    <row r="68" spans="1:51" ht="20.100000000000001" customHeight="1" x14ac:dyDescent="0.25">
      <c r="A68" s="17">
        <v>10201010902</v>
      </c>
      <c r="B68" s="11" t="s">
        <v>97</v>
      </c>
      <c r="C68" s="14">
        <v>354087000</v>
      </c>
      <c r="D68" s="183">
        <v>0</v>
      </c>
      <c r="E68" s="131">
        <v>0</v>
      </c>
      <c r="F68" s="131">
        <v>0</v>
      </c>
      <c r="G68" s="14">
        <f>C68+D68+E68-F68</f>
        <v>354087000</v>
      </c>
      <c r="H68" s="183">
        <v>0</v>
      </c>
      <c r="I68" s="183">
        <v>354087000</v>
      </c>
      <c r="J68" s="183">
        <f>G68-I68</f>
        <v>0</v>
      </c>
      <c r="K68" s="183">
        <v>0</v>
      </c>
      <c r="L68" s="183">
        <v>0</v>
      </c>
      <c r="M68" s="183">
        <v>0</v>
      </c>
      <c r="N68" s="183">
        <v>0</v>
      </c>
      <c r="O68" s="183">
        <v>354087000</v>
      </c>
      <c r="P68" s="14">
        <f>O68-I68</f>
        <v>0</v>
      </c>
      <c r="Q68" s="12">
        <f>G68-O68</f>
        <v>0</v>
      </c>
      <c r="R68" s="183">
        <v>0</v>
      </c>
      <c r="S68" s="438">
        <v>354087000</v>
      </c>
      <c r="T68" s="182"/>
      <c r="U68" s="364">
        <v>10201010902</v>
      </c>
      <c r="V68" s="362" t="s">
        <v>97</v>
      </c>
      <c r="W68" s="283">
        <v>354087000</v>
      </c>
      <c r="X68" s="283">
        <v>0</v>
      </c>
      <c r="Y68" s="283">
        <v>0</v>
      </c>
      <c r="Z68" s="283">
        <v>0</v>
      </c>
      <c r="AA68" s="283">
        <v>0</v>
      </c>
      <c r="AB68" s="283">
        <v>354087000</v>
      </c>
      <c r="AC68" s="283">
        <v>0</v>
      </c>
      <c r="AD68" s="283">
        <v>354087000</v>
      </c>
      <c r="AE68" s="283">
        <v>0</v>
      </c>
      <c r="AF68" s="283">
        <v>354087000</v>
      </c>
      <c r="AG68" s="283">
        <v>0</v>
      </c>
      <c r="AH68" s="283">
        <v>0</v>
      </c>
      <c r="AI68" s="283">
        <v>354087000</v>
      </c>
      <c r="AJ68" s="283">
        <v>0</v>
      </c>
      <c r="AK68" s="283">
        <v>354087000</v>
      </c>
      <c r="AL68" s="283">
        <v>0</v>
      </c>
      <c r="AM68" s="283">
        <v>0</v>
      </c>
      <c r="AN68" s="283">
        <v>0</v>
      </c>
      <c r="AO68" s="283">
        <v>0</v>
      </c>
      <c r="AP68" s="283">
        <v>0</v>
      </c>
      <c r="AQ68" s="283">
        <v>354087000</v>
      </c>
      <c r="AR68" s="283">
        <v>0</v>
      </c>
      <c r="AS68" s="283">
        <v>0</v>
      </c>
      <c r="AT68" s="283">
        <v>0</v>
      </c>
      <c r="AU68" s="283">
        <v>0</v>
      </c>
      <c r="AV68" s="283">
        <v>0</v>
      </c>
      <c r="AW68" s="283">
        <v>0</v>
      </c>
      <c r="AX68" s="283">
        <v>0</v>
      </c>
      <c r="AY68" s="283">
        <v>0</v>
      </c>
    </row>
    <row r="69" spans="1:51" ht="20.100000000000001" customHeight="1" x14ac:dyDescent="0.25">
      <c r="A69" s="141" t="s">
        <v>105</v>
      </c>
      <c r="B69" s="142" t="s">
        <v>48</v>
      </c>
      <c r="C69" s="140">
        <f t="shared" ref="C69:Q69" si="34">SUM(C70:C71)</f>
        <v>3643307001.3199983</v>
      </c>
      <c r="D69" s="140">
        <f t="shared" si="34"/>
        <v>0</v>
      </c>
      <c r="E69" s="140">
        <f t="shared" si="34"/>
        <v>0</v>
      </c>
      <c r="F69" s="140">
        <f t="shared" si="34"/>
        <v>0</v>
      </c>
      <c r="G69" s="140">
        <f t="shared" si="34"/>
        <v>3643307001.3199983</v>
      </c>
      <c r="H69" s="140">
        <f t="shared" si="34"/>
        <v>0</v>
      </c>
      <c r="I69" s="140">
        <f t="shared" si="34"/>
        <v>187000000</v>
      </c>
      <c r="J69" s="140">
        <f t="shared" si="34"/>
        <v>3456307001.3199983</v>
      </c>
      <c r="K69" s="140">
        <f t="shared" si="34"/>
        <v>0</v>
      </c>
      <c r="L69" s="140">
        <f t="shared" si="34"/>
        <v>0</v>
      </c>
      <c r="M69" s="140">
        <f t="shared" si="34"/>
        <v>0</v>
      </c>
      <c r="N69" s="140">
        <f t="shared" si="34"/>
        <v>0</v>
      </c>
      <c r="O69" s="140">
        <f t="shared" si="34"/>
        <v>187000000</v>
      </c>
      <c r="P69" s="140">
        <f t="shared" si="34"/>
        <v>0</v>
      </c>
      <c r="Q69" s="140">
        <f t="shared" si="34"/>
        <v>3456307001.3199983</v>
      </c>
      <c r="R69" s="140">
        <f>SUM(R70:R71)</f>
        <v>0</v>
      </c>
      <c r="S69" s="437">
        <f>SUM(S70:S71)</f>
        <v>187000000</v>
      </c>
      <c r="T69" s="182"/>
      <c r="U69" s="364">
        <v>102010110</v>
      </c>
      <c r="V69" s="362" t="s">
        <v>48</v>
      </c>
      <c r="W69" s="283">
        <v>3643307001.3200002</v>
      </c>
      <c r="X69" s="283">
        <v>0</v>
      </c>
      <c r="Y69" s="283">
        <v>0</v>
      </c>
      <c r="Z69" s="283">
        <v>0</v>
      </c>
      <c r="AA69" s="283">
        <v>0</v>
      </c>
      <c r="AB69" s="283">
        <v>3643307001.3200002</v>
      </c>
      <c r="AC69" s="283">
        <v>0</v>
      </c>
      <c r="AD69" s="283">
        <v>187000000</v>
      </c>
      <c r="AE69" s="283">
        <v>0</v>
      </c>
      <c r="AF69" s="283">
        <v>187000000</v>
      </c>
      <c r="AG69" s="283">
        <v>3456307001.3200002</v>
      </c>
      <c r="AH69" s="283">
        <v>0</v>
      </c>
      <c r="AI69" s="283">
        <v>187000000</v>
      </c>
      <c r="AJ69" s="283">
        <v>0</v>
      </c>
      <c r="AK69" s="283">
        <v>187000000</v>
      </c>
      <c r="AL69" s="283">
        <v>0</v>
      </c>
      <c r="AM69" s="283">
        <v>0</v>
      </c>
      <c r="AN69" s="283">
        <v>0</v>
      </c>
      <c r="AO69" s="283">
        <v>0</v>
      </c>
      <c r="AP69" s="283">
        <v>0</v>
      </c>
      <c r="AQ69" s="283">
        <v>187000000</v>
      </c>
      <c r="AR69" s="283">
        <v>0</v>
      </c>
      <c r="AS69" s="283">
        <v>0</v>
      </c>
      <c r="AT69" s="283">
        <v>0</v>
      </c>
      <c r="AU69" s="283">
        <v>0</v>
      </c>
      <c r="AV69" s="283">
        <v>0</v>
      </c>
      <c r="AW69" s="283">
        <v>0</v>
      </c>
      <c r="AX69" s="283">
        <v>0</v>
      </c>
      <c r="AY69" s="283">
        <v>0</v>
      </c>
    </row>
    <row r="70" spans="1:51" ht="20.100000000000001" customHeight="1" x14ac:dyDescent="0.25">
      <c r="A70" s="17">
        <v>10201011001</v>
      </c>
      <c r="B70" s="11" t="s">
        <v>96</v>
      </c>
      <c r="C70" s="12">
        <v>3456307001.3199983</v>
      </c>
      <c r="D70" s="183">
        <v>0</v>
      </c>
      <c r="E70" s="131">
        <v>0</v>
      </c>
      <c r="F70" s="131">
        <v>0</v>
      </c>
      <c r="G70" s="12">
        <f>C70+D70+E70-F70</f>
        <v>3456307001.3199983</v>
      </c>
      <c r="H70" s="183">
        <v>0</v>
      </c>
      <c r="I70" s="183">
        <v>0</v>
      </c>
      <c r="J70" s="183">
        <f>G70-I70</f>
        <v>3456307001.3199983</v>
      </c>
      <c r="K70" s="183">
        <v>0</v>
      </c>
      <c r="L70" s="183">
        <v>0</v>
      </c>
      <c r="M70" s="183">
        <v>0</v>
      </c>
      <c r="N70" s="183">
        <v>0</v>
      </c>
      <c r="O70" s="183">
        <v>0</v>
      </c>
      <c r="P70" s="12">
        <f>O70-I70</f>
        <v>0</v>
      </c>
      <c r="Q70" s="12">
        <f>G70-O70</f>
        <v>3456307001.3199983</v>
      </c>
      <c r="R70" s="183">
        <v>0</v>
      </c>
      <c r="S70" s="438">
        <v>0</v>
      </c>
      <c r="T70" s="182"/>
      <c r="U70" s="364">
        <v>10201011001</v>
      </c>
      <c r="V70" s="362" t="s">
        <v>96</v>
      </c>
      <c r="W70" s="283">
        <v>3456307001.3200002</v>
      </c>
      <c r="X70" s="283">
        <v>0</v>
      </c>
      <c r="Y70" s="283">
        <v>0</v>
      </c>
      <c r="Z70" s="283">
        <v>0</v>
      </c>
      <c r="AA70" s="283">
        <v>0</v>
      </c>
      <c r="AB70" s="283">
        <v>3456307001.3200002</v>
      </c>
      <c r="AC70" s="283">
        <v>0</v>
      </c>
      <c r="AD70" s="283">
        <v>0</v>
      </c>
      <c r="AE70" s="283">
        <v>0</v>
      </c>
      <c r="AF70" s="283">
        <v>0</v>
      </c>
      <c r="AG70" s="283">
        <v>3456307001.3200002</v>
      </c>
      <c r="AH70" s="283">
        <v>0</v>
      </c>
      <c r="AI70" s="283">
        <v>0</v>
      </c>
      <c r="AJ70" s="283">
        <v>0</v>
      </c>
      <c r="AK70" s="283">
        <v>0</v>
      </c>
      <c r="AL70" s="283">
        <v>0</v>
      </c>
      <c r="AM70" s="283">
        <v>0</v>
      </c>
      <c r="AN70" s="283">
        <v>0</v>
      </c>
      <c r="AO70" s="283">
        <v>0</v>
      </c>
      <c r="AP70" s="283">
        <v>0</v>
      </c>
      <c r="AQ70" s="283">
        <v>0</v>
      </c>
      <c r="AR70" s="283">
        <v>0</v>
      </c>
      <c r="AS70" s="283">
        <v>0</v>
      </c>
      <c r="AT70" s="283">
        <v>0</v>
      </c>
      <c r="AU70" s="283">
        <v>0</v>
      </c>
      <c r="AV70" s="283">
        <v>0</v>
      </c>
      <c r="AW70" s="283">
        <v>0</v>
      </c>
      <c r="AX70" s="283">
        <v>0</v>
      </c>
      <c r="AY70" s="283">
        <v>0</v>
      </c>
    </row>
    <row r="71" spans="1:51" ht="20.100000000000001" customHeight="1" x14ac:dyDescent="0.25">
      <c r="A71" s="17">
        <v>10201011002</v>
      </c>
      <c r="B71" s="11" t="s">
        <v>97</v>
      </c>
      <c r="C71" s="13">
        <v>187000000</v>
      </c>
      <c r="D71" s="183">
        <v>0</v>
      </c>
      <c r="E71" s="131">
        <v>0</v>
      </c>
      <c r="F71" s="131">
        <v>0</v>
      </c>
      <c r="G71" s="13">
        <f>C71+D71+E71-F71</f>
        <v>187000000</v>
      </c>
      <c r="H71" s="183">
        <v>0</v>
      </c>
      <c r="I71" s="183">
        <v>187000000</v>
      </c>
      <c r="J71" s="183">
        <f>G71-I71</f>
        <v>0</v>
      </c>
      <c r="K71" s="183">
        <v>0</v>
      </c>
      <c r="L71" s="183">
        <v>0</v>
      </c>
      <c r="M71" s="183">
        <v>0</v>
      </c>
      <c r="N71" s="183">
        <v>0</v>
      </c>
      <c r="O71" s="183">
        <v>187000000</v>
      </c>
      <c r="P71" s="13">
        <f>O71-I71</f>
        <v>0</v>
      </c>
      <c r="Q71" s="12">
        <f>G71-O71</f>
        <v>0</v>
      </c>
      <c r="R71" s="183">
        <v>0</v>
      </c>
      <c r="S71" s="438">
        <v>187000000</v>
      </c>
      <c r="T71" s="182"/>
      <c r="U71" s="364">
        <v>10201011002</v>
      </c>
      <c r="V71" s="362" t="s">
        <v>97</v>
      </c>
      <c r="W71" s="283">
        <v>187000000</v>
      </c>
      <c r="X71" s="283">
        <v>0</v>
      </c>
      <c r="Y71" s="283">
        <v>0</v>
      </c>
      <c r="Z71" s="283">
        <v>0</v>
      </c>
      <c r="AA71" s="283">
        <v>0</v>
      </c>
      <c r="AB71" s="283">
        <v>187000000</v>
      </c>
      <c r="AC71" s="283">
        <v>0</v>
      </c>
      <c r="AD71" s="283">
        <v>187000000</v>
      </c>
      <c r="AE71" s="283">
        <v>0</v>
      </c>
      <c r="AF71" s="283">
        <v>187000000</v>
      </c>
      <c r="AG71" s="283">
        <v>0</v>
      </c>
      <c r="AH71" s="283">
        <v>0</v>
      </c>
      <c r="AI71" s="283">
        <v>187000000</v>
      </c>
      <c r="AJ71" s="283">
        <v>0</v>
      </c>
      <c r="AK71" s="283">
        <v>187000000</v>
      </c>
      <c r="AL71" s="283">
        <v>0</v>
      </c>
      <c r="AM71" s="283">
        <v>0</v>
      </c>
      <c r="AN71" s="283">
        <v>0</v>
      </c>
      <c r="AO71" s="283">
        <v>0</v>
      </c>
      <c r="AP71" s="283">
        <v>0</v>
      </c>
      <c r="AQ71" s="283">
        <v>187000000</v>
      </c>
      <c r="AR71" s="283">
        <v>0</v>
      </c>
      <c r="AS71" s="283">
        <v>0</v>
      </c>
      <c r="AT71" s="283">
        <v>0</v>
      </c>
      <c r="AU71" s="283">
        <v>0</v>
      </c>
      <c r="AV71" s="283">
        <v>0</v>
      </c>
      <c r="AW71" s="283">
        <v>0</v>
      </c>
      <c r="AX71" s="283">
        <v>0</v>
      </c>
      <c r="AY71" s="283">
        <v>0</v>
      </c>
    </row>
    <row r="72" spans="1:51" ht="20.100000000000001" customHeight="1" x14ac:dyDescent="0.25">
      <c r="A72" s="10" t="s">
        <v>106</v>
      </c>
      <c r="B72" s="11" t="s">
        <v>50</v>
      </c>
      <c r="C72" s="14">
        <v>31395588</v>
      </c>
      <c r="D72" s="183">
        <v>0</v>
      </c>
      <c r="E72" s="131">
        <v>0</v>
      </c>
      <c r="F72" s="131">
        <v>0</v>
      </c>
      <c r="G72" s="14">
        <f>C72+D72+E72-F72</f>
        <v>31395588</v>
      </c>
      <c r="H72" s="183">
        <v>0</v>
      </c>
      <c r="I72" s="183">
        <v>0</v>
      </c>
      <c r="J72" s="183">
        <f>G72-I72</f>
        <v>31395588</v>
      </c>
      <c r="K72" s="183">
        <v>0</v>
      </c>
      <c r="L72" s="183">
        <v>0</v>
      </c>
      <c r="M72" s="183">
        <v>0</v>
      </c>
      <c r="N72" s="183">
        <v>0</v>
      </c>
      <c r="O72" s="183">
        <v>0</v>
      </c>
      <c r="P72" s="14">
        <f>O72-I72</f>
        <v>0</v>
      </c>
      <c r="Q72" s="12">
        <f>G72-O72</f>
        <v>31395588</v>
      </c>
      <c r="R72" s="183">
        <v>0</v>
      </c>
      <c r="S72" s="438">
        <v>0</v>
      </c>
      <c r="T72" s="182"/>
      <c r="U72" s="364">
        <v>102010111</v>
      </c>
      <c r="V72" s="362" t="s">
        <v>50</v>
      </c>
      <c r="W72" s="283">
        <v>31395588</v>
      </c>
      <c r="X72" s="283">
        <v>0</v>
      </c>
      <c r="Y72" s="283">
        <v>0</v>
      </c>
      <c r="Z72" s="283">
        <v>0</v>
      </c>
      <c r="AA72" s="283">
        <v>0</v>
      </c>
      <c r="AB72" s="283">
        <v>31395588</v>
      </c>
      <c r="AC72" s="283">
        <v>0</v>
      </c>
      <c r="AD72" s="283">
        <v>0</v>
      </c>
      <c r="AE72" s="283">
        <v>0</v>
      </c>
      <c r="AF72" s="283">
        <v>0</v>
      </c>
      <c r="AG72" s="283">
        <v>31395588</v>
      </c>
      <c r="AH72" s="283">
        <v>0</v>
      </c>
      <c r="AI72" s="283">
        <v>0</v>
      </c>
      <c r="AJ72" s="283">
        <v>0</v>
      </c>
      <c r="AK72" s="283">
        <v>0</v>
      </c>
      <c r="AL72" s="283">
        <v>0</v>
      </c>
      <c r="AM72" s="283">
        <v>0</v>
      </c>
      <c r="AN72" s="283">
        <v>0</v>
      </c>
      <c r="AO72" s="283">
        <v>0</v>
      </c>
      <c r="AP72" s="283">
        <v>0</v>
      </c>
      <c r="AQ72" s="283">
        <v>0</v>
      </c>
      <c r="AR72" s="283">
        <v>0</v>
      </c>
      <c r="AS72" s="283">
        <v>0</v>
      </c>
      <c r="AT72" s="283">
        <v>0</v>
      </c>
      <c r="AU72" s="283">
        <v>0</v>
      </c>
      <c r="AV72" s="283">
        <v>0</v>
      </c>
      <c r="AW72" s="283">
        <v>0</v>
      </c>
      <c r="AX72" s="283">
        <v>0</v>
      </c>
      <c r="AY72" s="283">
        <v>0</v>
      </c>
    </row>
    <row r="73" spans="1:51" ht="20.100000000000001" customHeight="1" x14ac:dyDescent="0.25">
      <c r="A73" s="141" t="s">
        <v>107</v>
      </c>
      <c r="B73" s="142" t="s">
        <v>56</v>
      </c>
      <c r="C73" s="140">
        <f>C74+C78+C82+C86+C90+C95</f>
        <v>12348555506.815838</v>
      </c>
      <c r="D73" s="140">
        <f t="shared" ref="D73:Q73" si="35">D74+D78+D82+D86+D90+D95</f>
        <v>0</v>
      </c>
      <c r="E73" s="140">
        <f t="shared" si="35"/>
        <v>0</v>
      </c>
      <c r="F73" s="140">
        <f t="shared" si="35"/>
        <v>0</v>
      </c>
      <c r="G73" s="140">
        <f t="shared" si="35"/>
        <v>12348555506.815838</v>
      </c>
      <c r="H73" s="140">
        <f t="shared" si="35"/>
        <v>4684548</v>
      </c>
      <c r="I73" s="140">
        <f t="shared" si="35"/>
        <v>2764259033.2720871</v>
      </c>
      <c r="J73" s="140">
        <f t="shared" si="35"/>
        <v>9584296473.5437508</v>
      </c>
      <c r="K73" s="140">
        <f t="shared" si="35"/>
        <v>0</v>
      </c>
      <c r="L73" s="140">
        <f t="shared" si="35"/>
        <v>659112663</v>
      </c>
      <c r="M73" s="140">
        <f t="shared" si="35"/>
        <v>659112663</v>
      </c>
      <c r="N73" s="140">
        <f t="shared" si="35"/>
        <v>-14918596</v>
      </c>
      <c r="O73" s="140">
        <f t="shared" si="35"/>
        <v>2764299749.2720871</v>
      </c>
      <c r="P73" s="140">
        <f t="shared" si="35"/>
        <v>40716</v>
      </c>
      <c r="Q73" s="140">
        <f t="shared" si="35"/>
        <v>9584255757.5437508</v>
      </c>
      <c r="R73" s="140">
        <f>R74+R78+R82+R86+R90+R95</f>
        <v>-14918596</v>
      </c>
      <c r="S73" s="437">
        <f>S74+S78+S82+S86+S90+S95</f>
        <v>2764299749.2720871</v>
      </c>
      <c r="T73" s="182"/>
      <c r="U73" s="364">
        <v>10202</v>
      </c>
      <c r="V73" s="362" t="s">
        <v>56</v>
      </c>
      <c r="W73" s="283">
        <v>12348555506.812536</v>
      </c>
      <c r="X73" s="283">
        <v>0</v>
      </c>
      <c r="Y73" s="283">
        <v>0</v>
      </c>
      <c r="Z73" s="283">
        <v>0</v>
      </c>
      <c r="AA73" s="283">
        <v>0</v>
      </c>
      <c r="AB73" s="283">
        <v>12348555506.812536</v>
      </c>
      <c r="AC73" s="283">
        <v>47227207</v>
      </c>
      <c r="AD73" s="283">
        <v>2779218345.2720871</v>
      </c>
      <c r="AE73" s="283">
        <v>-14918596</v>
      </c>
      <c r="AF73" s="283">
        <v>2764299749.2720871</v>
      </c>
      <c r="AG73" s="283">
        <v>9584255757.5404491</v>
      </c>
      <c r="AH73" s="283">
        <v>47227207</v>
      </c>
      <c r="AI73" s="283">
        <v>2759574485.2720871</v>
      </c>
      <c r="AJ73" s="283">
        <v>4684548</v>
      </c>
      <c r="AK73" s="283">
        <v>2764259033.2720871</v>
      </c>
      <c r="AL73" s="283">
        <v>40716</v>
      </c>
      <c r="AM73" s="283">
        <v>0</v>
      </c>
      <c r="AN73" s="283">
        <v>659112663</v>
      </c>
      <c r="AO73" s="283">
        <v>0</v>
      </c>
      <c r="AP73" s="283">
        <v>659112663</v>
      </c>
      <c r="AQ73" s="283">
        <v>2105146370.2720871</v>
      </c>
      <c r="AR73" s="283">
        <v>0</v>
      </c>
      <c r="AS73" s="283">
        <v>0</v>
      </c>
      <c r="AT73" s="283">
        <v>0</v>
      </c>
      <c r="AU73" s="283">
        <v>659112663</v>
      </c>
      <c r="AV73" s="283">
        <v>0</v>
      </c>
      <c r="AW73" s="283">
        <v>659112663</v>
      </c>
      <c r="AX73" s="283">
        <v>659112663</v>
      </c>
      <c r="AY73" s="283">
        <v>659112663</v>
      </c>
    </row>
    <row r="74" spans="1:51" ht="20.100000000000001" customHeight="1" x14ac:dyDescent="0.25">
      <c r="A74" s="141" t="s">
        <v>108</v>
      </c>
      <c r="B74" s="142" t="s">
        <v>58</v>
      </c>
      <c r="C74" s="140">
        <f t="shared" ref="C74:S74" si="36">C75</f>
        <v>4510638267.8190022</v>
      </c>
      <c r="D74" s="140">
        <f t="shared" si="36"/>
        <v>0</v>
      </c>
      <c r="E74" s="140">
        <f t="shared" si="36"/>
        <v>0</v>
      </c>
      <c r="F74" s="140">
        <f t="shared" si="36"/>
        <v>0</v>
      </c>
      <c r="G74" s="140">
        <f t="shared" si="36"/>
        <v>4510638267.8190022</v>
      </c>
      <c r="H74" s="140">
        <f t="shared" si="36"/>
        <v>0</v>
      </c>
      <c r="I74" s="140">
        <f t="shared" si="36"/>
        <v>267000000</v>
      </c>
      <c r="J74" s="140">
        <f t="shared" si="36"/>
        <v>4243638267.8190017</v>
      </c>
      <c r="K74" s="140">
        <f t="shared" si="36"/>
        <v>0</v>
      </c>
      <c r="L74" s="140">
        <f t="shared" si="36"/>
        <v>0</v>
      </c>
      <c r="M74" s="140">
        <f t="shared" si="36"/>
        <v>0</v>
      </c>
      <c r="N74" s="140">
        <f t="shared" si="36"/>
        <v>0</v>
      </c>
      <c r="O74" s="140">
        <f t="shared" si="36"/>
        <v>267000000</v>
      </c>
      <c r="P74" s="140">
        <f t="shared" si="36"/>
        <v>0</v>
      </c>
      <c r="Q74" s="140">
        <f t="shared" si="36"/>
        <v>4243638267.8190017</v>
      </c>
      <c r="R74" s="140">
        <f t="shared" si="36"/>
        <v>0</v>
      </c>
      <c r="S74" s="437">
        <f t="shared" si="36"/>
        <v>267000000</v>
      </c>
      <c r="T74" s="182"/>
      <c r="U74" s="364">
        <v>1020201</v>
      </c>
      <c r="V74" s="362" t="s">
        <v>58</v>
      </c>
      <c r="W74" s="283">
        <v>4510638267.8190002</v>
      </c>
      <c r="X74" s="283">
        <v>0</v>
      </c>
      <c r="Y74" s="283">
        <v>0</v>
      </c>
      <c r="Z74" s="283">
        <v>0</v>
      </c>
      <c r="AA74" s="283">
        <v>0</v>
      </c>
      <c r="AB74" s="283">
        <v>4510638267.8190002</v>
      </c>
      <c r="AC74" s="283">
        <v>0</v>
      </c>
      <c r="AD74" s="283">
        <v>267000000</v>
      </c>
      <c r="AE74" s="283">
        <v>0</v>
      </c>
      <c r="AF74" s="283">
        <v>267000000</v>
      </c>
      <c r="AG74" s="283">
        <v>4243638267.8190002</v>
      </c>
      <c r="AH74" s="283">
        <v>0</v>
      </c>
      <c r="AI74" s="283">
        <v>267000000</v>
      </c>
      <c r="AJ74" s="283">
        <v>0</v>
      </c>
      <c r="AK74" s="283">
        <v>267000000</v>
      </c>
      <c r="AL74" s="283">
        <v>0</v>
      </c>
      <c r="AM74" s="283">
        <v>0</v>
      </c>
      <c r="AN74" s="283">
        <v>0</v>
      </c>
      <c r="AO74" s="283">
        <v>0</v>
      </c>
      <c r="AP74" s="283">
        <v>0</v>
      </c>
      <c r="AQ74" s="283">
        <v>267000000</v>
      </c>
      <c r="AR74" s="283">
        <v>0</v>
      </c>
      <c r="AS74" s="283">
        <v>0</v>
      </c>
      <c r="AT74" s="283">
        <v>0</v>
      </c>
      <c r="AU74" s="283">
        <v>0</v>
      </c>
      <c r="AV74" s="283">
        <v>0</v>
      </c>
      <c r="AW74" s="283">
        <v>0</v>
      </c>
      <c r="AX74" s="283">
        <v>0</v>
      </c>
      <c r="AY74" s="283">
        <v>0</v>
      </c>
    </row>
    <row r="75" spans="1:51" ht="20.100000000000001" customHeight="1" x14ac:dyDescent="0.25">
      <c r="A75" s="141" t="s">
        <v>109</v>
      </c>
      <c r="B75" s="142" t="s">
        <v>58</v>
      </c>
      <c r="C75" s="140">
        <f>SUM(C76:C77)</f>
        <v>4510638267.8190022</v>
      </c>
      <c r="D75" s="140">
        <f t="shared" ref="D75:Q75" si="37">SUM(D76:D77)</f>
        <v>0</v>
      </c>
      <c r="E75" s="140">
        <f t="shared" si="37"/>
        <v>0</v>
      </c>
      <c r="F75" s="140">
        <f t="shared" si="37"/>
        <v>0</v>
      </c>
      <c r="G75" s="140">
        <f t="shared" si="37"/>
        <v>4510638267.8190022</v>
      </c>
      <c r="H75" s="140">
        <f t="shared" si="37"/>
        <v>0</v>
      </c>
      <c r="I75" s="140">
        <f t="shared" si="37"/>
        <v>267000000</v>
      </c>
      <c r="J75" s="140">
        <f t="shared" si="37"/>
        <v>4243638267.8190017</v>
      </c>
      <c r="K75" s="140">
        <f t="shared" si="37"/>
        <v>0</v>
      </c>
      <c r="L75" s="140">
        <f t="shared" si="37"/>
        <v>0</v>
      </c>
      <c r="M75" s="140">
        <f t="shared" si="37"/>
        <v>0</v>
      </c>
      <c r="N75" s="140">
        <f t="shared" si="37"/>
        <v>0</v>
      </c>
      <c r="O75" s="140">
        <f t="shared" si="37"/>
        <v>267000000</v>
      </c>
      <c r="P75" s="140">
        <f t="shared" si="37"/>
        <v>0</v>
      </c>
      <c r="Q75" s="140">
        <f t="shared" si="37"/>
        <v>4243638267.8190017</v>
      </c>
      <c r="R75" s="140">
        <f>SUM(R76:R77)</f>
        <v>0</v>
      </c>
      <c r="S75" s="437">
        <f>SUM(S76:S77)</f>
        <v>267000000</v>
      </c>
      <c r="T75" s="182"/>
      <c r="U75" s="364">
        <v>102020101</v>
      </c>
      <c r="V75" s="362" t="s">
        <v>58</v>
      </c>
      <c r="W75" s="283">
        <v>4510638267.8190002</v>
      </c>
      <c r="X75" s="283">
        <v>0</v>
      </c>
      <c r="Y75" s="283">
        <v>0</v>
      </c>
      <c r="Z75" s="283">
        <v>0</v>
      </c>
      <c r="AA75" s="283">
        <v>0</v>
      </c>
      <c r="AB75" s="283">
        <v>4510638267.8190002</v>
      </c>
      <c r="AC75" s="283">
        <v>0</v>
      </c>
      <c r="AD75" s="283">
        <v>267000000</v>
      </c>
      <c r="AE75" s="283">
        <v>0</v>
      </c>
      <c r="AF75" s="283">
        <v>267000000</v>
      </c>
      <c r="AG75" s="283">
        <v>4243638267.8190002</v>
      </c>
      <c r="AH75" s="283">
        <v>0</v>
      </c>
      <c r="AI75" s="283">
        <v>267000000</v>
      </c>
      <c r="AJ75" s="283">
        <v>0</v>
      </c>
      <c r="AK75" s="283">
        <v>267000000</v>
      </c>
      <c r="AL75" s="283">
        <v>0</v>
      </c>
      <c r="AM75" s="283">
        <v>0</v>
      </c>
      <c r="AN75" s="283">
        <v>0</v>
      </c>
      <c r="AO75" s="283">
        <v>0</v>
      </c>
      <c r="AP75" s="283">
        <v>0</v>
      </c>
      <c r="AQ75" s="283">
        <v>267000000</v>
      </c>
      <c r="AR75" s="283">
        <v>0</v>
      </c>
      <c r="AS75" s="283">
        <v>0</v>
      </c>
      <c r="AT75" s="283">
        <v>0</v>
      </c>
      <c r="AU75" s="283">
        <v>0</v>
      </c>
      <c r="AV75" s="283">
        <v>0</v>
      </c>
      <c r="AW75" s="283">
        <v>0</v>
      </c>
      <c r="AX75" s="283">
        <v>0</v>
      </c>
      <c r="AY75" s="283">
        <v>0</v>
      </c>
    </row>
    <row r="76" spans="1:51" ht="20.100000000000001" customHeight="1" x14ac:dyDescent="0.25">
      <c r="A76" s="17">
        <v>10202010101</v>
      </c>
      <c r="B76" s="11" t="s">
        <v>96</v>
      </c>
      <c r="C76" s="12">
        <v>4243638267.8190017</v>
      </c>
      <c r="D76" s="183">
        <v>0</v>
      </c>
      <c r="E76" s="131">
        <v>0</v>
      </c>
      <c r="F76" s="131">
        <v>0</v>
      </c>
      <c r="G76" s="12">
        <f>C76+D76+E76-F76</f>
        <v>4243638267.8190017</v>
      </c>
      <c r="H76" s="183">
        <v>0</v>
      </c>
      <c r="I76" s="183">
        <v>0</v>
      </c>
      <c r="J76" s="183">
        <f>G76-I76</f>
        <v>4243638267.8190017</v>
      </c>
      <c r="K76" s="183">
        <v>0</v>
      </c>
      <c r="L76" s="183">
        <v>0</v>
      </c>
      <c r="M76" s="183">
        <v>0</v>
      </c>
      <c r="N76" s="183">
        <v>0</v>
      </c>
      <c r="O76" s="183">
        <v>0</v>
      </c>
      <c r="P76" s="12">
        <f>O76-I76</f>
        <v>0</v>
      </c>
      <c r="Q76" s="12">
        <f>G76-O76</f>
        <v>4243638267.8190017</v>
      </c>
      <c r="R76" s="183">
        <v>0</v>
      </c>
      <c r="S76" s="438">
        <v>0</v>
      </c>
      <c r="T76" s="182"/>
      <c r="U76" s="364">
        <v>10202010101</v>
      </c>
      <c r="V76" s="362" t="s">
        <v>96</v>
      </c>
      <c r="W76" s="283">
        <v>4243638267.8189998</v>
      </c>
      <c r="X76" s="283">
        <v>0</v>
      </c>
      <c r="Y76" s="283">
        <v>0</v>
      </c>
      <c r="Z76" s="283">
        <v>0</v>
      </c>
      <c r="AA76" s="283">
        <v>0</v>
      </c>
      <c r="AB76" s="283">
        <v>4243638267.8189998</v>
      </c>
      <c r="AC76" s="283">
        <v>0</v>
      </c>
      <c r="AD76" s="283">
        <v>0</v>
      </c>
      <c r="AE76" s="283">
        <v>0</v>
      </c>
      <c r="AF76" s="283">
        <v>0</v>
      </c>
      <c r="AG76" s="283">
        <v>4243638267.8189998</v>
      </c>
      <c r="AH76" s="283">
        <v>0</v>
      </c>
      <c r="AI76" s="283">
        <v>0</v>
      </c>
      <c r="AJ76" s="283">
        <v>0</v>
      </c>
      <c r="AK76" s="283">
        <v>0</v>
      </c>
      <c r="AL76" s="283">
        <v>0</v>
      </c>
      <c r="AM76" s="283">
        <v>0</v>
      </c>
      <c r="AN76" s="283">
        <v>0</v>
      </c>
      <c r="AO76" s="283">
        <v>0</v>
      </c>
      <c r="AP76" s="283">
        <v>0</v>
      </c>
      <c r="AQ76" s="283">
        <v>0</v>
      </c>
      <c r="AR76" s="283">
        <v>0</v>
      </c>
      <c r="AS76" s="283">
        <v>0</v>
      </c>
      <c r="AT76" s="283">
        <v>0</v>
      </c>
      <c r="AU76" s="283">
        <v>0</v>
      </c>
      <c r="AV76" s="283">
        <v>0</v>
      </c>
      <c r="AW76" s="283">
        <v>0</v>
      </c>
      <c r="AX76" s="283">
        <v>0</v>
      </c>
      <c r="AY76" s="283">
        <v>0</v>
      </c>
    </row>
    <row r="77" spans="1:51" ht="20.100000000000001" customHeight="1" x14ac:dyDescent="0.25">
      <c r="A77" s="17">
        <v>10202010102</v>
      </c>
      <c r="B77" s="11" t="s">
        <v>97</v>
      </c>
      <c r="C77" s="14">
        <v>267000000</v>
      </c>
      <c r="D77" s="183">
        <v>0</v>
      </c>
      <c r="E77" s="131">
        <v>0</v>
      </c>
      <c r="F77" s="131">
        <v>0</v>
      </c>
      <c r="G77" s="14">
        <f>C77+D77+E77-F77</f>
        <v>267000000</v>
      </c>
      <c r="H77" s="183">
        <v>0</v>
      </c>
      <c r="I77" s="183">
        <v>267000000</v>
      </c>
      <c r="J77" s="183">
        <f>G77-I77</f>
        <v>0</v>
      </c>
      <c r="K77" s="183">
        <v>0</v>
      </c>
      <c r="L77" s="183">
        <v>0</v>
      </c>
      <c r="M77" s="183">
        <v>0</v>
      </c>
      <c r="N77" s="183">
        <v>0</v>
      </c>
      <c r="O77" s="183">
        <v>267000000</v>
      </c>
      <c r="P77" s="14">
        <f>O77-I77</f>
        <v>0</v>
      </c>
      <c r="Q77" s="12">
        <f>G77-O77</f>
        <v>0</v>
      </c>
      <c r="R77" s="183">
        <v>0</v>
      </c>
      <c r="S77" s="438">
        <v>267000000</v>
      </c>
      <c r="T77" s="182"/>
      <c r="U77" s="364">
        <v>10202010102</v>
      </c>
      <c r="V77" s="362" t="s">
        <v>97</v>
      </c>
      <c r="W77" s="283">
        <v>267000000</v>
      </c>
      <c r="X77" s="283">
        <v>0</v>
      </c>
      <c r="Y77" s="283">
        <v>0</v>
      </c>
      <c r="Z77" s="283">
        <v>0</v>
      </c>
      <c r="AA77" s="283">
        <v>0</v>
      </c>
      <c r="AB77" s="283">
        <v>267000000</v>
      </c>
      <c r="AC77" s="283">
        <v>0</v>
      </c>
      <c r="AD77" s="283">
        <v>267000000</v>
      </c>
      <c r="AE77" s="283">
        <v>0</v>
      </c>
      <c r="AF77" s="283">
        <v>267000000</v>
      </c>
      <c r="AG77" s="283">
        <v>0</v>
      </c>
      <c r="AH77" s="283">
        <v>0</v>
      </c>
      <c r="AI77" s="283">
        <v>267000000</v>
      </c>
      <c r="AJ77" s="283">
        <v>0</v>
      </c>
      <c r="AK77" s="283">
        <v>267000000</v>
      </c>
      <c r="AL77" s="283">
        <v>0</v>
      </c>
      <c r="AM77" s="283">
        <v>0</v>
      </c>
      <c r="AN77" s="283">
        <v>0</v>
      </c>
      <c r="AO77" s="283">
        <v>0</v>
      </c>
      <c r="AP77" s="283">
        <v>0</v>
      </c>
      <c r="AQ77" s="283">
        <v>267000000</v>
      </c>
      <c r="AR77" s="283">
        <v>0</v>
      </c>
      <c r="AS77" s="283">
        <v>0</v>
      </c>
      <c r="AT77" s="283">
        <v>0</v>
      </c>
      <c r="AU77" s="283">
        <v>0</v>
      </c>
      <c r="AV77" s="283">
        <v>0</v>
      </c>
      <c r="AW77" s="283">
        <v>0</v>
      </c>
      <c r="AX77" s="283">
        <v>0</v>
      </c>
      <c r="AY77" s="283">
        <v>0</v>
      </c>
    </row>
    <row r="78" spans="1:51" ht="20.100000000000001" customHeight="1" x14ac:dyDescent="0.25">
      <c r="A78" s="141" t="s">
        <v>110</v>
      </c>
      <c r="B78" s="142" t="s">
        <v>61</v>
      </c>
      <c r="C78" s="140">
        <f t="shared" ref="C78:S78" si="38">C79</f>
        <v>3237546787.4733005</v>
      </c>
      <c r="D78" s="140">
        <f t="shared" si="38"/>
        <v>0</v>
      </c>
      <c r="E78" s="140">
        <f t="shared" si="38"/>
        <v>0</v>
      </c>
      <c r="F78" s="140">
        <f t="shared" si="38"/>
        <v>0</v>
      </c>
      <c r="G78" s="140">
        <f t="shared" si="38"/>
        <v>3237546787.4733005</v>
      </c>
      <c r="H78" s="140">
        <f t="shared" si="38"/>
        <v>0</v>
      </c>
      <c r="I78" s="140">
        <f t="shared" si="38"/>
        <v>267000000</v>
      </c>
      <c r="J78" s="140">
        <f t="shared" si="38"/>
        <v>2970546787.4733005</v>
      </c>
      <c r="K78" s="140">
        <f t="shared" si="38"/>
        <v>0</v>
      </c>
      <c r="L78" s="140">
        <f t="shared" si="38"/>
        <v>0</v>
      </c>
      <c r="M78" s="140">
        <f t="shared" si="38"/>
        <v>0</v>
      </c>
      <c r="N78" s="140">
        <f t="shared" si="38"/>
        <v>0</v>
      </c>
      <c r="O78" s="140">
        <f t="shared" si="38"/>
        <v>267000000</v>
      </c>
      <c r="P78" s="140">
        <f t="shared" si="38"/>
        <v>0</v>
      </c>
      <c r="Q78" s="140">
        <f t="shared" si="38"/>
        <v>2970546787.4733005</v>
      </c>
      <c r="R78" s="140">
        <f t="shared" si="38"/>
        <v>0</v>
      </c>
      <c r="S78" s="437">
        <f t="shared" si="38"/>
        <v>267000000</v>
      </c>
      <c r="T78" s="182"/>
      <c r="U78" s="364">
        <v>1020202</v>
      </c>
      <c r="V78" s="362" t="s">
        <v>61</v>
      </c>
      <c r="W78" s="283">
        <v>3237546787.4699998</v>
      </c>
      <c r="X78" s="283">
        <v>0</v>
      </c>
      <c r="Y78" s="283">
        <v>0</v>
      </c>
      <c r="Z78" s="283">
        <v>0</v>
      </c>
      <c r="AA78" s="283">
        <v>0</v>
      </c>
      <c r="AB78" s="283">
        <v>3237546787.4699998</v>
      </c>
      <c r="AC78" s="283">
        <v>0</v>
      </c>
      <c r="AD78" s="283">
        <v>267000000</v>
      </c>
      <c r="AE78" s="283">
        <v>0</v>
      </c>
      <c r="AF78" s="283">
        <v>267000000</v>
      </c>
      <c r="AG78" s="283">
        <v>2970546787.4699998</v>
      </c>
      <c r="AH78" s="283">
        <v>0</v>
      </c>
      <c r="AI78" s="283">
        <v>267000000</v>
      </c>
      <c r="AJ78" s="283">
        <v>0</v>
      </c>
      <c r="AK78" s="283">
        <v>267000000</v>
      </c>
      <c r="AL78" s="283">
        <v>0</v>
      </c>
      <c r="AM78" s="283">
        <v>0</v>
      </c>
      <c r="AN78" s="283">
        <v>0</v>
      </c>
      <c r="AO78" s="283">
        <v>0</v>
      </c>
      <c r="AP78" s="283">
        <v>0</v>
      </c>
      <c r="AQ78" s="283">
        <v>267000000</v>
      </c>
      <c r="AR78" s="283">
        <v>0</v>
      </c>
      <c r="AS78" s="283">
        <v>0</v>
      </c>
      <c r="AT78" s="283">
        <v>0</v>
      </c>
      <c r="AU78" s="283">
        <v>0</v>
      </c>
      <c r="AV78" s="283">
        <v>0</v>
      </c>
      <c r="AW78" s="283">
        <v>0</v>
      </c>
      <c r="AX78" s="283">
        <v>0</v>
      </c>
      <c r="AY78" s="283">
        <v>0</v>
      </c>
    </row>
    <row r="79" spans="1:51" ht="20.100000000000001" customHeight="1" x14ac:dyDescent="0.25">
      <c r="A79" s="143">
        <v>102020201</v>
      </c>
      <c r="B79" s="142" t="s">
        <v>61</v>
      </c>
      <c r="C79" s="140">
        <f>SUM(C80:C81)</f>
        <v>3237546787.4733005</v>
      </c>
      <c r="D79" s="140">
        <f t="shared" ref="D79:Q79" si="39">SUM(D80:D81)</f>
        <v>0</v>
      </c>
      <c r="E79" s="140">
        <f t="shared" si="39"/>
        <v>0</v>
      </c>
      <c r="F79" s="140">
        <f t="shared" si="39"/>
        <v>0</v>
      </c>
      <c r="G79" s="140">
        <f t="shared" si="39"/>
        <v>3237546787.4733005</v>
      </c>
      <c r="H79" s="140">
        <f t="shared" si="39"/>
        <v>0</v>
      </c>
      <c r="I79" s="140">
        <f t="shared" si="39"/>
        <v>267000000</v>
      </c>
      <c r="J79" s="140">
        <f t="shared" si="39"/>
        <v>2970546787.4733005</v>
      </c>
      <c r="K79" s="140">
        <f t="shared" si="39"/>
        <v>0</v>
      </c>
      <c r="L79" s="140">
        <f t="shared" si="39"/>
        <v>0</v>
      </c>
      <c r="M79" s="140">
        <f t="shared" si="39"/>
        <v>0</v>
      </c>
      <c r="N79" s="140">
        <f t="shared" si="39"/>
        <v>0</v>
      </c>
      <c r="O79" s="140">
        <f t="shared" si="39"/>
        <v>267000000</v>
      </c>
      <c r="P79" s="140">
        <f t="shared" si="39"/>
        <v>0</v>
      </c>
      <c r="Q79" s="140">
        <f t="shared" si="39"/>
        <v>2970546787.4733005</v>
      </c>
      <c r="R79" s="140">
        <f>SUM(R80:R81)</f>
        <v>0</v>
      </c>
      <c r="S79" s="437">
        <f>SUM(S80:S81)</f>
        <v>267000000</v>
      </c>
      <c r="T79" s="182"/>
      <c r="U79" s="364">
        <v>102020201</v>
      </c>
      <c r="V79" s="362" t="s">
        <v>61</v>
      </c>
      <c r="W79" s="283">
        <v>3237546787.4699998</v>
      </c>
      <c r="X79" s="283">
        <v>0</v>
      </c>
      <c r="Y79" s="283">
        <v>0</v>
      </c>
      <c r="Z79" s="283">
        <v>0</v>
      </c>
      <c r="AA79" s="283">
        <v>0</v>
      </c>
      <c r="AB79" s="283">
        <v>3237546787.4699998</v>
      </c>
      <c r="AC79" s="283">
        <v>0</v>
      </c>
      <c r="AD79" s="283">
        <v>267000000</v>
      </c>
      <c r="AE79" s="283">
        <v>0</v>
      </c>
      <c r="AF79" s="283">
        <v>267000000</v>
      </c>
      <c r="AG79" s="283">
        <v>2970546787.4699998</v>
      </c>
      <c r="AH79" s="283">
        <v>0</v>
      </c>
      <c r="AI79" s="283">
        <v>267000000</v>
      </c>
      <c r="AJ79" s="283">
        <v>0</v>
      </c>
      <c r="AK79" s="283">
        <v>267000000</v>
      </c>
      <c r="AL79" s="283">
        <v>0</v>
      </c>
      <c r="AM79" s="283">
        <v>0</v>
      </c>
      <c r="AN79" s="283">
        <v>0</v>
      </c>
      <c r="AO79" s="283">
        <v>0</v>
      </c>
      <c r="AP79" s="283">
        <v>0</v>
      </c>
      <c r="AQ79" s="283">
        <v>267000000</v>
      </c>
      <c r="AR79" s="283">
        <v>0</v>
      </c>
      <c r="AS79" s="283">
        <v>0</v>
      </c>
      <c r="AT79" s="283">
        <v>0</v>
      </c>
      <c r="AU79" s="283">
        <v>0</v>
      </c>
      <c r="AV79" s="283">
        <v>0</v>
      </c>
      <c r="AW79" s="283">
        <v>0</v>
      </c>
      <c r="AX79" s="283">
        <v>0</v>
      </c>
      <c r="AY79" s="283">
        <v>0</v>
      </c>
    </row>
    <row r="80" spans="1:51" ht="20.100000000000001" customHeight="1" x14ac:dyDescent="0.25">
      <c r="A80" s="18" t="s">
        <v>111</v>
      </c>
      <c r="B80" s="11" t="s">
        <v>96</v>
      </c>
      <c r="C80" s="12">
        <v>2970546787.4733005</v>
      </c>
      <c r="D80" s="183">
        <v>0</v>
      </c>
      <c r="E80" s="131">
        <v>0</v>
      </c>
      <c r="F80" s="131">
        <v>0</v>
      </c>
      <c r="G80" s="12">
        <f>C80+D80+E80-F80</f>
        <v>2970546787.4733005</v>
      </c>
      <c r="H80" s="183">
        <v>0</v>
      </c>
      <c r="I80" s="183">
        <v>0</v>
      </c>
      <c r="J80" s="183">
        <f>G80-I80</f>
        <v>2970546787.4733005</v>
      </c>
      <c r="K80" s="183">
        <v>0</v>
      </c>
      <c r="L80" s="183">
        <v>0</v>
      </c>
      <c r="M80" s="183">
        <v>0</v>
      </c>
      <c r="N80" s="183">
        <v>0</v>
      </c>
      <c r="O80" s="183">
        <v>0</v>
      </c>
      <c r="P80" s="12">
        <f>O80-I80</f>
        <v>0</v>
      </c>
      <c r="Q80" s="12">
        <f>G80-O80</f>
        <v>2970546787.4733005</v>
      </c>
      <c r="R80" s="183">
        <v>0</v>
      </c>
      <c r="S80" s="438">
        <v>0</v>
      </c>
      <c r="T80" s="182"/>
      <c r="U80" s="364">
        <v>10202020101</v>
      </c>
      <c r="V80" s="362" t="s">
        <v>968</v>
      </c>
      <c r="W80" s="283">
        <v>2970546787.4699998</v>
      </c>
      <c r="X80" s="283">
        <v>0</v>
      </c>
      <c r="Y80" s="283">
        <v>0</v>
      </c>
      <c r="Z80" s="283">
        <v>0</v>
      </c>
      <c r="AA80" s="283">
        <v>0</v>
      </c>
      <c r="AB80" s="283">
        <v>2970546787.4699998</v>
      </c>
      <c r="AC80" s="283">
        <v>0</v>
      </c>
      <c r="AD80" s="283">
        <v>0</v>
      </c>
      <c r="AE80" s="283">
        <v>0</v>
      </c>
      <c r="AF80" s="283">
        <v>0</v>
      </c>
      <c r="AG80" s="283">
        <v>2970546787.4699998</v>
      </c>
      <c r="AH80" s="283">
        <v>0</v>
      </c>
      <c r="AI80" s="283">
        <v>0</v>
      </c>
      <c r="AJ80" s="283">
        <v>0</v>
      </c>
      <c r="AK80" s="283">
        <v>0</v>
      </c>
      <c r="AL80" s="283">
        <v>0</v>
      </c>
      <c r="AM80" s="283">
        <v>0</v>
      </c>
      <c r="AN80" s="283">
        <v>0</v>
      </c>
      <c r="AO80" s="283">
        <v>0</v>
      </c>
      <c r="AP80" s="283">
        <v>0</v>
      </c>
      <c r="AQ80" s="283">
        <v>0</v>
      </c>
      <c r="AR80" s="283">
        <v>0</v>
      </c>
      <c r="AS80" s="283">
        <v>0</v>
      </c>
      <c r="AT80" s="283">
        <v>0</v>
      </c>
      <c r="AU80" s="283">
        <v>0</v>
      </c>
      <c r="AV80" s="283">
        <v>0</v>
      </c>
      <c r="AW80" s="283">
        <v>0</v>
      </c>
      <c r="AX80" s="283">
        <v>0</v>
      </c>
      <c r="AY80" s="283">
        <v>0</v>
      </c>
    </row>
    <row r="81" spans="1:51" ht="20.100000000000001" customHeight="1" x14ac:dyDescent="0.25">
      <c r="A81" s="18" t="s">
        <v>112</v>
      </c>
      <c r="B81" s="11" t="s">
        <v>97</v>
      </c>
      <c r="C81" s="14">
        <v>267000000</v>
      </c>
      <c r="D81" s="183">
        <v>0</v>
      </c>
      <c r="E81" s="131">
        <v>0</v>
      </c>
      <c r="F81" s="131">
        <v>0</v>
      </c>
      <c r="G81" s="14">
        <f>C81+D81+E81-F81</f>
        <v>267000000</v>
      </c>
      <c r="H81" s="183">
        <v>0</v>
      </c>
      <c r="I81" s="183">
        <v>267000000</v>
      </c>
      <c r="J81" s="183">
        <f>G81-I81</f>
        <v>0</v>
      </c>
      <c r="K81" s="183">
        <v>0</v>
      </c>
      <c r="L81" s="183">
        <v>0</v>
      </c>
      <c r="M81" s="183">
        <v>0</v>
      </c>
      <c r="N81" s="183">
        <v>0</v>
      </c>
      <c r="O81" s="183">
        <v>267000000</v>
      </c>
      <c r="P81" s="14">
        <f>O81-I81</f>
        <v>0</v>
      </c>
      <c r="Q81" s="12">
        <f>G81-O81</f>
        <v>0</v>
      </c>
      <c r="R81" s="183">
        <v>0</v>
      </c>
      <c r="S81" s="438">
        <v>267000000</v>
      </c>
      <c r="T81" s="182"/>
      <c r="U81" s="364">
        <v>10202020102</v>
      </c>
      <c r="V81" s="362" t="s">
        <v>97</v>
      </c>
      <c r="W81" s="283">
        <v>267000000</v>
      </c>
      <c r="X81" s="283">
        <v>0</v>
      </c>
      <c r="Y81" s="283">
        <v>0</v>
      </c>
      <c r="Z81" s="283">
        <v>0</v>
      </c>
      <c r="AA81" s="283">
        <v>0</v>
      </c>
      <c r="AB81" s="283">
        <v>267000000</v>
      </c>
      <c r="AC81" s="283">
        <v>0</v>
      </c>
      <c r="AD81" s="283">
        <v>267000000</v>
      </c>
      <c r="AE81" s="283">
        <v>0</v>
      </c>
      <c r="AF81" s="283">
        <v>267000000</v>
      </c>
      <c r="AG81" s="283">
        <v>0</v>
      </c>
      <c r="AH81" s="283">
        <v>0</v>
      </c>
      <c r="AI81" s="283">
        <v>267000000</v>
      </c>
      <c r="AJ81" s="283">
        <v>0</v>
      </c>
      <c r="AK81" s="283">
        <v>267000000</v>
      </c>
      <c r="AL81" s="283">
        <v>0</v>
      </c>
      <c r="AM81" s="283">
        <v>0</v>
      </c>
      <c r="AN81" s="283">
        <v>0</v>
      </c>
      <c r="AO81" s="283">
        <v>0</v>
      </c>
      <c r="AP81" s="283">
        <v>0</v>
      </c>
      <c r="AQ81" s="283">
        <v>267000000</v>
      </c>
      <c r="AR81" s="283">
        <v>0</v>
      </c>
      <c r="AS81" s="283">
        <v>0</v>
      </c>
      <c r="AT81" s="283">
        <v>0</v>
      </c>
      <c r="AU81" s="283">
        <v>0</v>
      </c>
      <c r="AV81" s="283">
        <v>0</v>
      </c>
      <c r="AW81" s="283">
        <v>0</v>
      </c>
      <c r="AX81" s="283">
        <v>0</v>
      </c>
      <c r="AY81" s="283">
        <v>0</v>
      </c>
    </row>
    <row r="82" spans="1:51" ht="20.100000000000001" customHeight="1" x14ac:dyDescent="0.25">
      <c r="A82" s="141" t="s">
        <v>113</v>
      </c>
      <c r="B82" s="142" t="s">
        <v>64</v>
      </c>
      <c r="C82" s="140">
        <f t="shared" ref="C82:S82" si="40">C83</f>
        <v>2261678958.5148001</v>
      </c>
      <c r="D82" s="140">
        <f t="shared" si="40"/>
        <v>0</v>
      </c>
      <c r="E82" s="140">
        <f t="shared" si="40"/>
        <v>0</v>
      </c>
      <c r="F82" s="140">
        <f t="shared" si="40"/>
        <v>0</v>
      </c>
      <c r="G82" s="140">
        <f t="shared" si="40"/>
        <v>2261678958.5148001</v>
      </c>
      <c r="H82" s="140">
        <f t="shared" si="40"/>
        <v>0</v>
      </c>
      <c r="I82" s="140">
        <f t="shared" si="40"/>
        <v>1960112663</v>
      </c>
      <c r="J82" s="140">
        <f t="shared" si="40"/>
        <v>301566295.51479995</v>
      </c>
      <c r="K82" s="140">
        <f t="shared" si="40"/>
        <v>0</v>
      </c>
      <c r="L82" s="140">
        <f t="shared" si="40"/>
        <v>659112663</v>
      </c>
      <c r="M82" s="140">
        <f t="shared" si="40"/>
        <v>659112663</v>
      </c>
      <c r="N82" s="140">
        <f t="shared" si="40"/>
        <v>0</v>
      </c>
      <c r="O82" s="140">
        <f t="shared" si="40"/>
        <v>1960112663</v>
      </c>
      <c r="P82" s="140">
        <f t="shared" si="40"/>
        <v>0</v>
      </c>
      <c r="Q82" s="140">
        <f t="shared" si="40"/>
        <v>301566295.51479995</v>
      </c>
      <c r="R82" s="140">
        <f t="shared" si="40"/>
        <v>0</v>
      </c>
      <c r="S82" s="437">
        <f t="shared" si="40"/>
        <v>1960112663</v>
      </c>
      <c r="T82" s="182"/>
      <c r="U82" s="364">
        <v>1020203</v>
      </c>
      <c r="V82" s="362" t="s">
        <v>64</v>
      </c>
      <c r="W82" s="283">
        <v>2261678958.5148001</v>
      </c>
      <c r="X82" s="283">
        <v>0</v>
      </c>
      <c r="Y82" s="283">
        <v>0</v>
      </c>
      <c r="Z82" s="283">
        <v>0</v>
      </c>
      <c r="AA82" s="283">
        <v>0</v>
      </c>
      <c r="AB82" s="283">
        <v>2261678958.5148001</v>
      </c>
      <c r="AC82" s="283">
        <v>47227207</v>
      </c>
      <c r="AD82" s="283">
        <v>1960112663</v>
      </c>
      <c r="AE82" s="283">
        <v>0</v>
      </c>
      <c r="AF82" s="283">
        <v>1960112663</v>
      </c>
      <c r="AG82" s="283">
        <v>301566295.51480007</v>
      </c>
      <c r="AH82" s="283">
        <v>47227207</v>
      </c>
      <c r="AI82" s="283">
        <v>1960112663</v>
      </c>
      <c r="AJ82" s="283">
        <v>0</v>
      </c>
      <c r="AK82" s="283">
        <v>1960112663</v>
      </c>
      <c r="AL82" s="283">
        <v>0</v>
      </c>
      <c r="AM82" s="283">
        <v>0</v>
      </c>
      <c r="AN82" s="283">
        <v>659112663</v>
      </c>
      <c r="AO82" s="283">
        <v>0</v>
      </c>
      <c r="AP82" s="283">
        <v>659112663</v>
      </c>
      <c r="AQ82" s="283">
        <v>1301000000</v>
      </c>
      <c r="AR82" s="283">
        <v>0</v>
      </c>
      <c r="AS82" s="283">
        <v>0</v>
      </c>
      <c r="AT82" s="283">
        <v>0</v>
      </c>
      <c r="AU82" s="283">
        <v>659112663</v>
      </c>
      <c r="AV82" s="283">
        <v>0</v>
      </c>
      <c r="AW82" s="283">
        <v>659112663</v>
      </c>
      <c r="AX82" s="283">
        <v>659112663</v>
      </c>
      <c r="AY82" s="283">
        <v>659112663</v>
      </c>
    </row>
    <row r="83" spans="1:51" ht="20.100000000000001" customHeight="1" x14ac:dyDescent="0.25">
      <c r="A83" s="141" t="s">
        <v>114</v>
      </c>
      <c r="B83" s="142" t="s">
        <v>64</v>
      </c>
      <c r="C83" s="140">
        <f>SUM(C84:C85)</f>
        <v>2261678958.5148001</v>
      </c>
      <c r="D83" s="140">
        <f t="shared" ref="D83:Q83" si="41">SUM(D84:D85)</f>
        <v>0</v>
      </c>
      <c r="E83" s="140">
        <f t="shared" si="41"/>
        <v>0</v>
      </c>
      <c r="F83" s="140">
        <f t="shared" si="41"/>
        <v>0</v>
      </c>
      <c r="G83" s="140">
        <f t="shared" si="41"/>
        <v>2261678958.5148001</v>
      </c>
      <c r="H83" s="140">
        <f t="shared" si="41"/>
        <v>0</v>
      </c>
      <c r="I83" s="140">
        <f t="shared" si="41"/>
        <v>1960112663</v>
      </c>
      <c r="J83" s="140">
        <f t="shared" si="41"/>
        <v>301566295.51479995</v>
      </c>
      <c r="K83" s="140">
        <f t="shared" si="41"/>
        <v>0</v>
      </c>
      <c r="L83" s="140">
        <f t="shared" si="41"/>
        <v>659112663</v>
      </c>
      <c r="M83" s="140">
        <f t="shared" si="41"/>
        <v>659112663</v>
      </c>
      <c r="N83" s="140">
        <f t="shared" si="41"/>
        <v>0</v>
      </c>
      <c r="O83" s="140">
        <f t="shared" si="41"/>
        <v>1960112663</v>
      </c>
      <c r="P83" s="140">
        <f t="shared" si="41"/>
        <v>0</v>
      </c>
      <c r="Q83" s="140">
        <f t="shared" si="41"/>
        <v>301566295.51479995</v>
      </c>
      <c r="R83" s="140">
        <f>SUM(R84:R85)</f>
        <v>0</v>
      </c>
      <c r="S83" s="437">
        <f>SUM(S84:S85)</f>
        <v>1960112663</v>
      </c>
      <c r="T83" s="182"/>
      <c r="U83" s="364">
        <v>102020301</v>
      </c>
      <c r="V83" s="362" t="s">
        <v>64</v>
      </c>
      <c r="W83" s="283">
        <v>2261678958.5148001</v>
      </c>
      <c r="X83" s="283">
        <v>0</v>
      </c>
      <c r="Y83" s="283">
        <v>0</v>
      </c>
      <c r="Z83" s="283">
        <v>0</v>
      </c>
      <c r="AA83" s="283">
        <v>0</v>
      </c>
      <c r="AB83" s="283">
        <v>2261678958.5148001</v>
      </c>
      <c r="AC83" s="283">
        <v>47227207</v>
      </c>
      <c r="AD83" s="283">
        <v>1960112663</v>
      </c>
      <c r="AE83" s="283">
        <v>0</v>
      </c>
      <c r="AF83" s="283">
        <v>1960112663</v>
      </c>
      <c r="AG83" s="283">
        <v>301566295.51480007</v>
      </c>
      <c r="AH83" s="283">
        <v>47227207</v>
      </c>
      <c r="AI83" s="283">
        <v>1960112663</v>
      </c>
      <c r="AJ83" s="283">
        <v>0</v>
      </c>
      <c r="AK83" s="283">
        <v>1960112663</v>
      </c>
      <c r="AL83" s="283">
        <v>0</v>
      </c>
      <c r="AM83" s="283">
        <v>0</v>
      </c>
      <c r="AN83" s="283">
        <v>659112663</v>
      </c>
      <c r="AO83" s="283">
        <v>0</v>
      </c>
      <c r="AP83" s="283">
        <v>659112663</v>
      </c>
      <c r="AQ83" s="283">
        <v>1301000000</v>
      </c>
      <c r="AR83" s="283">
        <v>0</v>
      </c>
      <c r="AS83" s="283">
        <v>0</v>
      </c>
      <c r="AT83" s="283">
        <v>0</v>
      </c>
      <c r="AU83" s="283">
        <v>659112663</v>
      </c>
      <c r="AV83" s="283">
        <v>0</v>
      </c>
      <c r="AW83" s="283">
        <v>659112663</v>
      </c>
      <c r="AX83" s="283">
        <v>659112663</v>
      </c>
      <c r="AY83" s="283">
        <v>659112663</v>
      </c>
    </row>
    <row r="84" spans="1:51" ht="20.100000000000001" customHeight="1" x14ac:dyDescent="0.25">
      <c r="A84" s="17">
        <v>10202030101</v>
      </c>
      <c r="B84" s="11" t="s">
        <v>96</v>
      </c>
      <c r="C84" s="12">
        <v>960678958.51479995</v>
      </c>
      <c r="D84" s="183">
        <v>0</v>
      </c>
      <c r="E84" s="131">
        <v>0</v>
      </c>
      <c r="F84" s="131">
        <v>0</v>
      </c>
      <c r="G84" s="12">
        <f>C84+D84+E84-F84</f>
        <v>960678958.51479995</v>
      </c>
      <c r="H84" s="183">
        <v>0</v>
      </c>
      <c r="I84" s="183">
        <v>659112663</v>
      </c>
      <c r="J84" s="183">
        <f>G84-I84</f>
        <v>301566295.51479995</v>
      </c>
      <c r="K84" s="183">
        <v>0</v>
      </c>
      <c r="L84" s="183">
        <v>659112663</v>
      </c>
      <c r="M84" s="183">
        <v>659112663</v>
      </c>
      <c r="N84" s="183">
        <v>0</v>
      </c>
      <c r="O84" s="183">
        <v>659112663</v>
      </c>
      <c r="P84" s="12">
        <f>O84-I84</f>
        <v>0</v>
      </c>
      <c r="Q84" s="12">
        <f>G84-O84</f>
        <v>301566295.51479995</v>
      </c>
      <c r="R84" s="183">
        <v>0</v>
      </c>
      <c r="S84" s="438">
        <v>659112663</v>
      </c>
      <c r="T84" s="182"/>
      <c r="U84" s="364">
        <v>10202030101</v>
      </c>
      <c r="V84" s="362" t="s">
        <v>96</v>
      </c>
      <c r="W84" s="283">
        <v>960678958.51479995</v>
      </c>
      <c r="X84" s="283">
        <v>0</v>
      </c>
      <c r="Y84" s="283">
        <v>0</v>
      </c>
      <c r="Z84" s="283">
        <v>0</v>
      </c>
      <c r="AA84" s="283">
        <v>0</v>
      </c>
      <c r="AB84" s="283">
        <v>960678958.51479995</v>
      </c>
      <c r="AC84" s="283">
        <v>47227207</v>
      </c>
      <c r="AD84" s="283">
        <v>659112663</v>
      </c>
      <c r="AE84" s="283">
        <v>0</v>
      </c>
      <c r="AF84" s="283">
        <v>659112663</v>
      </c>
      <c r="AG84" s="283">
        <v>301566295.51479995</v>
      </c>
      <c r="AH84" s="283">
        <v>47227207</v>
      </c>
      <c r="AI84" s="283">
        <v>659112663</v>
      </c>
      <c r="AJ84" s="283">
        <v>0</v>
      </c>
      <c r="AK84" s="283">
        <v>659112663</v>
      </c>
      <c r="AL84" s="283">
        <v>0</v>
      </c>
      <c r="AM84" s="283">
        <v>0</v>
      </c>
      <c r="AN84" s="283">
        <v>659112663</v>
      </c>
      <c r="AO84" s="283">
        <v>0</v>
      </c>
      <c r="AP84" s="283">
        <v>659112663</v>
      </c>
      <c r="AQ84" s="283">
        <v>0</v>
      </c>
      <c r="AR84" s="283">
        <v>0</v>
      </c>
      <c r="AS84" s="283">
        <v>0</v>
      </c>
      <c r="AT84" s="283">
        <v>0</v>
      </c>
      <c r="AU84" s="283">
        <v>659112663</v>
      </c>
      <c r="AV84" s="283">
        <v>0</v>
      </c>
      <c r="AW84" s="283">
        <v>659112663</v>
      </c>
      <c r="AX84" s="283">
        <v>659112663</v>
      </c>
      <c r="AY84" s="283">
        <v>659112663</v>
      </c>
    </row>
    <row r="85" spans="1:51" ht="20.100000000000001" customHeight="1" x14ac:dyDescent="0.25">
      <c r="A85" s="17">
        <v>10202030102</v>
      </c>
      <c r="B85" s="11" t="s">
        <v>97</v>
      </c>
      <c r="C85" s="14">
        <v>1301000000</v>
      </c>
      <c r="D85" s="183">
        <v>0</v>
      </c>
      <c r="E85" s="131">
        <v>0</v>
      </c>
      <c r="F85" s="131">
        <v>0</v>
      </c>
      <c r="G85" s="14">
        <f>C85+D85+E85-F85</f>
        <v>1301000000</v>
      </c>
      <c r="H85" s="183">
        <v>0</v>
      </c>
      <c r="I85" s="183">
        <v>1301000000</v>
      </c>
      <c r="J85" s="183">
        <f>G85-I85</f>
        <v>0</v>
      </c>
      <c r="K85" s="183">
        <v>0</v>
      </c>
      <c r="L85" s="183">
        <v>0</v>
      </c>
      <c r="M85" s="183">
        <v>0</v>
      </c>
      <c r="N85" s="183">
        <v>0</v>
      </c>
      <c r="O85" s="183">
        <v>1301000000</v>
      </c>
      <c r="P85" s="14">
        <f>O85-I85</f>
        <v>0</v>
      </c>
      <c r="Q85" s="12">
        <f>G85-O85</f>
        <v>0</v>
      </c>
      <c r="R85" s="183">
        <v>0</v>
      </c>
      <c r="S85" s="438">
        <v>1301000000</v>
      </c>
      <c r="T85" s="182"/>
      <c r="U85" s="364">
        <v>10202030102</v>
      </c>
      <c r="V85" s="362" t="s">
        <v>97</v>
      </c>
      <c r="W85" s="283">
        <v>1301000000</v>
      </c>
      <c r="X85" s="283">
        <v>0</v>
      </c>
      <c r="Y85" s="283">
        <v>0</v>
      </c>
      <c r="Z85" s="283">
        <v>0</v>
      </c>
      <c r="AA85" s="283">
        <v>0</v>
      </c>
      <c r="AB85" s="283">
        <v>1301000000</v>
      </c>
      <c r="AC85" s="283">
        <v>0</v>
      </c>
      <c r="AD85" s="283">
        <v>1301000000</v>
      </c>
      <c r="AE85" s="283">
        <v>0</v>
      </c>
      <c r="AF85" s="283">
        <v>1301000000</v>
      </c>
      <c r="AG85" s="283">
        <v>0</v>
      </c>
      <c r="AH85" s="283">
        <v>0</v>
      </c>
      <c r="AI85" s="283">
        <v>1301000000</v>
      </c>
      <c r="AJ85" s="283">
        <v>0</v>
      </c>
      <c r="AK85" s="283">
        <v>1301000000</v>
      </c>
      <c r="AL85" s="283">
        <v>0</v>
      </c>
      <c r="AM85" s="283">
        <v>0</v>
      </c>
      <c r="AN85" s="283">
        <v>0</v>
      </c>
      <c r="AO85" s="283">
        <v>0</v>
      </c>
      <c r="AP85" s="283">
        <v>0</v>
      </c>
      <c r="AQ85" s="283">
        <v>1301000000</v>
      </c>
      <c r="AR85" s="283">
        <v>0</v>
      </c>
      <c r="AS85" s="283">
        <v>0</v>
      </c>
      <c r="AT85" s="283">
        <v>0</v>
      </c>
      <c r="AU85" s="283">
        <v>0</v>
      </c>
      <c r="AV85" s="283">
        <v>0</v>
      </c>
      <c r="AW85" s="283">
        <v>0</v>
      </c>
      <c r="AX85" s="283">
        <v>0</v>
      </c>
      <c r="AY85" s="283">
        <v>0</v>
      </c>
    </row>
    <row r="86" spans="1:51" ht="20.100000000000001" customHeight="1" x14ac:dyDescent="0.25">
      <c r="A86" s="141" t="s">
        <v>115</v>
      </c>
      <c r="B86" s="142" t="s">
        <v>67</v>
      </c>
      <c r="C86" s="140">
        <f t="shared" ref="C86:S86" si="42">C87</f>
        <v>799478243.31408203</v>
      </c>
      <c r="D86" s="140">
        <f t="shared" si="42"/>
        <v>0</v>
      </c>
      <c r="E86" s="140">
        <f t="shared" si="42"/>
        <v>0</v>
      </c>
      <c r="F86" s="140">
        <f t="shared" si="42"/>
        <v>0</v>
      </c>
      <c r="G86" s="140">
        <f t="shared" si="42"/>
        <v>799478243.31408203</v>
      </c>
      <c r="H86" s="140">
        <f t="shared" si="42"/>
        <v>0</v>
      </c>
      <c r="I86" s="140">
        <f t="shared" si="42"/>
        <v>139435293.14123201</v>
      </c>
      <c r="J86" s="140">
        <f t="shared" si="42"/>
        <v>660042950.17285001</v>
      </c>
      <c r="K86" s="140">
        <f t="shared" si="42"/>
        <v>0</v>
      </c>
      <c r="L86" s="140">
        <f t="shared" si="42"/>
        <v>0</v>
      </c>
      <c r="M86" s="140">
        <f t="shared" si="42"/>
        <v>0</v>
      </c>
      <c r="N86" s="140">
        <f t="shared" si="42"/>
        <v>0</v>
      </c>
      <c r="O86" s="140">
        <f t="shared" si="42"/>
        <v>139435293.14123201</v>
      </c>
      <c r="P86" s="140">
        <f t="shared" si="42"/>
        <v>0</v>
      </c>
      <c r="Q86" s="140">
        <f t="shared" si="42"/>
        <v>660042950.17285001</v>
      </c>
      <c r="R86" s="140">
        <f t="shared" si="42"/>
        <v>0</v>
      </c>
      <c r="S86" s="437">
        <f t="shared" si="42"/>
        <v>139435293.14123201</v>
      </c>
      <c r="T86" s="182"/>
      <c r="U86" s="364">
        <v>1020204</v>
      </c>
      <c r="V86" s="362" t="s">
        <v>67</v>
      </c>
      <c r="W86" s="283">
        <v>799478243.31408203</v>
      </c>
      <c r="X86" s="283">
        <v>0</v>
      </c>
      <c r="Y86" s="283">
        <v>0</v>
      </c>
      <c r="Z86" s="283">
        <v>0</v>
      </c>
      <c r="AA86" s="283">
        <v>0</v>
      </c>
      <c r="AB86" s="283">
        <v>799478243.31408203</v>
      </c>
      <c r="AC86" s="283">
        <v>0</v>
      </c>
      <c r="AD86" s="283">
        <v>139435293.14123201</v>
      </c>
      <c r="AE86" s="283">
        <v>0</v>
      </c>
      <c r="AF86" s="283">
        <v>139435293.14123201</v>
      </c>
      <c r="AG86" s="283">
        <v>660042950.17285001</v>
      </c>
      <c r="AH86" s="283">
        <v>0</v>
      </c>
      <c r="AI86" s="283">
        <v>139435293.14123201</v>
      </c>
      <c r="AJ86" s="283">
        <v>0</v>
      </c>
      <c r="AK86" s="283">
        <v>139435293.14123201</v>
      </c>
      <c r="AL86" s="283">
        <v>0</v>
      </c>
      <c r="AM86" s="283">
        <v>0</v>
      </c>
      <c r="AN86" s="283">
        <v>0</v>
      </c>
      <c r="AO86" s="283">
        <v>0</v>
      </c>
      <c r="AP86" s="283">
        <v>0</v>
      </c>
      <c r="AQ86" s="283">
        <v>139435293.14123201</v>
      </c>
      <c r="AR86" s="283">
        <v>0</v>
      </c>
      <c r="AS86" s="283">
        <v>0</v>
      </c>
      <c r="AT86" s="283">
        <v>0</v>
      </c>
      <c r="AU86" s="283">
        <v>0</v>
      </c>
      <c r="AV86" s="283">
        <v>0</v>
      </c>
      <c r="AW86" s="283">
        <v>0</v>
      </c>
      <c r="AX86" s="283">
        <v>0</v>
      </c>
      <c r="AY86" s="283">
        <v>0</v>
      </c>
    </row>
    <row r="87" spans="1:51" ht="20.100000000000001" customHeight="1" x14ac:dyDescent="0.25">
      <c r="A87" s="141" t="s">
        <v>116</v>
      </c>
      <c r="B87" s="142" t="s">
        <v>67</v>
      </c>
      <c r="C87" s="140">
        <f>SUM(C88:C89)</f>
        <v>799478243.31408203</v>
      </c>
      <c r="D87" s="140">
        <f t="shared" ref="D87:Q87" si="43">SUM(D88:D89)</f>
        <v>0</v>
      </c>
      <c r="E87" s="140">
        <f t="shared" si="43"/>
        <v>0</v>
      </c>
      <c r="F87" s="140">
        <f t="shared" si="43"/>
        <v>0</v>
      </c>
      <c r="G87" s="140">
        <f t="shared" si="43"/>
        <v>799478243.31408203</v>
      </c>
      <c r="H87" s="140">
        <f t="shared" si="43"/>
        <v>0</v>
      </c>
      <c r="I87" s="140">
        <f t="shared" si="43"/>
        <v>139435293.14123201</v>
      </c>
      <c r="J87" s="140">
        <f t="shared" si="43"/>
        <v>660042950.17285001</v>
      </c>
      <c r="K87" s="140">
        <f t="shared" si="43"/>
        <v>0</v>
      </c>
      <c r="L87" s="140">
        <f t="shared" si="43"/>
        <v>0</v>
      </c>
      <c r="M87" s="140">
        <f t="shared" si="43"/>
        <v>0</v>
      </c>
      <c r="N87" s="140">
        <f t="shared" si="43"/>
        <v>0</v>
      </c>
      <c r="O87" s="140">
        <f t="shared" si="43"/>
        <v>139435293.14123201</v>
      </c>
      <c r="P87" s="140">
        <f t="shared" si="43"/>
        <v>0</v>
      </c>
      <c r="Q87" s="140">
        <f t="shared" si="43"/>
        <v>660042950.17285001</v>
      </c>
      <c r="R87" s="140">
        <f>SUM(R88:R89)</f>
        <v>0</v>
      </c>
      <c r="S87" s="437">
        <f>SUM(S88:S89)</f>
        <v>139435293.14123201</v>
      </c>
      <c r="T87" s="182"/>
      <c r="U87" s="364">
        <v>102020401</v>
      </c>
      <c r="V87" s="362" t="s">
        <v>67</v>
      </c>
      <c r="W87" s="283">
        <v>799478243.31408203</v>
      </c>
      <c r="X87" s="283">
        <v>0</v>
      </c>
      <c r="Y87" s="283">
        <v>0</v>
      </c>
      <c r="Z87" s="283">
        <v>0</v>
      </c>
      <c r="AA87" s="283">
        <v>0</v>
      </c>
      <c r="AB87" s="283">
        <v>799478243.31408203</v>
      </c>
      <c r="AC87" s="283">
        <v>0</v>
      </c>
      <c r="AD87" s="283">
        <v>139435293.14123201</v>
      </c>
      <c r="AE87" s="283">
        <v>0</v>
      </c>
      <c r="AF87" s="283">
        <v>139435293.14123201</v>
      </c>
      <c r="AG87" s="283">
        <v>660042950.17285001</v>
      </c>
      <c r="AH87" s="283">
        <v>0</v>
      </c>
      <c r="AI87" s="283">
        <v>139435293.14123201</v>
      </c>
      <c r="AJ87" s="283">
        <v>0</v>
      </c>
      <c r="AK87" s="283">
        <v>139435293.14123201</v>
      </c>
      <c r="AL87" s="283">
        <v>0</v>
      </c>
      <c r="AM87" s="283">
        <v>0</v>
      </c>
      <c r="AN87" s="283">
        <v>0</v>
      </c>
      <c r="AO87" s="283">
        <v>0</v>
      </c>
      <c r="AP87" s="283">
        <v>0</v>
      </c>
      <c r="AQ87" s="283">
        <v>139435293.14123201</v>
      </c>
      <c r="AR87" s="283">
        <v>0</v>
      </c>
      <c r="AS87" s="283">
        <v>0</v>
      </c>
      <c r="AT87" s="283">
        <v>0</v>
      </c>
      <c r="AU87" s="283">
        <v>0</v>
      </c>
      <c r="AV87" s="283">
        <v>0</v>
      </c>
      <c r="AW87" s="283">
        <v>0</v>
      </c>
      <c r="AX87" s="283">
        <v>0</v>
      </c>
      <c r="AY87" s="283">
        <v>0</v>
      </c>
    </row>
    <row r="88" spans="1:51" ht="20.100000000000001" customHeight="1" x14ac:dyDescent="0.25">
      <c r="A88" s="17">
        <v>10202040101</v>
      </c>
      <c r="B88" s="11" t="s">
        <v>96</v>
      </c>
      <c r="C88" s="12">
        <v>660042950.17285001</v>
      </c>
      <c r="D88" s="183">
        <v>0</v>
      </c>
      <c r="E88" s="131">
        <v>0</v>
      </c>
      <c r="F88" s="131">
        <v>0</v>
      </c>
      <c r="G88" s="12">
        <f>C88+D88+E88-F88</f>
        <v>660042950.17285001</v>
      </c>
      <c r="H88" s="183">
        <v>0</v>
      </c>
      <c r="I88" s="183">
        <v>0</v>
      </c>
      <c r="J88" s="183">
        <f>G88-I88</f>
        <v>660042950.17285001</v>
      </c>
      <c r="K88" s="183">
        <v>0</v>
      </c>
      <c r="L88" s="183">
        <v>0</v>
      </c>
      <c r="M88" s="183">
        <v>0</v>
      </c>
      <c r="N88" s="183">
        <v>0</v>
      </c>
      <c r="O88" s="183">
        <v>0</v>
      </c>
      <c r="P88" s="12">
        <f>O88-I88</f>
        <v>0</v>
      </c>
      <c r="Q88" s="12">
        <f>G88-O88</f>
        <v>660042950.17285001</v>
      </c>
      <c r="R88" s="183">
        <v>0</v>
      </c>
      <c r="S88" s="438">
        <v>0</v>
      </c>
      <c r="T88" s="182"/>
      <c r="U88" s="364">
        <v>10202040101</v>
      </c>
      <c r="V88" s="362" t="s">
        <v>96</v>
      </c>
      <c r="W88" s="283">
        <v>660042950.17285001</v>
      </c>
      <c r="X88" s="283">
        <v>0</v>
      </c>
      <c r="Y88" s="283">
        <v>0</v>
      </c>
      <c r="Z88" s="283">
        <v>0</v>
      </c>
      <c r="AA88" s="283">
        <v>0</v>
      </c>
      <c r="AB88" s="283">
        <v>660042950.17285001</v>
      </c>
      <c r="AC88" s="283">
        <v>0</v>
      </c>
      <c r="AD88" s="283">
        <v>0</v>
      </c>
      <c r="AE88" s="283">
        <v>0</v>
      </c>
      <c r="AF88" s="283">
        <v>0</v>
      </c>
      <c r="AG88" s="283">
        <v>660042950.17285001</v>
      </c>
      <c r="AH88" s="283">
        <v>0</v>
      </c>
      <c r="AI88" s="283">
        <v>0</v>
      </c>
      <c r="AJ88" s="283">
        <v>0</v>
      </c>
      <c r="AK88" s="283">
        <v>0</v>
      </c>
      <c r="AL88" s="283">
        <v>0</v>
      </c>
      <c r="AM88" s="283">
        <v>0</v>
      </c>
      <c r="AN88" s="283">
        <v>0</v>
      </c>
      <c r="AO88" s="283">
        <v>0</v>
      </c>
      <c r="AP88" s="283">
        <v>0</v>
      </c>
      <c r="AQ88" s="283">
        <v>0</v>
      </c>
      <c r="AR88" s="283">
        <v>0</v>
      </c>
      <c r="AS88" s="283">
        <v>0</v>
      </c>
      <c r="AT88" s="283">
        <v>0</v>
      </c>
      <c r="AU88" s="283">
        <v>0</v>
      </c>
      <c r="AV88" s="283">
        <v>0</v>
      </c>
      <c r="AW88" s="283">
        <v>0</v>
      </c>
      <c r="AX88" s="283">
        <v>0</v>
      </c>
      <c r="AY88" s="283">
        <v>0</v>
      </c>
    </row>
    <row r="89" spans="1:51" ht="20.100000000000001" customHeight="1" x14ac:dyDescent="0.25">
      <c r="A89" s="17">
        <v>10202040102</v>
      </c>
      <c r="B89" s="11" t="s">
        <v>97</v>
      </c>
      <c r="C89" s="14">
        <v>139435293.14123198</v>
      </c>
      <c r="D89" s="183">
        <v>0</v>
      </c>
      <c r="E89" s="131">
        <v>0</v>
      </c>
      <c r="F89" s="131">
        <v>0</v>
      </c>
      <c r="G89" s="14">
        <f>C89+D89+E89-F89</f>
        <v>139435293.14123198</v>
      </c>
      <c r="H89" s="183">
        <v>0</v>
      </c>
      <c r="I89" s="183">
        <v>139435293.14123201</v>
      </c>
      <c r="J89" s="183">
        <f>G89-I89</f>
        <v>0</v>
      </c>
      <c r="K89" s="183">
        <v>0</v>
      </c>
      <c r="L89" s="183">
        <v>0</v>
      </c>
      <c r="M89" s="183">
        <v>0</v>
      </c>
      <c r="N89" s="183">
        <v>0</v>
      </c>
      <c r="O89" s="183">
        <v>139435293.14123201</v>
      </c>
      <c r="P89" s="14">
        <f>O89-I89</f>
        <v>0</v>
      </c>
      <c r="Q89" s="12">
        <f>G89-O89</f>
        <v>0</v>
      </c>
      <c r="R89" s="183">
        <v>0</v>
      </c>
      <c r="S89" s="438">
        <v>139435293.14123201</v>
      </c>
      <c r="T89" s="182"/>
      <c r="U89" s="364">
        <v>10202040102</v>
      </c>
      <c r="V89" s="362" t="s">
        <v>97</v>
      </c>
      <c r="W89" s="283">
        <v>139435293.14123201</v>
      </c>
      <c r="X89" s="283">
        <v>0</v>
      </c>
      <c r="Y89" s="283">
        <v>0</v>
      </c>
      <c r="Z89" s="283">
        <v>0</v>
      </c>
      <c r="AA89" s="283">
        <v>0</v>
      </c>
      <c r="AB89" s="283">
        <v>139435293.14123201</v>
      </c>
      <c r="AC89" s="283">
        <v>0</v>
      </c>
      <c r="AD89" s="283">
        <v>139435293.14123201</v>
      </c>
      <c r="AE89" s="283">
        <v>0</v>
      </c>
      <c r="AF89" s="283">
        <v>139435293.14123201</v>
      </c>
      <c r="AG89" s="283">
        <v>0</v>
      </c>
      <c r="AH89" s="283">
        <v>0</v>
      </c>
      <c r="AI89" s="283">
        <v>139435293.14123201</v>
      </c>
      <c r="AJ89" s="283">
        <v>0</v>
      </c>
      <c r="AK89" s="283">
        <v>139435293.14123201</v>
      </c>
      <c r="AL89" s="283">
        <v>0</v>
      </c>
      <c r="AM89" s="283">
        <v>0</v>
      </c>
      <c r="AN89" s="283">
        <v>0</v>
      </c>
      <c r="AO89" s="283">
        <v>0</v>
      </c>
      <c r="AP89" s="283">
        <v>0</v>
      </c>
      <c r="AQ89" s="283">
        <v>139435293.14123201</v>
      </c>
      <c r="AR89" s="283">
        <v>0</v>
      </c>
      <c r="AS89" s="283">
        <v>0</v>
      </c>
      <c r="AT89" s="283">
        <v>0</v>
      </c>
      <c r="AU89" s="283">
        <v>0</v>
      </c>
      <c r="AV89" s="283">
        <v>0</v>
      </c>
      <c r="AW89" s="283">
        <v>0</v>
      </c>
      <c r="AX89" s="283">
        <v>0</v>
      </c>
      <c r="AY89" s="283">
        <v>0</v>
      </c>
    </row>
    <row r="90" spans="1:51" ht="20.100000000000001" customHeight="1" x14ac:dyDescent="0.25">
      <c r="A90" s="141" t="s">
        <v>117</v>
      </c>
      <c r="B90" s="142" t="s">
        <v>70</v>
      </c>
      <c r="C90" s="140">
        <f t="shared" ref="C90:S90" si="44">C91</f>
        <v>582175726.27493072</v>
      </c>
      <c r="D90" s="140">
        <f t="shared" si="44"/>
        <v>0</v>
      </c>
      <c r="E90" s="140">
        <f t="shared" si="44"/>
        <v>0</v>
      </c>
      <c r="F90" s="140">
        <f t="shared" si="44"/>
        <v>0</v>
      </c>
      <c r="G90" s="140">
        <f t="shared" si="44"/>
        <v>582175726.27493072</v>
      </c>
      <c r="H90" s="140">
        <f t="shared" si="44"/>
        <v>4684548</v>
      </c>
      <c r="I90" s="140">
        <f t="shared" si="44"/>
        <v>26134607.274930801</v>
      </c>
      <c r="J90" s="140">
        <f t="shared" si="44"/>
        <v>556041119</v>
      </c>
      <c r="K90" s="140">
        <f t="shared" si="44"/>
        <v>0</v>
      </c>
      <c r="L90" s="140">
        <f t="shared" si="44"/>
        <v>0</v>
      </c>
      <c r="M90" s="140">
        <f t="shared" si="44"/>
        <v>0</v>
      </c>
      <c r="N90" s="140">
        <f t="shared" si="44"/>
        <v>-14918596</v>
      </c>
      <c r="O90" s="140">
        <f t="shared" si="44"/>
        <v>26175323.274930801</v>
      </c>
      <c r="P90" s="140">
        <f t="shared" si="44"/>
        <v>40716</v>
      </c>
      <c r="Q90" s="140">
        <f t="shared" si="44"/>
        <v>556000403</v>
      </c>
      <c r="R90" s="140">
        <f t="shared" si="44"/>
        <v>-14918596</v>
      </c>
      <c r="S90" s="437">
        <f t="shared" si="44"/>
        <v>26175323.274930801</v>
      </c>
      <c r="T90" s="182"/>
      <c r="U90" s="364">
        <v>1020205</v>
      </c>
      <c r="V90" s="362" t="s">
        <v>70</v>
      </c>
      <c r="W90" s="283">
        <v>582175726.27493083</v>
      </c>
      <c r="X90" s="283">
        <v>0</v>
      </c>
      <c r="Y90" s="283">
        <v>0</v>
      </c>
      <c r="Z90" s="283">
        <v>0</v>
      </c>
      <c r="AA90" s="283">
        <v>0</v>
      </c>
      <c r="AB90" s="283">
        <v>582175726.27493083</v>
      </c>
      <c r="AC90" s="283">
        <v>0</v>
      </c>
      <c r="AD90" s="283">
        <v>41093919.274930805</v>
      </c>
      <c r="AE90" s="283">
        <v>-14918596</v>
      </c>
      <c r="AF90" s="283">
        <v>26175323.274930805</v>
      </c>
      <c r="AG90" s="283">
        <v>556000403</v>
      </c>
      <c r="AH90" s="283">
        <v>0</v>
      </c>
      <c r="AI90" s="283">
        <v>21450059.274930801</v>
      </c>
      <c r="AJ90" s="283">
        <v>4684548</v>
      </c>
      <c r="AK90" s="283">
        <v>26134607.274930801</v>
      </c>
      <c r="AL90" s="283">
        <v>40716.000000003725</v>
      </c>
      <c r="AM90" s="283">
        <v>0</v>
      </c>
      <c r="AN90" s="283">
        <v>0</v>
      </c>
      <c r="AO90" s="283">
        <v>0</v>
      </c>
      <c r="AP90" s="283">
        <v>0</v>
      </c>
      <c r="AQ90" s="283">
        <v>26134607.274930801</v>
      </c>
      <c r="AR90" s="283">
        <v>0</v>
      </c>
      <c r="AS90" s="283">
        <v>0</v>
      </c>
      <c r="AT90" s="283">
        <v>0</v>
      </c>
      <c r="AU90" s="283">
        <v>0</v>
      </c>
      <c r="AV90" s="283">
        <v>0</v>
      </c>
      <c r="AW90" s="283">
        <v>0</v>
      </c>
      <c r="AX90" s="283">
        <v>0</v>
      </c>
      <c r="AY90" s="283">
        <v>0</v>
      </c>
    </row>
    <row r="91" spans="1:51" ht="20.100000000000001" customHeight="1" x14ac:dyDescent="0.25">
      <c r="A91" s="141" t="s">
        <v>118</v>
      </c>
      <c r="B91" s="142" t="s">
        <v>70</v>
      </c>
      <c r="C91" s="140">
        <f>SUM(C92:C94)</f>
        <v>582175726.27493072</v>
      </c>
      <c r="D91" s="140">
        <f t="shared" ref="D91:Q91" si="45">SUM(D92:D94)</f>
        <v>0</v>
      </c>
      <c r="E91" s="140">
        <f t="shared" si="45"/>
        <v>0</v>
      </c>
      <c r="F91" s="140">
        <f t="shared" si="45"/>
        <v>0</v>
      </c>
      <c r="G91" s="140">
        <f t="shared" si="45"/>
        <v>582175726.27493072</v>
      </c>
      <c r="H91" s="140">
        <f t="shared" si="45"/>
        <v>4684548</v>
      </c>
      <c r="I91" s="140">
        <f t="shared" si="45"/>
        <v>26134607.274930801</v>
      </c>
      <c r="J91" s="140">
        <f t="shared" si="45"/>
        <v>556041119</v>
      </c>
      <c r="K91" s="140">
        <f t="shared" si="45"/>
        <v>0</v>
      </c>
      <c r="L91" s="140">
        <f t="shared" si="45"/>
        <v>0</v>
      </c>
      <c r="M91" s="140">
        <f t="shared" si="45"/>
        <v>0</v>
      </c>
      <c r="N91" s="140">
        <f t="shared" si="45"/>
        <v>-14918596</v>
      </c>
      <c r="O91" s="140">
        <f t="shared" si="45"/>
        <v>26175323.274930801</v>
      </c>
      <c r="P91" s="140">
        <f t="shared" si="45"/>
        <v>40716</v>
      </c>
      <c r="Q91" s="140">
        <f t="shared" si="45"/>
        <v>556000403</v>
      </c>
      <c r="R91" s="140">
        <f>SUM(R92:R94)</f>
        <v>-14918596</v>
      </c>
      <c r="S91" s="437">
        <f>SUM(S92:S94)</f>
        <v>26175323.274930801</v>
      </c>
      <c r="T91" s="182"/>
      <c r="U91" s="364">
        <v>102020501</v>
      </c>
      <c r="V91" s="362" t="s">
        <v>70</v>
      </c>
      <c r="W91" s="283">
        <v>582175726.27493083</v>
      </c>
      <c r="X91" s="283">
        <v>0</v>
      </c>
      <c r="Y91" s="283">
        <v>0</v>
      </c>
      <c r="Z91" s="283">
        <v>0</v>
      </c>
      <c r="AA91" s="283">
        <v>0</v>
      </c>
      <c r="AB91" s="283">
        <v>582175726.27493083</v>
      </c>
      <c r="AC91" s="283">
        <v>0</v>
      </c>
      <c r="AD91" s="283">
        <v>41093919.274930805</v>
      </c>
      <c r="AE91" s="283">
        <v>-14918596</v>
      </c>
      <c r="AF91" s="283">
        <v>26175323.274930805</v>
      </c>
      <c r="AG91" s="283">
        <v>556000403</v>
      </c>
      <c r="AH91" s="283">
        <v>0</v>
      </c>
      <c r="AI91" s="283">
        <v>21450059.274930801</v>
      </c>
      <c r="AJ91" s="283">
        <v>4684548</v>
      </c>
      <c r="AK91" s="283">
        <v>26134607.274930801</v>
      </c>
      <c r="AL91" s="283">
        <v>40716.000000003725</v>
      </c>
      <c r="AM91" s="283">
        <v>0</v>
      </c>
      <c r="AN91" s="283">
        <v>0</v>
      </c>
      <c r="AO91" s="283">
        <v>0</v>
      </c>
      <c r="AP91" s="283">
        <v>0</v>
      </c>
      <c r="AQ91" s="283">
        <v>26134607.274930801</v>
      </c>
      <c r="AR91" s="283">
        <v>0</v>
      </c>
      <c r="AS91" s="283">
        <v>0</v>
      </c>
      <c r="AT91" s="283">
        <v>0</v>
      </c>
      <c r="AU91" s="283">
        <v>0</v>
      </c>
      <c r="AV91" s="283">
        <v>0</v>
      </c>
      <c r="AW91" s="283">
        <v>0</v>
      </c>
      <c r="AX91" s="283">
        <v>0</v>
      </c>
      <c r="AY91" s="283">
        <v>0</v>
      </c>
    </row>
    <row r="92" spans="1:51" ht="20.100000000000001" customHeight="1" x14ac:dyDescent="0.25">
      <c r="A92" s="17">
        <v>10202050101</v>
      </c>
      <c r="B92" s="11" t="s">
        <v>96</v>
      </c>
      <c r="C92" s="12">
        <v>72975760</v>
      </c>
      <c r="D92" s="183">
        <v>0</v>
      </c>
      <c r="E92" s="131">
        <v>0</v>
      </c>
      <c r="F92" s="131">
        <v>0</v>
      </c>
      <c r="G92" s="12">
        <f>C92+D92+E92-F92</f>
        <v>72975760</v>
      </c>
      <c r="H92" s="183">
        <v>0</v>
      </c>
      <c r="I92" s="183">
        <v>0</v>
      </c>
      <c r="J92" s="183">
        <f>G92-I92</f>
        <v>72975760</v>
      </c>
      <c r="K92" s="183">
        <v>0</v>
      </c>
      <c r="L92" s="183">
        <v>0</v>
      </c>
      <c r="M92" s="183">
        <v>0</v>
      </c>
      <c r="N92" s="183">
        <v>0</v>
      </c>
      <c r="O92" s="183">
        <v>0</v>
      </c>
      <c r="P92" s="12">
        <f>O92-I92</f>
        <v>0</v>
      </c>
      <c r="Q92" s="12">
        <f>G92-O92</f>
        <v>72975760</v>
      </c>
      <c r="R92" s="183">
        <v>0</v>
      </c>
      <c r="S92" s="438">
        <v>0</v>
      </c>
      <c r="T92" s="182"/>
      <c r="U92" s="364">
        <v>10202050101</v>
      </c>
      <c r="V92" s="362" t="s">
        <v>96</v>
      </c>
      <c r="W92" s="283">
        <v>72975760</v>
      </c>
      <c r="X92" s="283">
        <v>0</v>
      </c>
      <c r="Y92" s="283">
        <v>0</v>
      </c>
      <c r="Z92" s="283">
        <v>0</v>
      </c>
      <c r="AA92" s="283">
        <v>0</v>
      </c>
      <c r="AB92" s="283">
        <v>72975760</v>
      </c>
      <c r="AC92" s="283">
        <v>0</v>
      </c>
      <c r="AD92" s="283">
        <v>0</v>
      </c>
      <c r="AE92" s="283">
        <v>0</v>
      </c>
      <c r="AF92" s="283">
        <v>0</v>
      </c>
      <c r="AG92" s="283">
        <v>72975760</v>
      </c>
      <c r="AH92" s="283">
        <v>0</v>
      </c>
      <c r="AI92" s="283">
        <v>0</v>
      </c>
      <c r="AJ92" s="283">
        <v>0</v>
      </c>
      <c r="AK92" s="283">
        <v>0</v>
      </c>
      <c r="AL92" s="283">
        <v>0</v>
      </c>
      <c r="AM92" s="283">
        <v>0</v>
      </c>
      <c r="AN92" s="283">
        <v>0</v>
      </c>
      <c r="AO92" s="283">
        <v>0</v>
      </c>
      <c r="AP92" s="283">
        <v>0</v>
      </c>
      <c r="AQ92" s="283">
        <v>0</v>
      </c>
      <c r="AR92" s="283">
        <v>0</v>
      </c>
      <c r="AS92" s="283">
        <v>0</v>
      </c>
      <c r="AT92" s="283">
        <v>0</v>
      </c>
      <c r="AU92" s="283">
        <v>0</v>
      </c>
      <c r="AV92" s="283">
        <v>0</v>
      </c>
      <c r="AW92" s="283">
        <v>0</v>
      </c>
      <c r="AX92" s="283">
        <v>0</v>
      </c>
      <c r="AY92" s="283">
        <v>0</v>
      </c>
    </row>
    <row r="93" spans="1:51" ht="20.100000000000001" customHeight="1" x14ac:dyDescent="0.25">
      <c r="A93" s="17">
        <v>10202050102</v>
      </c>
      <c r="B93" s="11" t="s">
        <v>97</v>
      </c>
      <c r="C93" s="13">
        <v>17240607.274930768</v>
      </c>
      <c r="D93" s="183">
        <v>0</v>
      </c>
      <c r="E93" s="131">
        <v>0</v>
      </c>
      <c r="F93" s="131">
        <v>0</v>
      </c>
      <c r="G93" s="13">
        <f>C93+D93+E93-F93</f>
        <v>17240607.274930768</v>
      </c>
      <c r="H93" s="183">
        <v>0</v>
      </c>
      <c r="I93" s="183">
        <v>17240607.274930801</v>
      </c>
      <c r="J93" s="183">
        <f>G93-I93</f>
        <v>-3.3527612686157227E-8</v>
      </c>
      <c r="K93" s="183">
        <v>0</v>
      </c>
      <c r="L93" s="183">
        <v>0</v>
      </c>
      <c r="M93" s="183">
        <v>0</v>
      </c>
      <c r="N93" s="183">
        <v>0</v>
      </c>
      <c r="O93" s="183">
        <v>17240607.274930801</v>
      </c>
      <c r="P93" s="13">
        <f>O93-I93</f>
        <v>0</v>
      </c>
      <c r="Q93" s="12">
        <f>G93-O93</f>
        <v>-3.3527612686157227E-8</v>
      </c>
      <c r="R93" s="183">
        <v>0</v>
      </c>
      <c r="S93" s="438">
        <v>17240607.274930801</v>
      </c>
      <c r="T93" s="182"/>
      <c r="U93" s="364">
        <v>10202050102</v>
      </c>
      <c r="V93" s="362" t="s">
        <v>97</v>
      </c>
      <c r="W93" s="283">
        <v>17240607.274930801</v>
      </c>
      <c r="X93" s="283">
        <v>0</v>
      </c>
      <c r="Y93" s="283">
        <v>0</v>
      </c>
      <c r="Z93" s="283">
        <v>0</v>
      </c>
      <c r="AA93" s="283">
        <v>0</v>
      </c>
      <c r="AB93" s="283">
        <v>17240607.274930801</v>
      </c>
      <c r="AC93" s="283">
        <v>0</v>
      </c>
      <c r="AD93" s="283">
        <v>17240607.274930801</v>
      </c>
      <c r="AE93" s="283">
        <v>0</v>
      </c>
      <c r="AF93" s="283">
        <v>17240607.274930801</v>
      </c>
      <c r="AG93" s="283">
        <v>0</v>
      </c>
      <c r="AH93" s="283">
        <v>0</v>
      </c>
      <c r="AI93" s="283">
        <v>17240607.274930801</v>
      </c>
      <c r="AJ93" s="283">
        <v>0</v>
      </c>
      <c r="AK93" s="283">
        <v>17240607.274930801</v>
      </c>
      <c r="AL93" s="283">
        <v>0</v>
      </c>
      <c r="AM93" s="283">
        <v>0</v>
      </c>
      <c r="AN93" s="283">
        <v>0</v>
      </c>
      <c r="AO93" s="283">
        <v>0</v>
      </c>
      <c r="AP93" s="283">
        <v>0</v>
      </c>
      <c r="AQ93" s="283">
        <v>17240607.274930801</v>
      </c>
      <c r="AR93" s="283">
        <v>0</v>
      </c>
      <c r="AS93" s="283">
        <v>0</v>
      </c>
      <c r="AT93" s="283">
        <v>0</v>
      </c>
      <c r="AU93" s="283">
        <v>0</v>
      </c>
      <c r="AV93" s="283">
        <v>0</v>
      </c>
      <c r="AW93" s="283">
        <v>0</v>
      </c>
      <c r="AX93" s="283">
        <v>0</v>
      </c>
      <c r="AY93" s="283">
        <v>0</v>
      </c>
    </row>
    <row r="94" spans="1:51" ht="20.100000000000001" customHeight="1" x14ac:dyDescent="0.25">
      <c r="A94" s="17">
        <v>10202050103</v>
      </c>
      <c r="B94" s="11" t="s">
        <v>119</v>
      </c>
      <c r="C94" s="14">
        <v>491959359</v>
      </c>
      <c r="D94" s="183">
        <v>0</v>
      </c>
      <c r="E94" s="131">
        <v>0</v>
      </c>
      <c r="F94" s="131">
        <v>0</v>
      </c>
      <c r="G94" s="14">
        <f>C94+D94+E94-F94</f>
        <v>491959359</v>
      </c>
      <c r="H94" s="183">
        <v>4684548</v>
      </c>
      <c r="I94" s="183">
        <v>8894000</v>
      </c>
      <c r="J94" s="183">
        <f>G94-I94</f>
        <v>483065359</v>
      </c>
      <c r="K94" s="183">
        <v>0</v>
      </c>
      <c r="L94" s="183">
        <v>0</v>
      </c>
      <c r="M94" s="183">
        <v>0</v>
      </c>
      <c r="N94" s="183">
        <v>-14918596</v>
      </c>
      <c r="O94" s="183">
        <v>8934716</v>
      </c>
      <c r="P94" s="14">
        <f>O94-I94</f>
        <v>40716</v>
      </c>
      <c r="Q94" s="12">
        <f>G94-O94</f>
        <v>483024643</v>
      </c>
      <c r="R94" s="183">
        <v>-14918596</v>
      </c>
      <c r="S94" s="438">
        <v>8934716</v>
      </c>
      <c r="T94" s="182"/>
      <c r="U94" s="364">
        <v>10202050103</v>
      </c>
      <c r="V94" s="362" t="s">
        <v>119</v>
      </c>
      <c r="W94" s="283">
        <v>491959359</v>
      </c>
      <c r="X94" s="283">
        <v>0</v>
      </c>
      <c r="Y94" s="283">
        <v>0</v>
      </c>
      <c r="Z94" s="283">
        <v>0</v>
      </c>
      <c r="AA94" s="283">
        <v>0</v>
      </c>
      <c r="AB94" s="283">
        <v>491959359</v>
      </c>
      <c r="AC94" s="283">
        <v>0</v>
      </c>
      <c r="AD94" s="283">
        <v>23853312</v>
      </c>
      <c r="AE94" s="283">
        <v>-14918596</v>
      </c>
      <c r="AF94" s="283">
        <v>8934716</v>
      </c>
      <c r="AG94" s="283">
        <v>483024643</v>
      </c>
      <c r="AH94" s="283">
        <v>0</v>
      </c>
      <c r="AI94" s="283">
        <v>4209452</v>
      </c>
      <c r="AJ94" s="283">
        <v>4684548</v>
      </c>
      <c r="AK94" s="283">
        <v>8894000</v>
      </c>
      <c r="AL94" s="283">
        <v>40716</v>
      </c>
      <c r="AM94" s="283">
        <v>0</v>
      </c>
      <c r="AN94" s="283">
        <v>0</v>
      </c>
      <c r="AO94" s="283">
        <v>0</v>
      </c>
      <c r="AP94" s="283">
        <v>0</v>
      </c>
      <c r="AQ94" s="283">
        <v>8894000</v>
      </c>
      <c r="AR94" s="283">
        <v>0</v>
      </c>
      <c r="AS94" s="283">
        <v>0</v>
      </c>
      <c r="AT94" s="283">
        <v>0</v>
      </c>
      <c r="AU94" s="283">
        <v>0</v>
      </c>
      <c r="AV94" s="283">
        <v>0</v>
      </c>
      <c r="AW94" s="283">
        <v>0</v>
      </c>
      <c r="AX94" s="283">
        <v>0</v>
      </c>
      <c r="AY94" s="283">
        <v>0</v>
      </c>
    </row>
    <row r="95" spans="1:51" ht="20.100000000000001" customHeight="1" x14ac:dyDescent="0.25">
      <c r="A95" s="141" t="s">
        <v>120</v>
      </c>
      <c r="B95" s="142" t="s">
        <v>73</v>
      </c>
      <c r="C95" s="140">
        <f t="shared" ref="C95:S95" si="46">C96</f>
        <v>957037523.41972387</v>
      </c>
      <c r="D95" s="140">
        <f t="shared" si="46"/>
        <v>0</v>
      </c>
      <c r="E95" s="140">
        <f t="shared" si="46"/>
        <v>0</v>
      </c>
      <c r="F95" s="140">
        <f t="shared" si="46"/>
        <v>0</v>
      </c>
      <c r="G95" s="140">
        <f t="shared" si="46"/>
        <v>957037523.41972387</v>
      </c>
      <c r="H95" s="140">
        <f t="shared" si="46"/>
        <v>0</v>
      </c>
      <c r="I95" s="140">
        <f t="shared" si="46"/>
        <v>104576469.855924</v>
      </c>
      <c r="J95" s="140">
        <f t="shared" si="46"/>
        <v>852461053.56379986</v>
      </c>
      <c r="K95" s="140">
        <f t="shared" si="46"/>
        <v>0</v>
      </c>
      <c r="L95" s="140">
        <f t="shared" si="46"/>
        <v>0</v>
      </c>
      <c r="M95" s="140">
        <f t="shared" si="46"/>
        <v>0</v>
      </c>
      <c r="N95" s="140">
        <f t="shared" si="46"/>
        <v>0</v>
      </c>
      <c r="O95" s="140">
        <f t="shared" si="46"/>
        <v>104576469.855924</v>
      </c>
      <c r="P95" s="140">
        <f t="shared" si="46"/>
        <v>0</v>
      </c>
      <c r="Q95" s="140">
        <f t="shared" si="46"/>
        <v>852461053.56379986</v>
      </c>
      <c r="R95" s="140">
        <f t="shared" si="46"/>
        <v>0</v>
      </c>
      <c r="S95" s="437">
        <f t="shared" si="46"/>
        <v>104576469.855924</v>
      </c>
      <c r="T95" s="182"/>
      <c r="U95" s="364">
        <v>1020206</v>
      </c>
      <c r="V95" s="362" t="s">
        <v>73</v>
      </c>
      <c r="W95" s="283">
        <v>957037523.41972399</v>
      </c>
      <c r="X95" s="283">
        <v>0</v>
      </c>
      <c r="Y95" s="283">
        <v>0</v>
      </c>
      <c r="Z95" s="283">
        <v>0</v>
      </c>
      <c r="AA95" s="283">
        <v>0</v>
      </c>
      <c r="AB95" s="283">
        <v>957037523.41972399</v>
      </c>
      <c r="AC95" s="283">
        <v>0</v>
      </c>
      <c r="AD95" s="283">
        <v>104576469.855924</v>
      </c>
      <c r="AE95" s="283">
        <v>0</v>
      </c>
      <c r="AF95" s="283">
        <v>104576469.855924</v>
      </c>
      <c r="AG95" s="283">
        <v>852461053.56379998</v>
      </c>
      <c r="AH95" s="283">
        <v>0</v>
      </c>
      <c r="AI95" s="283">
        <v>104576469.855924</v>
      </c>
      <c r="AJ95" s="283">
        <v>0</v>
      </c>
      <c r="AK95" s="283">
        <v>104576469.855924</v>
      </c>
      <c r="AL95" s="283">
        <v>0</v>
      </c>
      <c r="AM95" s="283">
        <v>0</v>
      </c>
      <c r="AN95" s="283">
        <v>0</v>
      </c>
      <c r="AO95" s="283">
        <v>0</v>
      </c>
      <c r="AP95" s="283">
        <v>0</v>
      </c>
      <c r="AQ95" s="283">
        <v>104576469.855924</v>
      </c>
      <c r="AR95" s="283">
        <v>0</v>
      </c>
      <c r="AS95" s="283">
        <v>0</v>
      </c>
      <c r="AT95" s="283">
        <v>0</v>
      </c>
      <c r="AU95" s="283">
        <v>0</v>
      </c>
      <c r="AV95" s="283">
        <v>0</v>
      </c>
      <c r="AW95" s="283">
        <v>0</v>
      </c>
      <c r="AX95" s="283">
        <v>0</v>
      </c>
      <c r="AY95" s="283">
        <v>0</v>
      </c>
    </row>
    <row r="96" spans="1:51" ht="20.100000000000001" customHeight="1" x14ac:dyDescent="0.25">
      <c r="A96" s="141" t="s">
        <v>121</v>
      </c>
      <c r="B96" s="142" t="s">
        <v>73</v>
      </c>
      <c r="C96" s="140">
        <f>SUM(C97:C98)</f>
        <v>957037523.41972387</v>
      </c>
      <c r="D96" s="140">
        <f t="shared" ref="D96:Q96" si="47">SUM(D97:D98)</f>
        <v>0</v>
      </c>
      <c r="E96" s="140">
        <f t="shared" si="47"/>
        <v>0</v>
      </c>
      <c r="F96" s="140">
        <f t="shared" si="47"/>
        <v>0</v>
      </c>
      <c r="G96" s="140">
        <f t="shared" si="47"/>
        <v>957037523.41972387</v>
      </c>
      <c r="H96" s="140">
        <f t="shared" si="47"/>
        <v>0</v>
      </c>
      <c r="I96" s="140">
        <f t="shared" si="47"/>
        <v>104576469.855924</v>
      </c>
      <c r="J96" s="140">
        <f t="shared" si="47"/>
        <v>852461053.56379986</v>
      </c>
      <c r="K96" s="140">
        <f t="shared" si="47"/>
        <v>0</v>
      </c>
      <c r="L96" s="140">
        <f t="shared" si="47"/>
        <v>0</v>
      </c>
      <c r="M96" s="140">
        <f t="shared" si="47"/>
        <v>0</v>
      </c>
      <c r="N96" s="140">
        <f t="shared" si="47"/>
        <v>0</v>
      </c>
      <c r="O96" s="140">
        <f t="shared" si="47"/>
        <v>104576469.855924</v>
      </c>
      <c r="P96" s="140">
        <f t="shared" si="47"/>
        <v>0</v>
      </c>
      <c r="Q96" s="140">
        <f t="shared" si="47"/>
        <v>852461053.56379986</v>
      </c>
      <c r="R96" s="140">
        <f>SUM(R97:R98)</f>
        <v>0</v>
      </c>
      <c r="S96" s="437">
        <f>SUM(S97:S98)</f>
        <v>104576469.855924</v>
      </c>
      <c r="T96" s="182"/>
      <c r="U96" s="364">
        <v>102020601</v>
      </c>
      <c r="V96" s="362" t="s">
        <v>73</v>
      </c>
      <c r="W96" s="283">
        <v>957037523.41972399</v>
      </c>
      <c r="X96" s="283">
        <v>0</v>
      </c>
      <c r="Y96" s="283">
        <v>0</v>
      </c>
      <c r="Z96" s="283">
        <v>0</v>
      </c>
      <c r="AA96" s="283">
        <v>0</v>
      </c>
      <c r="AB96" s="283">
        <v>957037523.41972399</v>
      </c>
      <c r="AC96" s="283">
        <v>0</v>
      </c>
      <c r="AD96" s="283">
        <v>104576469.855924</v>
      </c>
      <c r="AE96" s="283">
        <v>0</v>
      </c>
      <c r="AF96" s="283">
        <v>104576469.855924</v>
      </c>
      <c r="AG96" s="283">
        <v>852461053.56379998</v>
      </c>
      <c r="AH96" s="283">
        <v>0</v>
      </c>
      <c r="AI96" s="283">
        <v>104576469.855924</v>
      </c>
      <c r="AJ96" s="283">
        <v>0</v>
      </c>
      <c r="AK96" s="283">
        <v>104576469.855924</v>
      </c>
      <c r="AL96" s="283">
        <v>0</v>
      </c>
      <c r="AM96" s="283">
        <v>0</v>
      </c>
      <c r="AN96" s="283">
        <v>0</v>
      </c>
      <c r="AO96" s="283">
        <v>0</v>
      </c>
      <c r="AP96" s="283">
        <v>0</v>
      </c>
      <c r="AQ96" s="283">
        <v>104576469.855924</v>
      </c>
      <c r="AR96" s="283">
        <v>0</v>
      </c>
      <c r="AS96" s="283">
        <v>0</v>
      </c>
      <c r="AT96" s="283">
        <v>0</v>
      </c>
      <c r="AU96" s="283">
        <v>0</v>
      </c>
      <c r="AV96" s="283">
        <v>0</v>
      </c>
      <c r="AW96" s="283">
        <v>0</v>
      </c>
      <c r="AX96" s="283">
        <v>0</v>
      </c>
      <c r="AY96" s="283">
        <v>0</v>
      </c>
    </row>
    <row r="97" spans="1:51" ht="20.100000000000001" customHeight="1" x14ac:dyDescent="0.25">
      <c r="A97" s="17">
        <v>10202060101</v>
      </c>
      <c r="B97" s="11" t="s">
        <v>96</v>
      </c>
      <c r="C97" s="12">
        <v>852461053.56379986</v>
      </c>
      <c r="D97" s="183">
        <v>0</v>
      </c>
      <c r="E97" s="131">
        <v>0</v>
      </c>
      <c r="F97" s="131">
        <v>0</v>
      </c>
      <c r="G97" s="12">
        <f>C97+D97+E97-F97</f>
        <v>852461053.56379986</v>
      </c>
      <c r="H97" s="183">
        <v>0</v>
      </c>
      <c r="I97" s="183">
        <v>0</v>
      </c>
      <c r="J97" s="183">
        <f>G97-I97</f>
        <v>852461053.56379986</v>
      </c>
      <c r="K97" s="183">
        <v>0</v>
      </c>
      <c r="L97" s="183">
        <v>0</v>
      </c>
      <c r="M97" s="183">
        <v>0</v>
      </c>
      <c r="N97" s="183">
        <v>0</v>
      </c>
      <c r="O97" s="183">
        <v>0</v>
      </c>
      <c r="P97" s="12">
        <f>O97-I97</f>
        <v>0</v>
      </c>
      <c r="Q97" s="12">
        <f>G97-O97</f>
        <v>852461053.56379986</v>
      </c>
      <c r="R97" s="183">
        <v>0</v>
      </c>
      <c r="S97" s="438">
        <v>0</v>
      </c>
      <c r="T97" s="182"/>
      <c r="U97" s="364">
        <v>10202060101</v>
      </c>
      <c r="V97" s="362" t="s">
        <v>96</v>
      </c>
      <c r="W97" s="283">
        <v>852461053.56379998</v>
      </c>
      <c r="X97" s="283">
        <v>0</v>
      </c>
      <c r="Y97" s="283">
        <v>0</v>
      </c>
      <c r="Z97" s="283">
        <v>0</v>
      </c>
      <c r="AA97" s="283">
        <v>0</v>
      </c>
      <c r="AB97" s="283">
        <v>852461053.56379998</v>
      </c>
      <c r="AC97" s="283">
        <v>0</v>
      </c>
      <c r="AD97" s="283">
        <v>0</v>
      </c>
      <c r="AE97" s="283">
        <v>0</v>
      </c>
      <c r="AF97" s="283">
        <v>0</v>
      </c>
      <c r="AG97" s="283">
        <v>852461053.56379998</v>
      </c>
      <c r="AH97" s="283">
        <v>0</v>
      </c>
      <c r="AI97" s="283">
        <v>0</v>
      </c>
      <c r="AJ97" s="283">
        <v>0</v>
      </c>
      <c r="AK97" s="283">
        <v>0</v>
      </c>
      <c r="AL97" s="283">
        <v>0</v>
      </c>
      <c r="AM97" s="283">
        <v>0</v>
      </c>
      <c r="AN97" s="283">
        <v>0</v>
      </c>
      <c r="AO97" s="283">
        <v>0</v>
      </c>
      <c r="AP97" s="283">
        <v>0</v>
      </c>
      <c r="AQ97" s="283">
        <v>0</v>
      </c>
      <c r="AR97" s="283">
        <v>0</v>
      </c>
      <c r="AS97" s="283">
        <v>0</v>
      </c>
      <c r="AT97" s="283">
        <v>0</v>
      </c>
      <c r="AU97" s="283">
        <v>0</v>
      </c>
      <c r="AV97" s="283">
        <v>0</v>
      </c>
      <c r="AW97" s="283">
        <v>0</v>
      </c>
      <c r="AX97" s="283">
        <v>0</v>
      </c>
      <c r="AY97" s="283">
        <v>0</v>
      </c>
    </row>
    <row r="98" spans="1:51" ht="20.100000000000001" customHeight="1" x14ac:dyDescent="0.25">
      <c r="A98" s="17">
        <v>10202060102</v>
      </c>
      <c r="B98" s="11" t="s">
        <v>97</v>
      </c>
      <c r="C98" s="14">
        <v>104576469.855924</v>
      </c>
      <c r="D98" s="183">
        <v>0</v>
      </c>
      <c r="E98" s="131">
        <v>0</v>
      </c>
      <c r="F98" s="131">
        <v>0</v>
      </c>
      <c r="G98" s="14">
        <f>C98+D98+E98-F98</f>
        <v>104576469.855924</v>
      </c>
      <c r="H98" s="183">
        <v>0</v>
      </c>
      <c r="I98" s="183">
        <v>104576469.855924</v>
      </c>
      <c r="J98" s="183">
        <f>G98-I98</f>
        <v>0</v>
      </c>
      <c r="K98" s="183">
        <v>0</v>
      </c>
      <c r="L98" s="183">
        <v>0</v>
      </c>
      <c r="M98" s="183">
        <v>0</v>
      </c>
      <c r="N98" s="183">
        <v>0</v>
      </c>
      <c r="O98" s="183">
        <v>104576469.855924</v>
      </c>
      <c r="P98" s="14">
        <f>O98-I98</f>
        <v>0</v>
      </c>
      <c r="Q98" s="12">
        <f>G98-O98</f>
        <v>0</v>
      </c>
      <c r="R98" s="183">
        <v>0</v>
      </c>
      <c r="S98" s="438">
        <v>104576469.855924</v>
      </c>
      <c r="T98" s="182"/>
      <c r="U98" s="364">
        <v>10202060102</v>
      </c>
      <c r="V98" s="362" t="s">
        <v>97</v>
      </c>
      <c r="W98" s="283">
        <v>104576469.855924</v>
      </c>
      <c r="X98" s="283">
        <v>0</v>
      </c>
      <c r="Y98" s="283">
        <v>0</v>
      </c>
      <c r="Z98" s="283">
        <v>0</v>
      </c>
      <c r="AA98" s="283">
        <v>0</v>
      </c>
      <c r="AB98" s="283">
        <v>104576469.855924</v>
      </c>
      <c r="AC98" s="283">
        <v>0</v>
      </c>
      <c r="AD98" s="283">
        <v>104576469.855924</v>
      </c>
      <c r="AE98" s="283">
        <v>0</v>
      </c>
      <c r="AF98" s="283">
        <v>104576469.855924</v>
      </c>
      <c r="AG98" s="283">
        <v>0</v>
      </c>
      <c r="AH98" s="283">
        <v>0</v>
      </c>
      <c r="AI98" s="283">
        <v>104576469.855924</v>
      </c>
      <c r="AJ98" s="283">
        <v>0</v>
      </c>
      <c r="AK98" s="283">
        <v>104576469.855924</v>
      </c>
      <c r="AL98" s="283">
        <v>0</v>
      </c>
      <c r="AM98" s="283">
        <v>0</v>
      </c>
      <c r="AN98" s="283">
        <v>0</v>
      </c>
      <c r="AO98" s="283">
        <v>0</v>
      </c>
      <c r="AP98" s="283">
        <v>0</v>
      </c>
      <c r="AQ98" s="283">
        <v>104576469.855924</v>
      </c>
      <c r="AR98" s="283">
        <v>0</v>
      </c>
      <c r="AS98" s="283">
        <v>0</v>
      </c>
      <c r="AT98" s="283">
        <v>0</v>
      </c>
      <c r="AU98" s="283">
        <v>0</v>
      </c>
      <c r="AV98" s="283">
        <v>0</v>
      </c>
      <c r="AW98" s="283">
        <v>0</v>
      </c>
      <c r="AX98" s="283">
        <v>0</v>
      </c>
      <c r="AY98" s="283">
        <v>0</v>
      </c>
    </row>
    <row r="99" spans="1:51" ht="20.100000000000001" customHeight="1" x14ac:dyDescent="0.25">
      <c r="A99" s="141" t="s">
        <v>122</v>
      </c>
      <c r="B99" s="142" t="s">
        <v>76</v>
      </c>
      <c r="C99" s="140">
        <f t="shared" ref="C99:R100" si="48">C100</f>
        <v>548089365.26999986</v>
      </c>
      <c r="D99" s="140">
        <f t="shared" si="48"/>
        <v>0</v>
      </c>
      <c r="E99" s="140">
        <f t="shared" si="48"/>
        <v>0</v>
      </c>
      <c r="F99" s="140">
        <f t="shared" si="48"/>
        <v>0</v>
      </c>
      <c r="G99" s="140">
        <f t="shared" si="48"/>
        <v>548089365.26999986</v>
      </c>
      <c r="H99" s="140">
        <f t="shared" si="48"/>
        <v>6279232</v>
      </c>
      <c r="I99" s="140">
        <f t="shared" si="48"/>
        <v>367570599</v>
      </c>
      <c r="J99" s="140">
        <f t="shared" si="48"/>
        <v>180518766.26999986</v>
      </c>
      <c r="K99" s="140">
        <f t="shared" si="48"/>
        <v>6279232</v>
      </c>
      <c r="L99" s="140">
        <f t="shared" si="48"/>
        <v>33428297</v>
      </c>
      <c r="M99" s="140">
        <f t="shared" si="48"/>
        <v>33428297</v>
      </c>
      <c r="N99" s="140">
        <f t="shared" si="48"/>
        <v>6279232</v>
      </c>
      <c r="O99" s="140">
        <f t="shared" si="48"/>
        <v>367570599</v>
      </c>
      <c r="P99" s="140">
        <f t="shared" si="48"/>
        <v>0</v>
      </c>
      <c r="Q99" s="140">
        <f t="shared" si="48"/>
        <v>180518766.26999986</v>
      </c>
      <c r="R99" s="140">
        <f t="shared" si="48"/>
        <v>6279232</v>
      </c>
      <c r="S99" s="437">
        <f>S100</f>
        <v>367570599</v>
      </c>
      <c r="T99" s="182"/>
      <c r="U99" s="364">
        <v>10203</v>
      </c>
      <c r="V99" s="362" t="s">
        <v>76</v>
      </c>
      <c r="W99" s="283">
        <v>548089365.26999998</v>
      </c>
      <c r="X99" s="283">
        <v>0</v>
      </c>
      <c r="Y99" s="283">
        <v>0</v>
      </c>
      <c r="Z99" s="283">
        <v>0</v>
      </c>
      <c r="AA99" s="283">
        <v>0</v>
      </c>
      <c r="AB99" s="283">
        <v>548089365.26999998</v>
      </c>
      <c r="AC99" s="283">
        <v>0</v>
      </c>
      <c r="AD99" s="283">
        <v>361291367</v>
      </c>
      <c r="AE99" s="283">
        <v>6279232</v>
      </c>
      <c r="AF99" s="283">
        <v>367570599</v>
      </c>
      <c r="AG99" s="283">
        <v>180518766.26999998</v>
      </c>
      <c r="AH99" s="283">
        <v>0</v>
      </c>
      <c r="AI99" s="283">
        <v>361291367</v>
      </c>
      <c r="AJ99" s="283">
        <v>6279232</v>
      </c>
      <c r="AK99" s="283">
        <v>367570599</v>
      </c>
      <c r="AL99" s="283">
        <v>0</v>
      </c>
      <c r="AM99" s="283">
        <v>0</v>
      </c>
      <c r="AN99" s="283">
        <v>27149065</v>
      </c>
      <c r="AO99" s="283">
        <v>6279232</v>
      </c>
      <c r="AP99" s="283">
        <v>33428297</v>
      </c>
      <c r="AQ99" s="283">
        <v>334142302</v>
      </c>
      <c r="AR99" s="283">
        <v>0</v>
      </c>
      <c r="AS99" s="283">
        <v>0</v>
      </c>
      <c r="AT99" s="283">
        <v>0</v>
      </c>
      <c r="AU99" s="283">
        <v>27149065</v>
      </c>
      <c r="AV99" s="283">
        <v>6279232</v>
      </c>
      <c r="AW99" s="283">
        <v>33428297</v>
      </c>
      <c r="AX99" s="283">
        <v>33428297</v>
      </c>
      <c r="AY99" s="283">
        <v>33428297</v>
      </c>
    </row>
    <row r="100" spans="1:51" ht="20.100000000000001" customHeight="1" x14ac:dyDescent="0.25">
      <c r="A100" s="141" t="s">
        <v>123</v>
      </c>
      <c r="B100" s="142" t="s">
        <v>78</v>
      </c>
      <c r="C100" s="140">
        <f t="shared" si="48"/>
        <v>548089365.26999986</v>
      </c>
      <c r="D100" s="140">
        <f t="shared" ref="D100:S100" si="49">D101</f>
        <v>0</v>
      </c>
      <c r="E100" s="140">
        <f t="shared" si="49"/>
        <v>0</v>
      </c>
      <c r="F100" s="140">
        <f t="shared" si="49"/>
        <v>0</v>
      </c>
      <c r="G100" s="140">
        <f t="shared" si="49"/>
        <v>548089365.26999986</v>
      </c>
      <c r="H100" s="140">
        <f t="shared" si="49"/>
        <v>6279232</v>
      </c>
      <c r="I100" s="140">
        <f t="shared" si="49"/>
        <v>367570599</v>
      </c>
      <c r="J100" s="140">
        <f t="shared" si="49"/>
        <v>180518766.26999986</v>
      </c>
      <c r="K100" s="140">
        <f t="shared" si="49"/>
        <v>6279232</v>
      </c>
      <c r="L100" s="140">
        <f t="shared" si="49"/>
        <v>33428297</v>
      </c>
      <c r="M100" s="140">
        <f t="shared" si="49"/>
        <v>33428297</v>
      </c>
      <c r="N100" s="140">
        <f t="shared" si="49"/>
        <v>6279232</v>
      </c>
      <c r="O100" s="140">
        <f t="shared" si="49"/>
        <v>367570599</v>
      </c>
      <c r="P100" s="140">
        <f t="shared" si="49"/>
        <v>0</v>
      </c>
      <c r="Q100" s="140">
        <f t="shared" si="49"/>
        <v>180518766.26999986</v>
      </c>
      <c r="R100" s="140">
        <f t="shared" si="49"/>
        <v>6279232</v>
      </c>
      <c r="S100" s="437">
        <f t="shared" si="49"/>
        <v>367570599</v>
      </c>
      <c r="T100" s="182"/>
      <c r="U100" s="364">
        <v>1020301</v>
      </c>
      <c r="V100" s="362" t="s">
        <v>78</v>
      </c>
      <c r="W100" s="283">
        <v>548089365.26999998</v>
      </c>
      <c r="X100" s="283">
        <v>0</v>
      </c>
      <c r="Y100" s="283">
        <v>0</v>
      </c>
      <c r="Z100" s="283">
        <v>0</v>
      </c>
      <c r="AA100" s="283">
        <v>0</v>
      </c>
      <c r="AB100" s="283">
        <v>548089365.26999998</v>
      </c>
      <c r="AC100" s="283">
        <v>0</v>
      </c>
      <c r="AD100" s="283">
        <v>361291367</v>
      </c>
      <c r="AE100" s="283">
        <v>6279232</v>
      </c>
      <c r="AF100" s="283">
        <v>367570599</v>
      </c>
      <c r="AG100" s="283">
        <v>180518766.26999998</v>
      </c>
      <c r="AH100" s="283">
        <v>0</v>
      </c>
      <c r="AI100" s="283">
        <v>361291367</v>
      </c>
      <c r="AJ100" s="283">
        <v>6279232</v>
      </c>
      <c r="AK100" s="283">
        <v>367570599</v>
      </c>
      <c r="AL100" s="283">
        <v>0</v>
      </c>
      <c r="AM100" s="283">
        <v>0</v>
      </c>
      <c r="AN100" s="283">
        <v>27149065</v>
      </c>
      <c r="AO100" s="283">
        <v>6279232</v>
      </c>
      <c r="AP100" s="283">
        <v>33428297</v>
      </c>
      <c r="AQ100" s="283">
        <v>334142302</v>
      </c>
      <c r="AR100" s="283">
        <v>0</v>
      </c>
      <c r="AS100" s="283">
        <v>0</v>
      </c>
      <c r="AT100" s="283">
        <v>0</v>
      </c>
      <c r="AU100" s="283">
        <v>27149065</v>
      </c>
      <c r="AV100" s="283">
        <v>6279232</v>
      </c>
      <c r="AW100" s="283">
        <v>33428297</v>
      </c>
      <c r="AX100" s="283">
        <v>33428297</v>
      </c>
      <c r="AY100" s="283">
        <v>33428297</v>
      </c>
    </row>
    <row r="101" spans="1:51" ht="20.100000000000001" customHeight="1" x14ac:dyDescent="0.25">
      <c r="A101" s="17" t="s">
        <v>124</v>
      </c>
      <c r="B101" s="11" t="s">
        <v>125</v>
      </c>
      <c r="C101" s="15">
        <v>548089365.26999986</v>
      </c>
      <c r="D101" s="183">
        <v>0</v>
      </c>
      <c r="E101" s="131">
        <v>0</v>
      </c>
      <c r="F101" s="131">
        <v>0</v>
      </c>
      <c r="G101" s="15">
        <f>C101+D101+E101-F101</f>
        <v>548089365.26999986</v>
      </c>
      <c r="H101" s="183">
        <v>6279232</v>
      </c>
      <c r="I101" s="183">
        <v>367570599</v>
      </c>
      <c r="J101" s="183">
        <f>G101-I101</f>
        <v>180518766.26999986</v>
      </c>
      <c r="K101" s="183">
        <v>6279232</v>
      </c>
      <c r="L101" s="183">
        <v>33428297</v>
      </c>
      <c r="M101" s="183">
        <v>33428297</v>
      </c>
      <c r="N101" s="183">
        <v>6279232</v>
      </c>
      <c r="O101" s="183">
        <v>367570599</v>
      </c>
      <c r="P101" s="15">
        <f>O101-I101</f>
        <v>0</v>
      </c>
      <c r="Q101" s="12">
        <f>G101-O101</f>
        <v>180518766.26999986</v>
      </c>
      <c r="R101" s="183">
        <v>6279232</v>
      </c>
      <c r="S101" s="438">
        <v>367570599</v>
      </c>
      <c r="T101" s="182"/>
      <c r="U101" s="364">
        <v>102030102</v>
      </c>
      <c r="V101" s="362" t="s">
        <v>125</v>
      </c>
      <c r="W101" s="283">
        <v>548089365.26999998</v>
      </c>
      <c r="X101" s="283">
        <v>0</v>
      </c>
      <c r="Y101" s="283">
        <v>0</v>
      </c>
      <c r="Z101" s="283">
        <v>0</v>
      </c>
      <c r="AA101" s="283">
        <v>0</v>
      </c>
      <c r="AB101" s="283">
        <v>548089365.26999998</v>
      </c>
      <c r="AC101" s="283">
        <v>0</v>
      </c>
      <c r="AD101" s="283">
        <v>361291367</v>
      </c>
      <c r="AE101" s="283">
        <v>6279232</v>
      </c>
      <c r="AF101" s="283">
        <v>367570599</v>
      </c>
      <c r="AG101" s="283">
        <v>180518766.26999998</v>
      </c>
      <c r="AH101" s="283">
        <v>0</v>
      </c>
      <c r="AI101" s="283">
        <v>361291367</v>
      </c>
      <c r="AJ101" s="283">
        <v>6279232</v>
      </c>
      <c r="AK101" s="283">
        <v>367570599</v>
      </c>
      <c r="AL101" s="283">
        <v>0</v>
      </c>
      <c r="AM101" s="283">
        <v>0</v>
      </c>
      <c r="AN101" s="283">
        <v>27149065</v>
      </c>
      <c r="AO101" s="283">
        <v>6279232</v>
      </c>
      <c r="AP101" s="283">
        <v>33428297</v>
      </c>
      <c r="AQ101" s="283">
        <v>334142302</v>
      </c>
      <c r="AR101" s="283">
        <v>0</v>
      </c>
      <c r="AS101" s="283">
        <v>0</v>
      </c>
      <c r="AT101" s="283">
        <v>0</v>
      </c>
      <c r="AU101" s="283">
        <v>27149065</v>
      </c>
      <c r="AV101" s="283">
        <v>6279232</v>
      </c>
      <c r="AW101" s="283">
        <v>33428297</v>
      </c>
      <c r="AX101" s="283">
        <v>33428297</v>
      </c>
      <c r="AY101" s="283">
        <v>33428297</v>
      </c>
    </row>
    <row r="102" spans="1:51" ht="20.100000000000001" customHeight="1" x14ac:dyDescent="0.25">
      <c r="A102" s="141" t="s">
        <v>126</v>
      </c>
      <c r="B102" s="142" t="s">
        <v>127</v>
      </c>
      <c r="C102" s="140">
        <f>C103+C141</f>
        <v>18264165198.046928</v>
      </c>
      <c r="D102" s="140">
        <f t="shared" ref="D102:Q102" si="50">D103+D141</f>
        <v>558493882.83999991</v>
      </c>
      <c r="E102" s="140">
        <f t="shared" si="50"/>
        <v>3623300000</v>
      </c>
      <c r="F102" s="140">
        <f t="shared" si="50"/>
        <v>0</v>
      </c>
      <c r="G102" s="140">
        <f t="shared" si="50"/>
        <v>22445959080.886929</v>
      </c>
      <c r="H102" s="140">
        <f t="shared" si="50"/>
        <v>2922753993.5706205</v>
      </c>
      <c r="I102" s="140">
        <f t="shared" si="50"/>
        <v>12859713680.56637</v>
      </c>
      <c r="J102" s="140">
        <f t="shared" si="50"/>
        <v>9586245400.3205605</v>
      </c>
      <c r="K102" s="140">
        <f t="shared" si="50"/>
        <v>1518901544.2771201</v>
      </c>
      <c r="L102" s="140">
        <f t="shared" si="50"/>
        <v>3935255164.0673704</v>
      </c>
      <c r="M102" s="140">
        <f t="shared" si="50"/>
        <v>3935255164.0673704</v>
      </c>
      <c r="N102" s="140">
        <f t="shared" si="50"/>
        <v>1718003237.9406204</v>
      </c>
      <c r="O102" s="140">
        <f t="shared" si="50"/>
        <v>16116140005.697523</v>
      </c>
      <c r="P102" s="140">
        <f t="shared" si="50"/>
        <v>3256426325.1311502</v>
      </c>
      <c r="Q102" s="140">
        <f t="shared" si="50"/>
        <v>6329819075.1894102</v>
      </c>
      <c r="R102" s="140">
        <f>R103+R141</f>
        <v>1718003237.9406204</v>
      </c>
      <c r="S102" s="437">
        <f>S103+S141</f>
        <v>16116140005.697523</v>
      </c>
      <c r="T102" s="182"/>
      <c r="U102" s="364">
        <v>2</v>
      </c>
      <c r="V102" s="362" t="s">
        <v>127</v>
      </c>
      <c r="W102" s="283">
        <v>18264165198.046932</v>
      </c>
      <c r="X102" s="283">
        <v>558493882.83999991</v>
      </c>
      <c r="Y102" s="283">
        <v>0</v>
      </c>
      <c r="Z102" s="283">
        <v>3623300000</v>
      </c>
      <c r="AA102" s="283">
        <v>0</v>
      </c>
      <c r="AB102" s="283">
        <v>22445959080.886932</v>
      </c>
      <c r="AC102" s="283">
        <v>173836154.05000001</v>
      </c>
      <c r="AD102" s="283">
        <v>14398136767.756901</v>
      </c>
      <c r="AE102" s="283">
        <v>1718003237.9406223</v>
      </c>
      <c r="AF102" s="283">
        <v>16116140005.697523</v>
      </c>
      <c r="AG102" s="283">
        <v>6329819075.1894093</v>
      </c>
      <c r="AH102" s="283">
        <v>550484000.04999995</v>
      </c>
      <c r="AI102" s="283">
        <v>9936959686.9957504</v>
      </c>
      <c r="AJ102" s="283">
        <v>2922753993.5706234</v>
      </c>
      <c r="AK102" s="283">
        <v>12859713680.566374</v>
      </c>
      <c r="AL102" s="283">
        <v>3256426325.1311493</v>
      </c>
      <c r="AM102" s="283">
        <v>469253421.05000001</v>
      </c>
      <c r="AN102" s="283">
        <v>2416353619.7902498</v>
      </c>
      <c r="AO102" s="283">
        <v>1518901544.2771196</v>
      </c>
      <c r="AP102" s="283">
        <v>3935255164.0673695</v>
      </c>
      <c r="AQ102" s="283">
        <v>8924458516.4990044</v>
      </c>
      <c r="AR102" s="283">
        <v>0</v>
      </c>
      <c r="AS102" s="283">
        <v>0</v>
      </c>
      <c r="AT102" s="283">
        <v>0</v>
      </c>
      <c r="AU102" s="283">
        <v>2416353619.7902498</v>
      </c>
      <c r="AV102" s="283">
        <v>1518901544.2771196</v>
      </c>
      <c r="AW102" s="283">
        <v>3935255164.0673695</v>
      </c>
      <c r="AX102" s="283">
        <v>3935255164.0673695</v>
      </c>
      <c r="AY102" s="283">
        <v>4404508585.1173697</v>
      </c>
    </row>
    <row r="103" spans="1:51" ht="20.100000000000001" customHeight="1" x14ac:dyDescent="0.25">
      <c r="A103" s="141" t="s">
        <v>128</v>
      </c>
      <c r="B103" s="142" t="s">
        <v>129</v>
      </c>
      <c r="C103" s="140">
        <f t="shared" ref="C103:S103" si="51">C104</f>
        <v>824240040.60000002</v>
      </c>
      <c r="D103" s="140">
        <f t="shared" si="51"/>
        <v>500000</v>
      </c>
      <c r="E103" s="140">
        <f t="shared" si="51"/>
        <v>65000000</v>
      </c>
      <c r="F103" s="140">
        <f t="shared" si="51"/>
        <v>0</v>
      </c>
      <c r="G103" s="140">
        <f t="shared" si="51"/>
        <v>889740040.60000002</v>
      </c>
      <c r="H103" s="140">
        <f t="shared" si="51"/>
        <v>59217262.980000004</v>
      </c>
      <c r="I103" s="140">
        <f t="shared" si="51"/>
        <v>149388568.59000003</v>
      </c>
      <c r="J103" s="140">
        <f t="shared" si="51"/>
        <v>740351472.00999999</v>
      </c>
      <c r="K103" s="140">
        <f t="shared" si="51"/>
        <v>12739864.59</v>
      </c>
      <c r="L103" s="140">
        <f t="shared" si="51"/>
        <v>75668502.590000004</v>
      </c>
      <c r="M103" s="140">
        <f t="shared" si="51"/>
        <v>75668502.590000004</v>
      </c>
      <c r="N103" s="140">
        <f t="shared" si="51"/>
        <v>59217262.980000004</v>
      </c>
      <c r="O103" s="140">
        <f t="shared" si="51"/>
        <v>149388568.59000003</v>
      </c>
      <c r="P103" s="140">
        <f t="shared" si="51"/>
        <v>0</v>
      </c>
      <c r="Q103" s="140">
        <f t="shared" si="51"/>
        <v>740351472.00999999</v>
      </c>
      <c r="R103" s="140">
        <f t="shared" si="51"/>
        <v>59217262.980000004</v>
      </c>
      <c r="S103" s="437">
        <f t="shared" si="51"/>
        <v>149388568.59000003</v>
      </c>
      <c r="T103" s="182"/>
      <c r="U103" s="364">
        <v>201</v>
      </c>
      <c r="V103" s="362" t="s">
        <v>129</v>
      </c>
      <c r="W103" s="283">
        <v>824240040.60000002</v>
      </c>
      <c r="X103" s="283">
        <v>500000</v>
      </c>
      <c r="Y103" s="283">
        <v>0</v>
      </c>
      <c r="Z103" s="283">
        <v>65000000</v>
      </c>
      <c r="AA103" s="283">
        <v>0</v>
      </c>
      <c r="AB103" s="283">
        <v>889740040.60000002</v>
      </c>
      <c r="AC103" s="283">
        <v>0</v>
      </c>
      <c r="AD103" s="283">
        <v>90171305.609999999</v>
      </c>
      <c r="AE103" s="283">
        <v>59217262.980000004</v>
      </c>
      <c r="AF103" s="283">
        <v>149388568.59</v>
      </c>
      <c r="AG103" s="283">
        <v>740351472.00999999</v>
      </c>
      <c r="AH103" s="283">
        <v>0</v>
      </c>
      <c r="AI103" s="283">
        <v>90171305.609999999</v>
      </c>
      <c r="AJ103" s="283">
        <v>59217262.980000004</v>
      </c>
      <c r="AK103" s="283">
        <v>149388568.59</v>
      </c>
      <c r="AL103" s="283">
        <v>0</v>
      </c>
      <c r="AM103" s="283">
        <v>0</v>
      </c>
      <c r="AN103" s="283">
        <v>62928638</v>
      </c>
      <c r="AO103" s="283">
        <v>12739864.590000004</v>
      </c>
      <c r="AP103" s="283">
        <v>75668502.590000004</v>
      </c>
      <c r="AQ103" s="283">
        <v>73720066</v>
      </c>
      <c r="AR103" s="283">
        <v>0</v>
      </c>
      <c r="AS103" s="283">
        <v>0</v>
      </c>
      <c r="AT103" s="283">
        <v>0</v>
      </c>
      <c r="AU103" s="283">
        <v>62928638</v>
      </c>
      <c r="AV103" s="283">
        <v>12739864.590000004</v>
      </c>
      <c r="AW103" s="283">
        <v>75668502.590000004</v>
      </c>
      <c r="AX103" s="283">
        <v>75668502.590000004</v>
      </c>
      <c r="AY103" s="283">
        <v>75668502.590000004</v>
      </c>
    </row>
    <row r="104" spans="1:51" ht="20.100000000000001" customHeight="1" x14ac:dyDescent="0.25">
      <c r="A104" s="141" t="s">
        <v>130</v>
      </c>
      <c r="B104" s="142" t="s">
        <v>131</v>
      </c>
      <c r="C104" s="140">
        <f>C105+C112+C134</f>
        <v>824240040.60000002</v>
      </c>
      <c r="D104" s="140">
        <f t="shared" ref="D104:Q104" si="52">D105+D112+D134</f>
        <v>500000</v>
      </c>
      <c r="E104" s="140">
        <f t="shared" si="52"/>
        <v>65000000</v>
      </c>
      <c r="F104" s="140">
        <f t="shared" si="52"/>
        <v>0</v>
      </c>
      <c r="G104" s="140">
        <f t="shared" si="52"/>
        <v>889740040.60000002</v>
      </c>
      <c r="H104" s="140">
        <f t="shared" si="52"/>
        <v>59217262.980000004</v>
      </c>
      <c r="I104" s="140">
        <f t="shared" si="52"/>
        <v>149388568.59000003</v>
      </c>
      <c r="J104" s="140">
        <f t="shared" si="52"/>
        <v>740351472.00999999</v>
      </c>
      <c r="K104" s="140">
        <f t="shared" si="52"/>
        <v>12739864.59</v>
      </c>
      <c r="L104" s="140">
        <f t="shared" si="52"/>
        <v>75668502.590000004</v>
      </c>
      <c r="M104" s="140">
        <f t="shared" si="52"/>
        <v>75668502.590000004</v>
      </c>
      <c r="N104" s="140">
        <f t="shared" si="52"/>
        <v>59217262.980000004</v>
      </c>
      <c r="O104" s="140">
        <f t="shared" si="52"/>
        <v>149388568.59000003</v>
      </c>
      <c r="P104" s="140">
        <f t="shared" si="52"/>
        <v>0</v>
      </c>
      <c r="Q104" s="140">
        <f t="shared" si="52"/>
        <v>740351472.00999999</v>
      </c>
      <c r="R104" s="140">
        <f>R105+R112+R134</f>
        <v>59217262.980000004</v>
      </c>
      <c r="S104" s="437">
        <f>S105+S112+S134</f>
        <v>149388568.59000003</v>
      </c>
      <c r="T104" s="182"/>
      <c r="U104" s="364">
        <v>20101</v>
      </c>
      <c r="V104" s="362" t="s">
        <v>131</v>
      </c>
      <c r="W104" s="283">
        <v>824240040.60000002</v>
      </c>
      <c r="X104" s="283">
        <v>500000</v>
      </c>
      <c r="Y104" s="283">
        <v>0</v>
      </c>
      <c r="Z104" s="283">
        <v>65000000</v>
      </c>
      <c r="AA104" s="283">
        <v>0</v>
      </c>
      <c r="AB104" s="283">
        <v>889740040.60000002</v>
      </c>
      <c r="AC104" s="283">
        <v>0</v>
      </c>
      <c r="AD104" s="283">
        <v>90171305.609999999</v>
      </c>
      <c r="AE104" s="283">
        <v>59217262.980000004</v>
      </c>
      <c r="AF104" s="283">
        <v>149388568.59</v>
      </c>
      <c r="AG104" s="283">
        <v>740351472.00999999</v>
      </c>
      <c r="AH104" s="283">
        <v>0</v>
      </c>
      <c r="AI104" s="283">
        <v>90171305.609999999</v>
      </c>
      <c r="AJ104" s="283">
        <v>59217262.980000004</v>
      </c>
      <c r="AK104" s="283">
        <v>149388568.59</v>
      </c>
      <c r="AL104" s="283">
        <v>0</v>
      </c>
      <c r="AM104" s="283">
        <v>0</v>
      </c>
      <c r="AN104" s="283">
        <v>62928638</v>
      </c>
      <c r="AO104" s="283">
        <v>12739864.590000004</v>
      </c>
      <c r="AP104" s="283">
        <v>75668502.590000004</v>
      </c>
      <c r="AQ104" s="283">
        <v>73720066</v>
      </c>
      <c r="AR104" s="283">
        <v>0</v>
      </c>
      <c r="AS104" s="283">
        <v>0</v>
      </c>
      <c r="AT104" s="283">
        <v>0</v>
      </c>
      <c r="AU104" s="283">
        <v>62928638</v>
      </c>
      <c r="AV104" s="283">
        <v>12739864.590000004</v>
      </c>
      <c r="AW104" s="283">
        <v>75668502.590000004</v>
      </c>
      <c r="AX104" s="283">
        <v>75668502.590000004</v>
      </c>
      <c r="AY104" s="283">
        <v>75668502.590000004</v>
      </c>
    </row>
    <row r="105" spans="1:51" ht="20.100000000000001" customHeight="1" x14ac:dyDescent="0.25">
      <c r="A105" s="141" t="s">
        <v>132</v>
      </c>
      <c r="B105" s="142" t="s">
        <v>133</v>
      </c>
      <c r="C105" s="140">
        <f t="shared" ref="C105:R106" si="53">C106</f>
        <v>42400000</v>
      </c>
      <c r="D105" s="140">
        <f t="shared" si="53"/>
        <v>0</v>
      </c>
      <c r="E105" s="140">
        <f t="shared" si="53"/>
        <v>0</v>
      </c>
      <c r="F105" s="140">
        <f t="shared" si="53"/>
        <v>0</v>
      </c>
      <c r="G105" s="140">
        <f t="shared" si="53"/>
        <v>42400000</v>
      </c>
      <c r="H105" s="140">
        <f t="shared" si="53"/>
        <v>0</v>
      </c>
      <c r="I105" s="140">
        <f t="shared" si="53"/>
        <v>4700000</v>
      </c>
      <c r="J105" s="140">
        <f t="shared" si="53"/>
        <v>37700000</v>
      </c>
      <c r="K105" s="140">
        <f t="shared" si="53"/>
        <v>0</v>
      </c>
      <c r="L105" s="140">
        <f t="shared" si="53"/>
        <v>4700000</v>
      </c>
      <c r="M105" s="140">
        <f t="shared" si="53"/>
        <v>4700000</v>
      </c>
      <c r="N105" s="140">
        <f t="shared" si="53"/>
        <v>0</v>
      </c>
      <c r="O105" s="140">
        <f t="shared" si="53"/>
        <v>4700000</v>
      </c>
      <c r="P105" s="140">
        <f t="shared" si="53"/>
        <v>0</v>
      </c>
      <c r="Q105" s="140">
        <f t="shared" si="53"/>
        <v>37700000</v>
      </c>
      <c r="R105" s="140">
        <f t="shared" si="53"/>
        <v>0</v>
      </c>
      <c r="S105" s="437">
        <f>S106</f>
        <v>4700000</v>
      </c>
      <c r="T105" s="182"/>
      <c r="U105" s="364">
        <v>2010103</v>
      </c>
      <c r="V105" s="362" t="s">
        <v>133</v>
      </c>
      <c r="W105" s="283">
        <v>42400000</v>
      </c>
      <c r="X105" s="283">
        <v>0</v>
      </c>
      <c r="Y105" s="283">
        <v>0</v>
      </c>
      <c r="Z105" s="283">
        <v>0</v>
      </c>
      <c r="AA105" s="283">
        <v>0</v>
      </c>
      <c r="AB105" s="283">
        <v>42400000</v>
      </c>
      <c r="AC105" s="283">
        <v>0</v>
      </c>
      <c r="AD105" s="283">
        <v>4700000</v>
      </c>
      <c r="AE105" s="283">
        <v>0</v>
      </c>
      <c r="AF105" s="283">
        <v>4700000</v>
      </c>
      <c r="AG105" s="283">
        <v>37700000</v>
      </c>
      <c r="AH105" s="283">
        <v>0</v>
      </c>
      <c r="AI105" s="283">
        <v>4700000</v>
      </c>
      <c r="AJ105" s="283">
        <v>0</v>
      </c>
      <c r="AK105" s="283">
        <v>4700000</v>
      </c>
      <c r="AL105" s="283">
        <v>0</v>
      </c>
      <c r="AM105" s="283">
        <v>0</v>
      </c>
      <c r="AN105" s="283">
        <v>4700000</v>
      </c>
      <c r="AO105" s="283">
        <v>0</v>
      </c>
      <c r="AP105" s="283">
        <v>4700000</v>
      </c>
      <c r="AQ105" s="283">
        <v>0</v>
      </c>
      <c r="AR105" s="283">
        <v>0</v>
      </c>
      <c r="AS105" s="283">
        <v>0</v>
      </c>
      <c r="AT105" s="283">
        <v>0</v>
      </c>
      <c r="AU105" s="283">
        <v>4700000</v>
      </c>
      <c r="AV105" s="283">
        <v>0</v>
      </c>
      <c r="AW105" s="283">
        <v>4700000</v>
      </c>
      <c r="AX105" s="283">
        <v>4700000</v>
      </c>
      <c r="AY105" s="283">
        <v>4700000</v>
      </c>
    </row>
    <row r="106" spans="1:51" ht="20.100000000000001" customHeight="1" x14ac:dyDescent="0.25">
      <c r="A106" s="141" t="s">
        <v>134</v>
      </c>
      <c r="B106" s="142" t="s">
        <v>135</v>
      </c>
      <c r="C106" s="140">
        <f t="shared" si="53"/>
        <v>42400000</v>
      </c>
      <c r="D106" s="140">
        <f t="shared" ref="D106:S106" si="54">D107</f>
        <v>0</v>
      </c>
      <c r="E106" s="140">
        <f t="shared" si="54"/>
        <v>0</v>
      </c>
      <c r="F106" s="140">
        <f t="shared" si="54"/>
        <v>0</v>
      </c>
      <c r="G106" s="140">
        <f t="shared" si="54"/>
        <v>42400000</v>
      </c>
      <c r="H106" s="140">
        <f t="shared" si="54"/>
        <v>0</v>
      </c>
      <c r="I106" s="140">
        <f t="shared" si="54"/>
        <v>4700000</v>
      </c>
      <c r="J106" s="140">
        <f t="shared" si="54"/>
        <v>37700000</v>
      </c>
      <c r="K106" s="140">
        <f t="shared" si="54"/>
        <v>0</v>
      </c>
      <c r="L106" s="140">
        <f t="shared" si="54"/>
        <v>4700000</v>
      </c>
      <c r="M106" s="140">
        <f t="shared" si="54"/>
        <v>4700000</v>
      </c>
      <c r="N106" s="140">
        <f t="shared" si="54"/>
        <v>0</v>
      </c>
      <c r="O106" s="140">
        <f t="shared" si="54"/>
        <v>4700000</v>
      </c>
      <c r="P106" s="140">
        <f t="shared" si="54"/>
        <v>0</v>
      </c>
      <c r="Q106" s="140">
        <f t="shared" si="54"/>
        <v>37700000</v>
      </c>
      <c r="R106" s="140">
        <f t="shared" si="54"/>
        <v>0</v>
      </c>
      <c r="S106" s="437">
        <f t="shared" si="54"/>
        <v>4700000</v>
      </c>
      <c r="T106" s="182"/>
      <c r="U106" s="364">
        <v>201010308</v>
      </c>
      <c r="V106" s="362" t="s">
        <v>969</v>
      </c>
      <c r="W106" s="283">
        <v>42400000</v>
      </c>
      <c r="X106" s="283">
        <v>0</v>
      </c>
      <c r="Y106" s="283">
        <v>0</v>
      </c>
      <c r="Z106" s="283">
        <v>0</v>
      </c>
      <c r="AA106" s="283">
        <v>0</v>
      </c>
      <c r="AB106" s="283">
        <v>42400000</v>
      </c>
      <c r="AC106" s="283">
        <v>0</v>
      </c>
      <c r="AD106" s="283">
        <v>4700000</v>
      </c>
      <c r="AE106" s="283">
        <v>0</v>
      </c>
      <c r="AF106" s="283">
        <v>4700000</v>
      </c>
      <c r="AG106" s="283">
        <v>37700000</v>
      </c>
      <c r="AH106" s="283">
        <v>0</v>
      </c>
      <c r="AI106" s="283">
        <v>4700000</v>
      </c>
      <c r="AJ106" s="283">
        <v>0</v>
      </c>
      <c r="AK106" s="283">
        <v>4700000</v>
      </c>
      <c r="AL106" s="283">
        <v>0</v>
      </c>
      <c r="AM106" s="283">
        <v>0</v>
      </c>
      <c r="AN106" s="283">
        <v>4700000</v>
      </c>
      <c r="AO106" s="283">
        <v>0</v>
      </c>
      <c r="AP106" s="283">
        <v>4700000</v>
      </c>
      <c r="AQ106" s="283">
        <v>0</v>
      </c>
      <c r="AR106" s="283">
        <v>0</v>
      </c>
      <c r="AS106" s="283">
        <v>0</v>
      </c>
      <c r="AT106" s="283">
        <v>0</v>
      </c>
      <c r="AU106" s="283">
        <v>4700000</v>
      </c>
      <c r="AV106" s="283">
        <v>0</v>
      </c>
      <c r="AW106" s="283">
        <v>4700000</v>
      </c>
      <c r="AX106" s="283">
        <v>4700000</v>
      </c>
      <c r="AY106" s="283">
        <v>4700000</v>
      </c>
    </row>
    <row r="107" spans="1:51" ht="20.100000000000001" customHeight="1" x14ac:dyDescent="0.25">
      <c r="A107" s="141" t="s">
        <v>136</v>
      </c>
      <c r="B107" s="142" t="s">
        <v>137</v>
      </c>
      <c r="C107" s="140">
        <f>SUM(C108:C111)</f>
        <v>42400000</v>
      </c>
      <c r="D107" s="140">
        <f t="shared" ref="D107:Q107" si="55">SUM(D108:D111)</f>
        <v>0</v>
      </c>
      <c r="E107" s="140">
        <f t="shared" si="55"/>
        <v>0</v>
      </c>
      <c r="F107" s="140">
        <f t="shared" si="55"/>
        <v>0</v>
      </c>
      <c r="G107" s="140">
        <f t="shared" si="55"/>
        <v>42400000</v>
      </c>
      <c r="H107" s="140">
        <f t="shared" si="55"/>
        <v>0</v>
      </c>
      <c r="I107" s="140">
        <f t="shared" si="55"/>
        <v>4700000</v>
      </c>
      <c r="J107" s="140">
        <f t="shared" si="55"/>
        <v>37700000</v>
      </c>
      <c r="K107" s="140">
        <f t="shared" si="55"/>
        <v>0</v>
      </c>
      <c r="L107" s="140">
        <f t="shared" si="55"/>
        <v>4700000</v>
      </c>
      <c r="M107" s="140">
        <f t="shared" si="55"/>
        <v>4700000</v>
      </c>
      <c r="N107" s="140">
        <f t="shared" si="55"/>
        <v>0</v>
      </c>
      <c r="O107" s="140">
        <f t="shared" si="55"/>
        <v>4700000</v>
      </c>
      <c r="P107" s="140">
        <f t="shared" si="55"/>
        <v>0</v>
      </c>
      <c r="Q107" s="140">
        <f t="shared" si="55"/>
        <v>37700000</v>
      </c>
      <c r="R107" s="140">
        <f>SUM(R108:R111)</f>
        <v>0</v>
      </c>
      <c r="S107" s="437">
        <f>SUM(S108:S111)</f>
        <v>4700000</v>
      </c>
      <c r="T107" s="182"/>
      <c r="U107" s="364">
        <v>20101030801</v>
      </c>
      <c r="V107" s="362" t="s">
        <v>137</v>
      </c>
      <c r="W107" s="283">
        <v>42400000</v>
      </c>
      <c r="X107" s="283">
        <v>0</v>
      </c>
      <c r="Y107" s="283">
        <v>0</v>
      </c>
      <c r="Z107" s="283">
        <v>0</v>
      </c>
      <c r="AA107" s="283">
        <v>0</v>
      </c>
      <c r="AB107" s="283">
        <v>42400000</v>
      </c>
      <c r="AC107" s="283">
        <v>0</v>
      </c>
      <c r="AD107" s="283">
        <v>4700000</v>
      </c>
      <c r="AE107" s="283">
        <v>0</v>
      </c>
      <c r="AF107" s="283">
        <v>4700000</v>
      </c>
      <c r="AG107" s="283">
        <v>37700000</v>
      </c>
      <c r="AH107" s="283">
        <v>0</v>
      </c>
      <c r="AI107" s="283">
        <v>4700000</v>
      </c>
      <c r="AJ107" s="283">
        <v>0</v>
      </c>
      <c r="AK107" s="283">
        <v>4700000</v>
      </c>
      <c r="AL107" s="283">
        <v>0</v>
      </c>
      <c r="AM107" s="283">
        <v>0</v>
      </c>
      <c r="AN107" s="283">
        <v>4700000</v>
      </c>
      <c r="AO107" s="283">
        <v>0</v>
      </c>
      <c r="AP107" s="283">
        <v>4700000</v>
      </c>
      <c r="AQ107" s="283">
        <v>0</v>
      </c>
      <c r="AR107" s="283">
        <v>0</v>
      </c>
      <c r="AS107" s="283">
        <v>0</v>
      </c>
      <c r="AT107" s="283">
        <v>0</v>
      </c>
      <c r="AU107" s="283">
        <v>4700000</v>
      </c>
      <c r="AV107" s="283">
        <v>0</v>
      </c>
      <c r="AW107" s="283">
        <v>4700000</v>
      </c>
      <c r="AX107" s="283">
        <v>4700000</v>
      </c>
      <c r="AY107" s="283">
        <v>4700000</v>
      </c>
    </row>
    <row r="108" spans="1:51" ht="20.100000000000001" customHeight="1" x14ac:dyDescent="0.25">
      <c r="A108" s="10" t="s">
        <v>138</v>
      </c>
      <c r="B108" s="11" t="s">
        <v>139</v>
      </c>
      <c r="C108" s="12">
        <v>2400000</v>
      </c>
      <c r="D108" s="183">
        <v>0</v>
      </c>
      <c r="E108" s="131">
        <v>0</v>
      </c>
      <c r="F108" s="131">
        <v>0</v>
      </c>
      <c r="G108" s="12">
        <f>C108+D108+E108-F108</f>
        <v>2400000</v>
      </c>
      <c r="H108" s="183">
        <v>0</v>
      </c>
      <c r="I108" s="183">
        <v>0</v>
      </c>
      <c r="J108" s="183">
        <f>G108-I108</f>
        <v>2400000</v>
      </c>
      <c r="K108" s="183">
        <v>0</v>
      </c>
      <c r="L108" s="183">
        <v>0</v>
      </c>
      <c r="M108" s="183">
        <v>0</v>
      </c>
      <c r="N108" s="183">
        <v>0</v>
      </c>
      <c r="O108" s="183">
        <v>0</v>
      </c>
      <c r="P108" s="12">
        <f>O108-I108</f>
        <v>0</v>
      </c>
      <c r="Q108" s="12">
        <f>G108-O108</f>
        <v>2400000</v>
      </c>
      <c r="R108" s="183">
        <v>0</v>
      </c>
      <c r="S108" s="438">
        <v>0</v>
      </c>
      <c r="T108" s="182"/>
      <c r="U108" s="364">
        <v>201010308011</v>
      </c>
      <c r="V108" s="362" t="s">
        <v>139</v>
      </c>
      <c r="W108" s="283">
        <v>2400000</v>
      </c>
      <c r="X108" s="283">
        <v>0</v>
      </c>
      <c r="Y108" s="283">
        <v>0</v>
      </c>
      <c r="Z108" s="283">
        <v>0</v>
      </c>
      <c r="AA108" s="283">
        <v>0</v>
      </c>
      <c r="AB108" s="283">
        <v>2400000</v>
      </c>
      <c r="AC108" s="283">
        <v>0</v>
      </c>
      <c r="AD108" s="283">
        <v>0</v>
      </c>
      <c r="AE108" s="283">
        <v>0</v>
      </c>
      <c r="AF108" s="283">
        <v>0</v>
      </c>
      <c r="AG108" s="283">
        <v>2400000</v>
      </c>
      <c r="AH108" s="283">
        <v>0</v>
      </c>
      <c r="AI108" s="283">
        <v>0</v>
      </c>
      <c r="AJ108" s="283">
        <v>0</v>
      </c>
      <c r="AK108" s="283">
        <v>0</v>
      </c>
      <c r="AL108" s="283">
        <v>0</v>
      </c>
      <c r="AM108" s="283">
        <v>0</v>
      </c>
      <c r="AN108" s="283">
        <v>0</v>
      </c>
      <c r="AO108" s="283">
        <v>0</v>
      </c>
      <c r="AP108" s="283">
        <v>0</v>
      </c>
      <c r="AQ108" s="283">
        <v>0</v>
      </c>
      <c r="AR108" s="283">
        <v>0</v>
      </c>
      <c r="AS108" s="283">
        <v>0</v>
      </c>
      <c r="AT108" s="283">
        <v>0</v>
      </c>
      <c r="AU108" s="283">
        <v>0</v>
      </c>
      <c r="AV108" s="283">
        <v>0</v>
      </c>
      <c r="AW108" s="283">
        <v>0</v>
      </c>
      <c r="AX108" s="283">
        <v>0</v>
      </c>
      <c r="AY108" s="283">
        <v>0</v>
      </c>
    </row>
    <row r="109" spans="1:51" ht="20.100000000000001" customHeight="1" x14ac:dyDescent="0.25">
      <c r="A109" s="10" t="s">
        <v>140</v>
      </c>
      <c r="B109" s="11" t="s">
        <v>141</v>
      </c>
      <c r="C109" s="13">
        <v>18000000</v>
      </c>
      <c r="D109" s="183">
        <v>0</v>
      </c>
      <c r="E109" s="131">
        <v>0</v>
      </c>
      <c r="F109" s="131">
        <v>0</v>
      </c>
      <c r="G109" s="13">
        <f>C109+D109+E109-F109</f>
        <v>18000000</v>
      </c>
      <c r="H109" s="183">
        <v>0</v>
      </c>
      <c r="I109" s="183">
        <v>3700000</v>
      </c>
      <c r="J109" s="183">
        <f>G109-I109</f>
        <v>14300000</v>
      </c>
      <c r="K109" s="183">
        <v>0</v>
      </c>
      <c r="L109" s="183">
        <v>3700000</v>
      </c>
      <c r="M109" s="183">
        <v>3700000</v>
      </c>
      <c r="N109" s="183">
        <v>0</v>
      </c>
      <c r="O109" s="183">
        <v>3700000</v>
      </c>
      <c r="P109" s="13">
        <f>O109-I109</f>
        <v>0</v>
      </c>
      <c r="Q109" s="12">
        <f>G109-O109</f>
        <v>14300000</v>
      </c>
      <c r="R109" s="183">
        <v>0</v>
      </c>
      <c r="S109" s="438">
        <v>3700000</v>
      </c>
      <c r="T109" s="182"/>
      <c r="U109" s="364">
        <v>201010308012</v>
      </c>
      <c r="V109" s="362" t="s">
        <v>970</v>
      </c>
      <c r="W109" s="283">
        <v>18000000</v>
      </c>
      <c r="X109" s="283">
        <v>0</v>
      </c>
      <c r="Y109" s="283">
        <v>0</v>
      </c>
      <c r="Z109" s="283">
        <v>0</v>
      </c>
      <c r="AA109" s="283">
        <v>0</v>
      </c>
      <c r="AB109" s="283">
        <v>18000000</v>
      </c>
      <c r="AC109" s="283">
        <v>0</v>
      </c>
      <c r="AD109" s="283">
        <v>3700000</v>
      </c>
      <c r="AE109" s="283">
        <v>0</v>
      </c>
      <c r="AF109" s="283">
        <v>3700000</v>
      </c>
      <c r="AG109" s="283">
        <v>14300000</v>
      </c>
      <c r="AH109" s="283">
        <v>0</v>
      </c>
      <c r="AI109" s="283">
        <v>3700000</v>
      </c>
      <c r="AJ109" s="283">
        <v>0</v>
      </c>
      <c r="AK109" s="283">
        <v>3700000</v>
      </c>
      <c r="AL109" s="283">
        <v>0</v>
      </c>
      <c r="AM109" s="283">
        <v>0</v>
      </c>
      <c r="AN109" s="283">
        <v>3700000</v>
      </c>
      <c r="AO109" s="283">
        <v>0</v>
      </c>
      <c r="AP109" s="283">
        <v>3700000</v>
      </c>
      <c r="AQ109" s="283">
        <v>0</v>
      </c>
      <c r="AR109" s="283">
        <v>0</v>
      </c>
      <c r="AS109" s="283">
        <v>0</v>
      </c>
      <c r="AT109" s="283">
        <v>0</v>
      </c>
      <c r="AU109" s="283">
        <v>3700000</v>
      </c>
      <c r="AV109" s="283">
        <v>0</v>
      </c>
      <c r="AW109" s="283">
        <v>3700000</v>
      </c>
      <c r="AX109" s="283">
        <v>3700000</v>
      </c>
      <c r="AY109" s="283">
        <v>3700000</v>
      </c>
    </row>
    <row r="110" spans="1:51" ht="20.100000000000001" customHeight="1" x14ac:dyDescent="0.25">
      <c r="A110" s="10" t="s">
        <v>142</v>
      </c>
      <c r="B110" s="11" t="s">
        <v>143</v>
      </c>
      <c r="C110" s="13">
        <v>12000000</v>
      </c>
      <c r="D110" s="183">
        <v>0</v>
      </c>
      <c r="E110" s="131">
        <v>0</v>
      </c>
      <c r="F110" s="131">
        <v>0</v>
      </c>
      <c r="G110" s="13">
        <f>C110+D110+E110-F110</f>
        <v>12000000</v>
      </c>
      <c r="H110" s="183">
        <v>0</v>
      </c>
      <c r="I110" s="183">
        <v>1000000</v>
      </c>
      <c r="J110" s="183">
        <f>G110-I110</f>
        <v>11000000</v>
      </c>
      <c r="K110" s="183">
        <v>0</v>
      </c>
      <c r="L110" s="183">
        <v>1000000</v>
      </c>
      <c r="M110" s="183">
        <v>1000000</v>
      </c>
      <c r="N110" s="183">
        <v>0</v>
      </c>
      <c r="O110" s="183">
        <v>1000000</v>
      </c>
      <c r="P110" s="13">
        <f>O110-I110</f>
        <v>0</v>
      </c>
      <c r="Q110" s="12">
        <f>G110-O110</f>
        <v>11000000</v>
      </c>
      <c r="R110" s="183">
        <v>0</v>
      </c>
      <c r="S110" s="438">
        <v>1000000</v>
      </c>
      <c r="T110" s="182"/>
      <c r="U110" s="364">
        <v>201010308014</v>
      </c>
      <c r="V110" s="362" t="s">
        <v>143</v>
      </c>
      <c r="W110" s="283">
        <v>12000000</v>
      </c>
      <c r="X110" s="283">
        <v>0</v>
      </c>
      <c r="Y110" s="283">
        <v>0</v>
      </c>
      <c r="Z110" s="283">
        <v>0</v>
      </c>
      <c r="AA110" s="283">
        <v>0</v>
      </c>
      <c r="AB110" s="283">
        <v>12000000</v>
      </c>
      <c r="AC110" s="283">
        <v>0</v>
      </c>
      <c r="AD110" s="283">
        <v>1000000</v>
      </c>
      <c r="AE110" s="283">
        <v>0</v>
      </c>
      <c r="AF110" s="283">
        <v>1000000</v>
      </c>
      <c r="AG110" s="283">
        <v>11000000</v>
      </c>
      <c r="AH110" s="283">
        <v>0</v>
      </c>
      <c r="AI110" s="283">
        <v>1000000</v>
      </c>
      <c r="AJ110" s="283">
        <v>0</v>
      </c>
      <c r="AK110" s="283">
        <v>1000000</v>
      </c>
      <c r="AL110" s="283">
        <v>0</v>
      </c>
      <c r="AM110" s="283">
        <v>0</v>
      </c>
      <c r="AN110" s="283">
        <v>1000000</v>
      </c>
      <c r="AO110" s="283">
        <v>0</v>
      </c>
      <c r="AP110" s="283">
        <v>1000000</v>
      </c>
      <c r="AQ110" s="283">
        <v>0</v>
      </c>
      <c r="AR110" s="283">
        <v>0</v>
      </c>
      <c r="AS110" s="283">
        <v>0</v>
      </c>
      <c r="AT110" s="283">
        <v>0</v>
      </c>
      <c r="AU110" s="283">
        <v>1000000</v>
      </c>
      <c r="AV110" s="283">
        <v>0</v>
      </c>
      <c r="AW110" s="283">
        <v>1000000</v>
      </c>
      <c r="AX110" s="283">
        <v>1000000</v>
      </c>
      <c r="AY110" s="283">
        <v>1000000</v>
      </c>
    </row>
    <row r="111" spans="1:51" ht="20.100000000000001" customHeight="1" x14ac:dyDescent="0.25">
      <c r="A111" s="10" t="s">
        <v>144</v>
      </c>
      <c r="B111" s="11" t="s">
        <v>145</v>
      </c>
      <c r="C111" s="14">
        <v>10000000</v>
      </c>
      <c r="D111" s="183">
        <v>0</v>
      </c>
      <c r="E111" s="131">
        <v>0</v>
      </c>
      <c r="F111" s="131">
        <v>0</v>
      </c>
      <c r="G111" s="14">
        <f>C111+D111+E111-F111</f>
        <v>10000000</v>
      </c>
      <c r="H111" s="183">
        <v>0</v>
      </c>
      <c r="I111" s="183">
        <v>0</v>
      </c>
      <c r="J111" s="183">
        <f>G111-I111</f>
        <v>10000000</v>
      </c>
      <c r="K111" s="183">
        <v>0</v>
      </c>
      <c r="L111" s="183">
        <v>0</v>
      </c>
      <c r="M111" s="183">
        <v>0</v>
      </c>
      <c r="N111" s="183">
        <v>0</v>
      </c>
      <c r="O111" s="183">
        <v>0</v>
      </c>
      <c r="P111" s="14">
        <f>O111-I111</f>
        <v>0</v>
      </c>
      <c r="Q111" s="12">
        <f>G111-O111</f>
        <v>10000000</v>
      </c>
      <c r="R111" s="183">
        <v>0</v>
      </c>
      <c r="S111" s="438">
        <v>0</v>
      </c>
      <c r="T111" s="182"/>
      <c r="U111" s="364">
        <v>201010308016</v>
      </c>
      <c r="V111" s="362" t="s">
        <v>145</v>
      </c>
      <c r="W111" s="283">
        <v>10000000</v>
      </c>
      <c r="X111" s="283">
        <v>0</v>
      </c>
      <c r="Y111" s="283">
        <v>0</v>
      </c>
      <c r="Z111" s="283">
        <v>0</v>
      </c>
      <c r="AA111" s="283">
        <v>0</v>
      </c>
      <c r="AB111" s="283">
        <v>10000000</v>
      </c>
      <c r="AC111" s="283">
        <v>0</v>
      </c>
      <c r="AD111" s="283">
        <v>0</v>
      </c>
      <c r="AE111" s="283">
        <v>0</v>
      </c>
      <c r="AF111" s="283">
        <v>0</v>
      </c>
      <c r="AG111" s="283">
        <v>10000000</v>
      </c>
      <c r="AH111" s="283">
        <v>0</v>
      </c>
      <c r="AI111" s="283">
        <v>0</v>
      </c>
      <c r="AJ111" s="283">
        <v>0</v>
      </c>
      <c r="AK111" s="283">
        <v>0</v>
      </c>
      <c r="AL111" s="283">
        <v>0</v>
      </c>
      <c r="AM111" s="283">
        <v>0</v>
      </c>
      <c r="AN111" s="283">
        <v>0</v>
      </c>
      <c r="AO111" s="283">
        <v>0</v>
      </c>
      <c r="AP111" s="283">
        <v>0</v>
      </c>
      <c r="AQ111" s="283">
        <v>0</v>
      </c>
      <c r="AR111" s="283">
        <v>0</v>
      </c>
      <c r="AS111" s="283">
        <v>0</v>
      </c>
      <c r="AT111" s="283">
        <v>0</v>
      </c>
      <c r="AU111" s="283">
        <v>0</v>
      </c>
      <c r="AV111" s="283">
        <v>0</v>
      </c>
      <c r="AW111" s="283">
        <v>0</v>
      </c>
      <c r="AX111" s="283">
        <v>0</v>
      </c>
      <c r="AY111" s="283">
        <v>0</v>
      </c>
    </row>
    <row r="112" spans="1:51" ht="20.100000000000001" customHeight="1" x14ac:dyDescent="0.25">
      <c r="A112" s="141" t="s">
        <v>146</v>
      </c>
      <c r="B112" s="142" t="s">
        <v>147</v>
      </c>
      <c r="C112" s="140">
        <f>C113+C116+C121+C123+C129+C132</f>
        <v>555990000</v>
      </c>
      <c r="D112" s="140">
        <f t="shared" ref="D112:Q112" si="56">D113+D116+D121+D123+D129+D132</f>
        <v>500000</v>
      </c>
      <c r="E112" s="140">
        <f t="shared" si="56"/>
        <v>65000000</v>
      </c>
      <c r="F112" s="140">
        <f t="shared" si="56"/>
        <v>0</v>
      </c>
      <c r="G112" s="140">
        <f t="shared" si="56"/>
        <v>621490000</v>
      </c>
      <c r="H112" s="140">
        <f t="shared" si="56"/>
        <v>59217262.980000004</v>
      </c>
      <c r="I112" s="140">
        <f t="shared" si="56"/>
        <v>143565966.98000002</v>
      </c>
      <c r="J112" s="140">
        <f t="shared" si="56"/>
        <v>477924033.01999998</v>
      </c>
      <c r="K112" s="140">
        <f t="shared" si="56"/>
        <v>11617262.98</v>
      </c>
      <c r="L112" s="140">
        <f t="shared" si="56"/>
        <v>69845900.980000004</v>
      </c>
      <c r="M112" s="140">
        <f t="shared" si="56"/>
        <v>69845900.980000004</v>
      </c>
      <c r="N112" s="140">
        <f t="shared" si="56"/>
        <v>59217262.980000004</v>
      </c>
      <c r="O112" s="140">
        <f t="shared" si="56"/>
        <v>143565966.98000002</v>
      </c>
      <c r="P112" s="140">
        <f t="shared" si="56"/>
        <v>0</v>
      </c>
      <c r="Q112" s="140">
        <f t="shared" si="56"/>
        <v>477924033.01999998</v>
      </c>
      <c r="R112" s="140">
        <f>R113+R116+R121+R123+R129+R132</f>
        <v>59217262.980000004</v>
      </c>
      <c r="S112" s="437">
        <f>S113+S116+S121+S123+S129+S132</f>
        <v>143565966.98000002</v>
      </c>
      <c r="T112" s="182"/>
      <c r="U112" s="364">
        <v>2010104</v>
      </c>
      <c r="V112" s="362" t="s">
        <v>147</v>
      </c>
      <c r="W112" s="283">
        <v>555990000</v>
      </c>
      <c r="X112" s="283">
        <v>500000</v>
      </c>
      <c r="Y112" s="283">
        <v>0</v>
      </c>
      <c r="Z112" s="283">
        <v>65000000</v>
      </c>
      <c r="AA112" s="283">
        <v>0</v>
      </c>
      <c r="AB112" s="283">
        <v>621490000</v>
      </c>
      <c r="AC112" s="283">
        <v>0</v>
      </c>
      <c r="AD112" s="283">
        <v>84348704</v>
      </c>
      <c r="AE112" s="283">
        <v>59217262.980000019</v>
      </c>
      <c r="AF112" s="283">
        <v>143565966.98000002</v>
      </c>
      <c r="AG112" s="283">
        <v>477924033.01999998</v>
      </c>
      <c r="AH112" s="283">
        <v>0</v>
      </c>
      <c r="AI112" s="283">
        <v>84348704</v>
      </c>
      <c r="AJ112" s="283">
        <v>59217262.979999989</v>
      </c>
      <c r="AK112" s="283">
        <v>143565966.97999999</v>
      </c>
      <c r="AL112" s="283">
        <v>2.9802322387695313E-8</v>
      </c>
      <c r="AM112" s="283">
        <v>0</v>
      </c>
      <c r="AN112" s="283">
        <v>58228638</v>
      </c>
      <c r="AO112" s="283">
        <v>11617262.979999989</v>
      </c>
      <c r="AP112" s="283">
        <v>69845900.979999989</v>
      </c>
      <c r="AQ112" s="283">
        <v>73720066</v>
      </c>
      <c r="AR112" s="283">
        <v>0</v>
      </c>
      <c r="AS112" s="283">
        <v>0</v>
      </c>
      <c r="AT112" s="283">
        <v>0</v>
      </c>
      <c r="AU112" s="283">
        <v>58228638</v>
      </c>
      <c r="AV112" s="283">
        <v>11617262.979999989</v>
      </c>
      <c r="AW112" s="283">
        <v>69845900.979999989</v>
      </c>
      <c r="AX112" s="283">
        <v>69845900.979999989</v>
      </c>
      <c r="AY112" s="283">
        <v>69845900.979999989</v>
      </c>
    </row>
    <row r="113" spans="1:51" ht="20.100000000000001" customHeight="1" x14ac:dyDescent="0.25">
      <c r="A113" s="141" t="s">
        <v>148</v>
      </c>
      <c r="B113" s="142" t="s">
        <v>149</v>
      </c>
      <c r="C113" s="140">
        <f>SUM(C114:C115)</f>
        <v>123280000</v>
      </c>
      <c r="D113" s="140">
        <f t="shared" ref="D113:Q113" si="57">SUM(D114:D115)</f>
        <v>0</v>
      </c>
      <c r="E113" s="140">
        <f t="shared" si="57"/>
        <v>20000000</v>
      </c>
      <c r="F113" s="140">
        <f t="shared" si="57"/>
        <v>0</v>
      </c>
      <c r="G113" s="140">
        <f t="shared" si="57"/>
        <v>143280000</v>
      </c>
      <c r="H113" s="140">
        <f t="shared" si="57"/>
        <v>1702950</v>
      </c>
      <c r="I113" s="140">
        <f t="shared" si="57"/>
        <v>9421250</v>
      </c>
      <c r="J113" s="140">
        <f t="shared" si="57"/>
        <v>133858750</v>
      </c>
      <c r="K113" s="140">
        <f t="shared" si="57"/>
        <v>1702950</v>
      </c>
      <c r="L113" s="140">
        <f t="shared" si="57"/>
        <v>9064850</v>
      </c>
      <c r="M113" s="140">
        <f t="shared" si="57"/>
        <v>9064850</v>
      </c>
      <c r="N113" s="140">
        <f t="shared" si="57"/>
        <v>1702950</v>
      </c>
      <c r="O113" s="140">
        <f t="shared" si="57"/>
        <v>9421250</v>
      </c>
      <c r="P113" s="140">
        <f t="shared" si="57"/>
        <v>0</v>
      </c>
      <c r="Q113" s="140">
        <f t="shared" si="57"/>
        <v>133858750</v>
      </c>
      <c r="R113" s="140">
        <f>SUM(R114:R115)</f>
        <v>1702950</v>
      </c>
      <c r="S113" s="437">
        <f>SUM(S114:S115)</f>
        <v>9421250</v>
      </c>
      <c r="T113" s="182"/>
      <c r="U113" s="364">
        <v>201010403</v>
      </c>
      <c r="V113" s="362" t="s">
        <v>149</v>
      </c>
      <c r="W113" s="283">
        <v>123280000</v>
      </c>
      <c r="X113" s="283">
        <v>0</v>
      </c>
      <c r="Y113" s="283">
        <v>0</v>
      </c>
      <c r="Z113" s="283">
        <v>20000000</v>
      </c>
      <c r="AA113" s="283">
        <v>0</v>
      </c>
      <c r="AB113" s="283">
        <v>143280000</v>
      </c>
      <c r="AC113" s="283">
        <v>0</v>
      </c>
      <c r="AD113" s="283">
        <v>7718300</v>
      </c>
      <c r="AE113" s="283">
        <v>1702950</v>
      </c>
      <c r="AF113" s="283">
        <v>9421250</v>
      </c>
      <c r="AG113" s="283">
        <v>133858750</v>
      </c>
      <c r="AH113" s="283">
        <v>0</v>
      </c>
      <c r="AI113" s="283">
        <v>7718300</v>
      </c>
      <c r="AJ113" s="283">
        <v>1702950</v>
      </c>
      <c r="AK113" s="283">
        <v>9421250</v>
      </c>
      <c r="AL113" s="283">
        <v>0</v>
      </c>
      <c r="AM113" s="283">
        <v>0</v>
      </c>
      <c r="AN113" s="283">
        <v>7361900</v>
      </c>
      <c r="AO113" s="283">
        <v>1702950</v>
      </c>
      <c r="AP113" s="283">
        <v>9064850</v>
      </c>
      <c r="AQ113" s="283">
        <v>356400</v>
      </c>
      <c r="AR113" s="283">
        <v>0</v>
      </c>
      <c r="AS113" s="283">
        <v>0</v>
      </c>
      <c r="AT113" s="283">
        <v>0</v>
      </c>
      <c r="AU113" s="283">
        <v>7361900</v>
      </c>
      <c r="AV113" s="283">
        <v>1702950</v>
      </c>
      <c r="AW113" s="283">
        <v>9064850</v>
      </c>
      <c r="AX113" s="283">
        <v>9064850</v>
      </c>
      <c r="AY113" s="283">
        <v>9064850</v>
      </c>
    </row>
    <row r="114" spans="1:51" ht="20.100000000000001" customHeight="1" x14ac:dyDescent="0.25">
      <c r="A114" s="10" t="s">
        <v>150</v>
      </c>
      <c r="B114" s="11" t="s">
        <v>151</v>
      </c>
      <c r="C114" s="12">
        <v>10000000</v>
      </c>
      <c r="D114" s="183">
        <v>0</v>
      </c>
      <c r="E114" s="131">
        <v>0</v>
      </c>
      <c r="F114" s="131">
        <v>0</v>
      </c>
      <c r="G114" s="12">
        <f>C114+D114+E114-F114</f>
        <v>10000000</v>
      </c>
      <c r="H114" s="183">
        <v>1102950</v>
      </c>
      <c r="I114" s="183">
        <v>5651550</v>
      </c>
      <c r="J114" s="183">
        <f>G114-I114</f>
        <v>4348450</v>
      </c>
      <c r="K114" s="183">
        <v>1102950</v>
      </c>
      <c r="L114" s="183">
        <v>5651550</v>
      </c>
      <c r="M114" s="183">
        <v>5651550</v>
      </c>
      <c r="N114" s="183">
        <v>1102950</v>
      </c>
      <c r="O114" s="183">
        <v>5651550</v>
      </c>
      <c r="P114" s="12">
        <f>O114-I114</f>
        <v>0</v>
      </c>
      <c r="Q114" s="12">
        <f>G114-O114</f>
        <v>4348450</v>
      </c>
      <c r="R114" s="183">
        <v>1102950</v>
      </c>
      <c r="S114" s="438">
        <v>5651550</v>
      </c>
      <c r="T114" s="182"/>
      <c r="U114" s="364">
        <v>20101040302</v>
      </c>
      <c r="V114" s="362" t="s">
        <v>971</v>
      </c>
      <c r="W114" s="283">
        <v>10000000</v>
      </c>
      <c r="X114" s="283">
        <v>0</v>
      </c>
      <c r="Y114" s="283">
        <v>0</v>
      </c>
      <c r="Z114" s="283">
        <v>0</v>
      </c>
      <c r="AA114" s="283">
        <v>0</v>
      </c>
      <c r="AB114" s="283">
        <v>10000000</v>
      </c>
      <c r="AC114" s="283">
        <v>0</v>
      </c>
      <c r="AD114" s="283">
        <v>4548600</v>
      </c>
      <c r="AE114" s="283">
        <v>1102950</v>
      </c>
      <c r="AF114" s="283">
        <v>5651550</v>
      </c>
      <c r="AG114" s="283">
        <v>4348450</v>
      </c>
      <c r="AH114" s="283">
        <v>0</v>
      </c>
      <c r="AI114" s="283">
        <v>4548600</v>
      </c>
      <c r="AJ114" s="283">
        <v>1102950</v>
      </c>
      <c r="AK114" s="283">
        <v>5651550</v>
      </c>
      <c r="AL114" s="283">
        <v>0</v>
      </c>
      <c r="AM114" s="283">
        <v>0</v>
      </c>
      <c r="AN114" s="283">
        <v>4548600</v>
      </c>
      <c r="AO114" s="283">
        <v>1102950</v>
      </c>
      <c r="AP114" s="283">
        <v>5651550</v>
      </c>
      <c r="AQ114" s="283">
        <v>0</v>
      </c>
      <c r="AR114" s="283">
        <v>0</v>
      </c>
      <c r="AS114" s="283">
        <v>0</v>
      </c>
      <c r="AT114" s="283">
        <v>0</v>
      </c>
      <c r="AU114" s="283">
        <v>4548600</v>
      </c>
      <c r="AV114" s="283">
        <v>1102950</v>
      </c>
      <c r="AW114" s="283">
        <v>5651550</v>
      </c>
      <c r="AX114" s="283">
        <v>5651550</v>
      </c>
      <c r="AY114" s="283">
        <v>5651550</v>
      </c>
    </row>
    <row r="115" spans="1:51" ht="20.100000000000001" customHeight="1" x14ac:dyDescent="0.25">
      <c r="A115" s="10" t="s">
        <v>152</v>
      </c>
      <c r="B115" s="11" t="s">
        <v>153</v>
      </c>
      <c r="C115" s="14">
        <v>113280000</v>
      </c>
      <c r="D115" s="183">
        <v>0</v>
      </c>
      <c r="E115" s="131">
        <v>20000000</v>
      </c>
      <c r="F115" s="131">
        <v>0</v>
      </c>
      <c r="G115" s="14">
        <f>C115+D115+E115-F115</f>
        <v>133280000</v>
      </c>
      <c r="H115" s="183">
        <v>600000</v>
      </c>
      <c r="I115" s="183">
        <v>3769700</v>
      </c>
      <c r="J115" s="183">
        <f>G115-I115</f>
        <v>129510300</v>
      </c>
      <c r="K115" s="183">
        <v>600000</v>
      </c>
      <c r="L115" s="183">
        <v>3413300</v>
      </c>
      <c r="M115" s="183">
        <v>3413300</v>
      </c>
      <c r="N115" s="183">
        <v>600000</v>
      </c>
      <c r="O115" s="183">
        <v>3769700</v>
      </c>
      <c r="P115" s="14">
        <f>O115-I115</f>
        <v>0</v>
      </c>
      <c r="Q115" s="12">
        <f>G115-O115</f>
        <v>129510300</v>
      </c>
      <c r="R115" s="183">
        <v>600000</v>
      </c>
      <c r="S115" s="438">
        <v>3769700</v>
      </c>
      <c r="T115" s="182"/>
      <c r="U115" s="364">
        <v>20101040309</v>
      </c>
      <c r="V115" s="362" t="s">
        <v>153</v>
      </c>
      <c r="W115" s="283">
        <v>113280000</v>
      </c>
      <c r="X115" s="283">
        <v>0</v>
      </c>
      <c r="Y115" s="283">
        <v>0</v>
      </c>
      <c r="Z115" s="283">
        <v>20000000</v>
      </c>
      <c r="AA115" s="283">
        <v>0</v>
      </c>
      <c r="AB115" s="283">
        <v>133280000</v>
      </c>
      <c r="AC115" s="283">
        <v>0</v>
      </c>
      <c r="AD115" s="283">
        <v>3169700</v>
      </c>
      <c r="AE115" s="283">
        <v>600000</v>
      </c>
      <c r="AF115" s="283">
        <v>3769700</v>
      </c>
      <c r="AG115" s="283">
        <v>129510300</v>
      </c>
      <c r="AH115" s="283">
        <v>0</v>
      </c>
      <c r="AI115" s="283">
        <v>3169700</v>
      </c>
      <c r="AJ115" s="283">
        <v>600000</v>
      </c>
      <c r="AK115" s="283">
        <v>3769700</v>
      </c>
      <c r="AL115" s="283">
        <v>0</v>
      </c>
      <c r="AM115" s="283">
        <v>0</v>
      </c>
      <c r="AN115" s="283">
        <v>2813300</v>
      </c>
      <c r="AO115" s="283">
        <v>600000</v>
      </c>
      <c r="AP115" s="283">
        <v>3413300</v>
      </c>
      <c r="AQ115" s="283">
        <v>356400</v>
      </c>
      <c r="AR115" s="283">
        <v>0</v>
      </c>
      <c r="AS115" s="283">
        <v>0</v>
      </c>
      <c r="AT115" s="283">
        <v>0</v>
      </c>
      <c r="AU115" s="283">
        <v>2813300</v>
      </c>
      <c r="AV115" s="283">
        <v>600000</v>
      </c>
      <c r="AW115" s="283">
        <v>3413300</v>
      </c>
      <c r="AX115" s="283">
        <v>3413300</v>
      </c>
      <c r="AY115" s="283">
        <v>3413300</v>
      </c>
    </row>
    <row r="116" spans="1:51" ht="20.100000000000001" customHeight="1" x14ac:dyDescent="0.25">
      <c r="A116" s="141" t="s">
        <v>154</v>
      </c>
      <c r="B116" s="142" t="s">
        <v>155</v>
      </c>
      <c r="C116" s="140">
        <f t="shared" ref="C116:Q116" si="58">SUM(C117:C120)</f>
        <v>70000000</v>
      </c>
      <c r="D116" s="140">
        <f t="shared" si="58"/>
        <v>0</v>
      </c>
      <c r="E116" s="140">
        <f t="shared" si="58"/>
        <v>20000000</v>
      </c>
      <c r="F116" s="140">
        <f t="shared" si="58"/>
        <v>0</v>
      </c>
      <c r="G116" s="140">
        <f t="shared" si="58"/>
        <v>90000000</v>
      </c>
      <c r="H116" s="140">
        <f t="shared" si="58"/>
        <v>2611699.9800000004</v>
      </c>
      <c r="I116" s="140">
        <f t="shared" si="58"/>
        <v>22381414.98</v>
      </c>
      <c r="J116" s="140">
        <f t="shared" si="58"/>
        <v>67618585.019999996</v>
      </c>
      <c r="K116" s="140">
        <f t="shared" si="58"/>
        <v>2611699.9800000004</v>
      </c>
      <c r="L116" s="140">
        <f t="shared" si="58"/>
        <v>20542619.98</v>
      </c>
      <c r="M116" s="140">
        <f t="shared" si="58"/>
        <v>20542619.98</v>
      </c>
      <c r="N116" s="140">
        <f t="shared" si="58"/>
        <v>2611699.9800000004</v>
      </c>
      <c r="O116" s="140">
        <f t="shared" si="58"/>
        <v>22381414.98</v>
      </c>
      <c r="P116" s="140">
        <f t="shared" si="58"/>
        <v>0</v>
      </c>
      <c r="Q116" s="140">
        <f t="shared" si="58"/>
        <v>67618585.019999996</v>
      </c>
      <c r="R116" s="140">
        <f>SUM(R117:R120)</f>
        <v>2611699.9800000004</v>
      </c>
      <c r="S116" s="437">
        <f>SUM(S117:S120)</f>
        <v>22381414.98</v>
      </c>
      <c r="T116" s="182"/>
      <c r="U116" s="364">
        <v>201010404</v>
      </c>
      <c r="V116" s="362" t="s">
        <v>155</v>
      </c>
      <c r="W116" s="283">
        <v>70000000</v>
      </c>
      <c r="X116" s="283">
        <v>0</v>
      </c>
      <c r="Y116" s="283">
        <v>0</v>
      </c>
      <c r="Z116" s="283">
        <v>20000000</v>
      </c>
      <c r="AA116" s="283">
        <v>0</v>
      </c>
      <c r="AB116" s="283">
        <v>90000000</v>
      </c>
      <c r="AC116" s="283">
        <v>0</v>
      </c>
      <c r="AD116" s="283">
        <v>19769715</v>
      </c>
      <c r="AE116" s="283">
        <v>2611699.9800000004</v>
      </c>
      <c r="AF116" s="283">
        <v>22381414.98</v>
      </c>
      <c r="AG116" s="283">
        <v>67618585.019999996</v>
      </c>
      <c r="AH116" s="283">
        <v>0</v>
      </c>
      <c r="AI116" s="283">
        <v>19769715</v>
      </c>
      <c r="AJ116" s="283">
        <v>2611699.9800000004</v>
      </c>
      <c r="AK116" s="283">
        <v>22381414.98</v>
      </c>
      <c r="AL116" s="283">
        <v>0</v>
      </c>
      <c r="AM116" s="283">
        <v>0</v>
      </c>
      <c r="AN116" s="283">
        <v>17930920</v>
      </c>
      <c r="AO116" s="283">
        <v>2611699.9800000004</v>
      </c>
      <c r="AP116" s="283">
        <v>20542619.98</v>
      </c>
      <c r="AQ116" s="283">
        <v>1838795</v>
      </c>
      <c r="AR116" s="283">
        <v>0</v>
      </c>
      <c r="AS116" s="283">
        <v>0</v>
      </c>
      <c r="AT116" s="283">
        <v>0</v>
      </c>
      <c r="AU116" s="283">
        <v>17930920</v>
      </c>
      <c r="AV116" s="283">
        <v>2611699.9800000004</v>
      </c>
      <c r="AW116" s="283">
        <v>20542619.98</v>
      </c>
      <c r="AX116" s="283">
        <v>20542619.98</v>
      </c>
      <c r="AY116" s="283">
        <v>20542619.98</v>
      </c>
    </row>
    <row r="117" spans="1:51" ht="20.100000000000001" customHeight="1" x14ac:dyDescent="0.25">
      <c r="A117" s="10" t="s">
        <v>156</v>
      </c>
      <c r="B117" s="11" t="s">
        <v>157</v>
      </c>
      <c r="C117" s="12">
        <v>10000000</v>
      </c>
      <c r="D117" s="183">
        <v>0</v>
      </c>
      <c r="E117" s="131">
        <v>10000000</v>
      </c>
      <c r="F117" s="131">
        <v>0</v>
      </c>
      <c r="G117" s="12">
        <f>C117+D117+E117-F117</f>
        <v>20000000</v>
      </c>
      <c r="H117" s="183">
        <v>637899.98000000045</v>
      </c>
      <c r="I117" s="183">
        <v>10637899.98</v>
      </c>
      <c r="J117" s="183">
        <f>G117-I117</f>
        <v>9362100.0199999996</v>
      </c>
      <c r="K117" s="183">
        <v>637899.98000000045</v>
      </c>
      <c r="L117" s="183">
        <v>9704899.9800000004</v>
      </c>
      <c r="M117" s="183">
        <v>9704899.9800000004</v>
      </c>
      <c r="N117" s="183">
        <v>637899.98000000045</v>
      </c>
      <c r="O117" s="183">
        <v>10637899.98</v>
      </c>
      <c r="P117" s="12">
        <f>O117-I117</f>
        <v>0</v>
      </c>
      <c r="Q117" s="12">
        <f>G117-O117</f>
        <v>9362100.0199999996</v>
      </c>
      <c r="R117" s="183">
        <v>637899.98000000045</v>
      </c>
      <c r="S117" s="438">
        <v>10637899.98</v>
      </c>
      <c r="T117" s="182"/>
      <c r="U117" s="364">
        <v>20101040402</v>
      </c>
      <c r="V117" s="362" t="s">
        <v>972</v>
      </c>
      <c r="W117" s="283">
        <v>10000000</v>
      </c>
      <c r="X117" s="283">
        <v>0</v>
      </c>
      <c r="Y117" s="283">
        <v>0</v>
      </c>
      <c r="Z117" s="283">
        <v>10000000</v>
      </c>
      <c r="AA117" s="283">
        <v>0</v>
      </c>
      <c r="AB117" s="283">
        <v>20000000</v>
      </c>
      <c r="AC117" s="283">
        <v>0</v>
      </c>
      <c r="AD117" s="283">
        <v>10000000</v>
      </c>
      <c r="AE117" s="283">
        <v>637899.98000000045</v>
      </c>
      <c r="AF117" s="283">
        <v>10637899.98</v>
      </c>
      <c r="AG117" s="283">
        <v>9362100.0199999996</v>
      </c>
      <c r="AH117" s="283">
        <v>0</v>
      </c>
      <c r="AI117" s="283">
        <v>10000000</v>
      </c>
      <c r="AJ117" s="283">
        <v>637899.98000000045</v>
      </c>
      <c r="AK117" s="283">
        <v>10637899.98</v>
      </c>
      <c r="AL117" s="283">
        <v>0</v>
      </c>
      <c r="AM117" s="283">
        <v>0</v>
      </c>
      <c r="AN117" s="283">
        <v>9067000</v>
      </c>
      <c r="AO117" s="283">
        <v>637899.98000000045</v>
      </c>
      <c r="AP117" s="283">
        <v>9704899.9800000004</v>
      </c>
      <c r="AQ117" s="283">
        <v>933000</v>
      </c>
      <c r="AR117" s="283">
        <v>0</v>
      </c>
      <c r="AS117" s="283">
        <v>0</v>
      </c>
      <c r="AT117" s="283">
        <v>0</v>
      </c>
      <c r="AU117" s="283">
        <v>9067000</v>
      </c>
      <c r="AV117" s="283">
        <v>637899.98000000045</v>
      </c>
      <c r="AW117" s="283">
        <v>9704899.9800000004</v>
      </c>
      <c r="AX117" s="283">
        <v>9704899.9800000004</v>
      </c>
      <c r="AY117" s="283">
        <v>9704899.9800000004</v>
      </c>
    </row>
    <row r="118" spans="1:51" ht="20.100000000000001" customHeight="1" x14ac:dyDescent="0.25">
      <c r="A118" s="10" t="s">
        <v>158</v>
      </c>
      <c r="B118" s="11" t="s">
        <v>159</v>
      </c>
      <c r="C118" s="13">
        <v>10000000</v>
      </c>
      <c r="D118" s="183">
        <v>0</v>
      </c>
      <c r="E118" s="131">
        <v>0</v>
      </c>
      <c r="F118" s="131">
        <v>0</v>
      </c>
      <c r="G118" s="13">
        <f>C118+D118+E118-F118</f>
        <v>10000000</v>
      </c>
      <c r="H118" s="183">
        <v>0</v>
      </c>
      <c r="I118" s="183">
        <v>1400000</v>
      </c>
      <c r="J118" s="183">
        <f>G118-I118</f>
        <v>8600000</v>
      </c>
      <c r="K118" s="183">
        <v>0</v>
      </c>
      <c r="L118" s="183">
        <v>1400000</v>
      </c>
      <c r="M118" s="183">
        <v>1400000</v>
      </c>
      <c r="N118" s="183">
        <v>0</v>
      </c>
      <c r="O118" s="183">
        <v>1400000</v>
      </c>
      <c r="P118" s="13">
        <f>O118-I118</f>
        <v>0</v>
      </c>
      <c r="Q118" s="12">
        <f>G118-O118</f>
        <v>8600000</v>
      </c>
      <c r="R118" s="183">
        <v>0</v>
      </c>
      <c r="S118" s="438">
        <v>1400000</v>
      </c>
      <c r="T118" s="182"/>
      <c r="U118" s="364">
        <v>20101040403</v>
      </c>
      <c r="V118" s="362" t="s">
        <v>159</v>
      </c>
      <c r="W118" s="283">
        <v>10000000</v>
      </c>
      <c r="X118" s="283">
        <v>0</v>
      </c>
      <c r="Y118" s="283">
        <v>0</v>
      </c>
      <c r="Z118" s="283">
        <v>0</v>
      </c>
      <c r="AA118" s="283">
        <v>0</v>
      </c>
      <c r="AB118" s="283">
        <v>10000000</v>
      </c>
      <c r="AC118" s="283">
        <v>0</v>
      </c>
      <c r="AD118" s="283">
        <v>1400000</v>
      </c>
      <c r="AE118" s="283">
        <v>0</v>
      </c>
      <c r="AF118" s="283">
        <v>1400000</v>
      </c>
      <c r="AG118" s="283">
        <v>8600000</v>
      </c>
      <c r="AH118" s="283">
        <v>0</v>
      </c>
      <c r="AI118" s="283">
        <v>1400000</v>
      </c>
      <c r="AJ118" s="283">
        <v>0</v>
      </c>
      <c r="AK118" s="283">
        <v>1400000</v>
      </c>
      <c r="AL118" s="283">
        <v>0</v>
      </c>
      <c r="AM118" s="283">
        <v>0</v>
      </c>
      <c r="AN118" s="283">
        <v>1400000</v>
      </c>
      <c r="AO118" s="283">
        <v>0</v>
      </c>
      <c r="AP118" s="283">
        <v>1400000</v>
      </c>
      <c r="AQ118" s="283">
        <v>0</v>
      </c>
      <c r="AR118" s="283">
        <v>0</v>
      </c>
      <c r="AS118" s="283">
        <v>0</v>
      </c>
      <c r="AT118" s="283">
        <v>0</v>
      </c>
      <c r="AU118" s="283">
        <v>1400000</v>
      </c>
      <c r="AV118" s="283">
        <v>0</v>
      </c>
      <c r="AW118" s="283">
        <v>1400000</v>
      </c>
      <c r="AX118" s="283">
        <v>1400000</v>
      </c>
      <c r="AY118" s="283">
        <v>1400000</v>
      </c>
    </row>
    <row r="119" spans="1:51" ht="20.100000000000001" customHeight="1" x14ac:dyDescent="0.25">
      <c r="A119" s="10" t="s">
        <v>160</v>
      </c>
      <c r="B119" s="11" t="s">
        <v>161</v>
      </c>
      <c r="C119" s="13">
        <v>10000000</v>
      </c>
      <c r="D119" s="183">
        <v>0</v>
      </c>
      <c r="E119" s="131">
        <v>0</v>
      </c>
      <c r="F119" s="131">
        <v>0</v>
      </c>
      <c r="G119" s="13">
        <f>C119+D119+E119-F119</f>
        <v>10000000</v>
      </c>
      <c r="H119" s="183">
        <v>992800</v>
      </c>
      <c r="I119" s="183">
        <v>5911720</v>
      </c>
      <c r="J119" s="183">
        <f>G119-I119</f>
        <v>4088280</v>
      </c>
      <c r="K119" s="183">
        <v>992800</v>
      </c>
      <c r="L119" s="183">
        <v>5911720</v>
      </c>
      <c r="M119" s="183">
        <v>5911720</v>
      </c>
      <c r="N119" s="183">
        <v>992800</v>
      </c>
      <c r="O119" s="183">
        <v>5911720</v>
      </c>
      <c r="P119" s="13">
        <f>O119-I119</f>
        <v>0</v>
      </c>
      <c r="Q119" s="12">
        <f>G119-O119</f>
        <v>4088280</v>
      </c>
      <c r="R119" s="183">
        <v>992800</v>
      </c>
      <c r="S119" s="438">
        <v>5911720</v>
      </c>
      <c r="T119" s="182"/>
      <c r="U119" s="364">
        <v>20101040408</v>
      </c>
      <c r="V119" s="362" t="s">
        <v>161</v>
      </c>
      <c r="W119" s="283">
        <v>10000000</v>
      </c>
      <c r="X119" s="283">
        <v>0</v>
      </c>
      <c r="Y119" s="283">
        <v>0</v>
      </c>
      <c r="Z119" s="283">
        <v>0</v>
      </c>
      <c r="AA119" s="283">
        <v>0</v>
      </c>
      <c r="AB119" s="283">
        <v>10000000</v>
      </c>
      <c r="AC119" s="283">
        <v>0</v>
      </c>
      <c r="AD119" s="283">
        <v>4918920</v>
      </c>
      <c r="AE119" s="283">
        <v>992800</v>
      </c>
      <c r="AF119" s="283">
        <v>5911720</v>
      </c>
      <c r="AG119" s="283">
        <v>4088280</v>
      </c>
      <c r="AH119" s="283">
        <v>0</v>
      </c>
      <c r="AI119" s="283">
        <v>4918920</v>
      </c>
      <c r="AJ119" s="283">
        <v>992800</v>
      </c>
      <c r="AK119" s="283">
        <v>5911720</v>
      </c>
      <c r="AL119" s="283">
        <v>0</v>
      </c>
      <c r="AM119" s="283">
        <v>0</v>
      </c>
      <c r="AN119" s="283">
        <v>4918920</v>
      </c>
      <c r="AO119" s="283">
        <v>992800</v>
      </c>
      <c r="AP119" s="283">
        <v>5911720</v>
      </c>
      <c r="AQ119" s="283">
        <v>0</v>
      </c>
      <c r="AR119" s="283">
        <v>0</v>
      </c>
      <c r="AS119" s="283">
        <v>0</v>
      </c>
      <c r="AT119" s="283">
        <v>0</v>
      </c>
      <c r="AU119" s="283">
        <v>4918920</v>
      </c>
      <c r="AV119" s="283">
        <v>992800</v>
      </c>
      <c r="AW119" s="283">
        <v>5911720</v>
      </c>
      <c r="AX119" s="283">
        <v>5911720</v>
      </c>
      <c r="AY119" s="283">
        <v>5911720</v>
      </c>
    </row>
    <row r="120" spans="1:51" ht="20.100000000000001" customHeight="1" x14ac:dyDescent="0.25">
      <c r="A120" s="10" t="s">
        <v>162</v>
      </c>
      <c r="B120" s="11" t="s">
        <v>163</v>
      </c>
      <c r="C120" s="14">
        <v>40000000</v>
      </c>
      <c r="D120" s="183">
        <v>0</v>
      </c>
      <c r="E120" s="131">
        <v>10000000</v>
      </c>
      <c r="F120" s="131">
        <v>0</v>
      </c>
      <c r="G120" s="14">
        <f>C120+D120+E120-F120</f>
        <v>50000000</v>
      </c>
      <c r="H120" s="183">
        <v>981000</v>
      </c>
      <c r="I120" s="183">
        <v>4431795</v>
      </c>
      <c r="J120" s="183">
        <f>G120-I120</f>
        <v>45568205</v>
      </c>
      <c r="K120" s="183">
        <v>981000</v>
      </c>
      <c r="L120" s="183">
        <v>3526000</v>
      </c>
      <c r="M120" s="183">
        <v>3526000</v>
      </c>
      <c r="N120" s="183">
        <v>981000</v>
      </c>
      <c r="O120" s="183">
        <v>4431795</v>
      </c>
      <c r="P120" s="14">
        <f>O120-I120</f>
        <v>0</v>
      </c>
      <c r="Q120" s="12">
        <f>G120-O120</f>
        <v>45568205</v>
      </c>
      <c r="R120" s="183">
        <v>981000</v>
      </c>
      <c r="S120" s="438">
        <v>4431795</v>
      </c>
      <c r="T120" s="182"/>
      <c r="U120" s="364">
        <v>20101040409</v>
      </c>
      <c r="V120" s="362" t="s">
        <v>163</v>
      </c>
      <c r="W120" s="283">
        <v>40000000</v>
      </c>
      <c r="X120" s="283">
        <v>0</v>
      </c>
      <c r="Y120" s="283">
        <v>0</v>
      </c>
      <c r="Z120" s="283">
        <v>10000000</v>
      </c>
      <c r="AA120" s="283">
        <v>0</v>
      </c>
      <c r="AB120" s="283">
        <v>50000000</v>
      </c>
      <c r="AC120" s="283">
        <v>0</v>
      </c>
      <c r="AD120" s="283">
        <v>3450795</v>
      </c>
      <c r="AE120" s="283">
        <v>981000</v>
      </c>
      <c r="AF120" s="283">
        <v>4431795</v>
      </c>
      <c r="AG120" s="283">
        <v>45568205</v>
      </c>
      <c r="AH120" s="283">
        <v>0</v>
      </c>
      <c r="AI120" s="283">
        <v>3450795</v>
      </c>
      <c r="AJ120" s="283">
        <v>981000</v>
      </c>
      <c r="AK120" s="283">
        <v>4431795</v>
      </c>
      <c r="AL120" s="283">
        <v>0</v>
      </c>
      <c r="AM120" s="283">
        <v>0</v>
      </c>
      <c r="AN120" s="283">
        <v>2545000</v>
      </c>
      <c r="AO120" s="283">
        <v>981000</v>
      </c>
      <c r="AP120" s="283">
        <v>3526000</v>
      </c>
      <c r="AQ120" s="283">
        <v>905795</v>
      </c>
      <c r="AR120" s="283">
        <v>0</v>
      </c>
      <c r="AS120" s="283">
        <v>0</v>
      </c>
      <c r="AT120" s="283">
        <v>0</v>
      </c>
      <c r="AU120" s="283">
        <v>2545000</v>
      </c>
      <c r="AV120" s="283">
        <v>981000</v>
      </c>
      <c r="AW120" s="283">
        <v>3526000</v>
      </c>
      <c r="AX120" s="283">
        <v>3526000</v>
      </c>
      <c r="AY120" s="283">
        <v>3526000</v>
      </c>
    </row>
    <row r="121" spans="1:51" ht="20.100000000000001" customHeight="1" x14ac:dyDescent="0.25">
      <c r="A121" s="141" t="s">
        <v>164</v>
      </c>
      <c r="B121" s="142" t="s">
        <v>165</v>
      </c>
      <c r="C121" s="140">
        <f t="shared" ref="C121:S121" si="59">C122</f>
        <v>138210000</v>
      </c>
      <c r="D121" s="140">
        <f t="shared" si="59"/>
        <v>0</v>
      </c>
      <c r="E121" s="140">
        <f t="shared" si="59"/>
        <v>0</v>
      </c>
      <c r="F121" s="140">
        <f t="shared" si="59"/>
        <v>0</v>
      </c>
      <c r="G121" s="140">
        <f t="shared" si="59"/>
        <v>138210000</v>
      </c>
      <c r="H121" s="140">
        <f t="shared" si="59"/>
        <v>2740000</v>
      </c>
      <c r="I121" s="140">
        <f t="shared" si="59"/>
        <v>8711750</v>
      </c>
      <c r="J121" s="140">
        <f t="shared" si="59"/>
        <v>129498250</v>
      </c>
      <c r="K121" s="140">
        <f t="shared" si="59"/>
        <v>2740000</v>
      </c>
      <c r="L121" s="140">
        <f t="shared" si="59"/>
        <v>8466750</v>
      </c>
      <c r="M121" s="140">
        <f t="shared" si="59"/>
        <v>8466750</v>
      </c>
      <c r="N121" s="140">
        <f t="shared" si="59"/>
        <v>2740000</v>
      </c>
      <c r="O121" s="140">
        <f t="shared" si="59"/>
        <v>8711750</v>
      </c>
      <c r="P121" s="140">
        <f t="shared" si="59"/>
        <v>0</v>
      </c>
      <c r="Q121" s="140">
        <f t="shared" si="59"/>
        <v>129498250</v>
      </c>
      <c r="R121" s="140">
        <f t="shared" si="59"/>
        <v>2740000</v>
      </c>
      <c r="S121" s="437">
        <f t="shared" si="59"/>
        <v>8711750</v>
      </c>
      <c r="T121" s="182"/>
      <c r="U121" s="364">
        <v>201010405</v>
      </c>
      <c r="V121" s="362" t="s">
        <v>973</v>
      </c>
      <c r="W121" s="283">
        <v>138210000</v>
      </c>
      <c r="X121" s="283">
        <v>0</v>
      </c>
      <c r="Y121" s="283">
        <v>0</v>
      </c>
      <c r="Z121" s="283">
        <v>0</v>
      </c>
      <c r="AA121" s="283">
        <v>0</v>
      </c>
      <c r="AB121" s="283">
        <v>138210000</v>
      </c>
      <c r="AC121" s="283">
        <v>0</v>
      </c>
      <c r="AD121" s="283">
        <v>5971750</v>
      </c>
      <c r="AE121" s="283">
        <v>2740000</v>
      </c>
      <c r="AF121" s="283">
        <v>8711750</v>
      </c>
      <c r="AG121" s="283">
        <v>129498250</v>
      </c>
      <c r="AH121" s="283">
        <v>0</v>
      </c>
      <c r="AI121" s="283">
        <v>5971750</v>
      </c>
      <c r="AJ121" s="283">
        <v>2740000</v>
      </c>
      <c r="AK121" s="283">
        <v>8711750</v>
      </c>
      <c r="AL121" s="283">
        <v>0</v>
      </c>
      <c r="AM121" s="283">
        <v>0</v>
      </c>
      <c r="AN121" s="283">
        <v>5726750</v>
      </c>
      <c r="AO121" s="283">
        <v>2740000</v>
      </c>
      <c r="AP121" s="283">
        <v>8466750</v>
      </c>
      <c r="AQ121" s="283">
        <v>245000</v>
      </c>
      <c r="AR121" s="283">
        <v>0</v>
      </c>
      <c r="AS121" s="283">
        <v>0</v>
      </c>
      <c r="AT121" s="283">
        <v>0</v>
      </c>
      <c r="AU121" s="283">
        <v>5726750</v>
      </c>
      <c r="AV121" s="283">
        <v>2740000</v>
      </c>
      <c r="AW121" s="283">
        <v>8466750</v>
      </c>
      <c r="AX121" s="283">
        <v>8466750</v>
      </c>
      <c r="AY121" s="283">
        <v>8466750</v>
      </c>
    </row>
    <row r="122" spans="1:51" ht="20.100000000000001" customHeight="1" x14ac:dyDescent="0.25">
      <c r="A122" s="10" t="s">
        <v>166</v>
      </c>
      <c r="B122" s="11" t="s">
        <v>167</v>
      </c>
      <c r="C122" s="15">
        <v>138210000</v>
      </c>
      <c r="D122" s="183">
        <v>0</v>
      </c>
      <c r="E122" s="131">
        <v>0</v>
      </c>
      <c r="F122" s="131">
        <v>0</v>
      </c>
      <c r="G122" s="15">
        <f>C122+D122+E122-F122</f>
        <v>138210000</v>
      </c>
      <c r="H122" s="183">
        <v>2740000</v>
      </c>
      <c r="I122" s="183">
        <v>8711750</v>
      </c>
      <c r="J122" s="183">
        <f>G122-I122</f>
        <v>129498250</v>
      </c>
      <c r="K122" s="183">
        <v>2740000</v>
      </c>
      <c r="L122" s="183">
        <v>8466750</v>
      </c>
      <c r="M122" s="183">
        <v>8466750</v>
      </c>
      <c r="N122" s="183">
        <v>2740000</v>
      </c>
      <c r="O122" s="183">
        <v>8711750</v>
      </c>
      <c r="P122" s="15">
        <f>O122-I122</f>
        <v>0</v>
      </c>
      <c r="Q122" s="12">
        <f>G122-O122</f>
        <v>129498250</v>
      </c>
      <c r="R122" s="183">
        <v>2740000</v>
      </c>
      <c r="S122" s="438">
        <v>8711750</v>
      </c>
      <c r="T122" s="182"/>
      <c r="U122" s="364">
        <v>20101040502</v>
      </c>
      <c r="V122" s="362" t="s">
        <v>974</v>
      </c>
      <c r="W122" s="283">
        <v>138210000</v>
      </c>
      <c r="X122" s="283">
        <v>0</v>
      </c>
      <c r="Y122" s="283">
        <v>0</v>
      </c>
      <c r="Z122" s="283">
        <v>0</v>
      </c>
      <c r="AA122" s="283">
        <v>0</v>
      </c>
      <c r="AB122" s="283">
        <v>138210000</v>
      </c>
      <c r="AC122" s="283">
        <v>0</v>
      </c>
      <c r="AD122" s="283">
        <v>5971750</v>
      </c>
      <c r="AE122" s="283">
        <v>2740000</v>
      </c>
      <c r="AF122" s="283">
        <v>8711750</v>
      </c>
      <c r="AG122" s="283">
        <v>129498250</v>
      </c>
      <c r="AH122" s="283">
        <v>0</v>
      </c>
      <c r="AI122" s="283">
        <v>5971750</v>
      </c>
      <c r="AJ122" s="283">
        <v>2740000</v>
      </c>
      <c r="AK122" s="283">
        <v>8711750</v>
      </c>
      <c r="AL122" s="283">
        <v>0</v>
      </c>
      <c r="AM122" s="283">
        <v>0</v>
      </c>
      <c r="AN122" s="283">
        <v>5726750</v>
      </c>
      <c r="AO122" s="283">
        <v>2740000</v>
      </c>
      <c r="AP122" s="283">
        <v>8466750</v>
      </c>
      <c r="AQ122" s="283">
        <v>245000</v>
      </c>
      <c r="AR122" s="283">
        <v>0</v>
      </c>
      <c r="AS122" s="283">
        <v>0</v>
      </c>
      <c r="AT122" s="283">
        <v>0</v>
      </c>
      <c r="AU122" s="283">
        <v>5726750</v>
      </c>
      <c r="AV122" s="283">
        <v>2740000</v>
      </c>
      <c r="AW122" s="283">
        <v>8466750</v>
      </c>
      <c r="AX122" s="283">
        <v>8466750</v>
      </c>
      <c r="AY122" s="283">
        <v>8466750</v>
      </c>
    </row>
    <row r="123" spans="1:51" ht="20.100000000000001" customHeight="1" x14ac:dyDescent="0.25">
      <c r="A123" s="141" t="s">
        <v>168</v>
      </c>
      <c r="B123" s="142" t="s">
        <v>169</v>
      </c>
      <c r="C123" s="140">
        <f t="shared" ref="C123:Q123" si="60">SUM(C124:C128)</f>
        <v>64000000</v>
      </c>
      <c r="D123" s="140">
        <f t="shared" si="60"/>
        <v>500000</v>
      </c>
      <c r="E123" s="140">
        <f t="shared" si="60"/>
        <v>0</v>
      </c>
      <c r="F123" s="140">
        <f t="shared" si="60"/>
        <v>0</v>
      </c>
      <c r="G123" s="140">
        <f t="shared" si="60"/>
        <v>64500000</v>
      </c>
      <c r="H123" s="140">
        <f t="shared" si="60"/>
        <v>2789603</v>
      </c>
      <c r="I123" s="140">
        <f t="shared" si="60"/>
        <v>23432671</v>
      </c>
      <c r="J123" s="140">
        <f t="shared" si="60"/>
        <v>41067329</v>
      </c>
      <c r="K123" s="140">
        <f t="shared" si="60"/>
        <v>2789603</v>
      </c>
      <c r="L123" s="140">
        <f t="shared" si="60"/>
        <v>22982671</v>
      </c>
      <c r="M123" s="140">
        <f t="shared" si="60"/>
        <v>22982671</v>
      </c>
      <c r="N123" s="140">
        <f t="shared" si="60"/>
        <v>2789603</v>
      </c>
      <c r="O123" s="140">
        <f t="shared" si="60"/>
        <v>23432671</v>
      </c>
      <c r="P123" s="140">
        <f t="shared" si="60"/>
        <v>0</v>
      </c>
      <c r="Q123" s="140">
        <f t="shared" si="60"/>
        <v>41067329</v>
      </c>
      <c r="R123" s="140">
        <f>SUM(R124:R128)</f>
        <v>2789603</v>
      </c>
      <c r="S123" s="437">
        <f>SUM(S124:S128)</f>
        <v>23432671</v>
      </c>
      <c r="T123" s="182"/>
      <c r="U123" s="364">
        <v>201010406</v>
      </c>
      <c r="V123" s="362" t="s">
        <v>169</v>
      </c>
      <c r="W123" s="283">
        <v>64000000</v>
      </c>
      <c r="X123" s="283">
        <v>500000</v>
      </c>
      <c r="Y123" s="283">
        <v>0</v>
      </c>
      <c r="Z123" s="283">
        <v>0</v>
      </c>
      <c r="AA123" s="283">
        <v>0</v>
      </c>
      <c r="AB123" s="283">
        <v>64500000</v>
      </c>
      <c r="AC123" s="283">
        <v>0</v>
      </c>
      <c r="AD123" s="283">
        <v>20643068</v>
      </c>
      <c r="AE123" s="283">
        <v>2789603</v>
      </c>
      <c r="AF123" s="283">
        <v>23432671</v>
      </c>
      <c r="AG123" s="283">
        <v>41067329</v>
      </c>
      <c r="AH123" s="283">
        <v>0</v>
      </c>
      <c r="AI123" s="283">
        <v>20643068</v>
      </c>
      <c r="AJ123" s="283">
        <v>2789603</v>
      </c>
      <c r="AK123" s="283">
        <v>23432671</v>
      </c>
      <c r="AL123" s="283">
        <v>0</v>
      </c>
      <c r="AM123" s="283">
        <v>0</v>
      </c>
      <c r="AN123" s="283">
        <v>20193068</v>
      </c>
      <c r="AO123" s="283">
        <v>2789603</v>
      </c>
      <c r="AP123" s="283">
        <v>22982671</v>
      </c>
      <c r="AQ123" s="283">
        <v>450000</v>
      </c>
      <c r="AR123" s="283">
        <v>0</v>
      </c>
      <c r="AS123" s="283">
        <v>0</v>
      </c>
      <c r="AT123" s="283">
        <v>0</v>
      </c>
      <c r="AU123" s="283">
        <v>20193068</v>
      </c>
      <c r="AV123" s="283">
        <v>2789603</v>
      </c>
      <c r="AW123" s="283">
        <v>22982671</v>
      </c>
      <c r="AX123" s="283">
        <v>22982671</v>
      </c>
      <c r="AY123" s="283">
        <v>22982671</v>
      </c>
    </row>
    <row r="124" spans="1:51" ht="20.100000000000001" customHeight="1" x14ac:dyDescent="0.25">
      <c r="A124" s="10" t="s">
        <v>170</v>
      </c>
      <c r="B124" s="11" t="s">
        <v>171</v>
      </c>
      <c r="C124" s="12">
        <v>10000000</v>
      </c>
      <c r="D124" s="183">
        <v>0</v>
      </c>
      <c r="E124" s="131">
        <v>0</v>
      </c>
      <c r="F124" s="131">
        <v>0</v>
      </c>
      <c r="G124" s="12">
        <f>C124+D124+E124-F124</f>
        <v>10000000</v>
      </c>
      <c r="H124" s="183">
        <v>0</v>
      </c>
      <c r="I124" s="183">
        <v>1500000</v>
      </c>
      <c r="J124" s="183">
        <f>G124-I124</f>
        <v>8500000</v>
      </c>
      <c r="K124" s="183">
        <v>0</v>
      </c>
      <c r="L124" s="183">
        <v>1500000</v>
      </c>
      <c r="M124" s="183">
        <v>1500000</v>
      </c>
      <c r="N124" s="183">
        <v>0</v>
      </c>
      <c r="O124" s="183">
        <v>1500000</v>
      </c>
      <c r="P124" s="12">
        <f>O124-I124</f>
        <v>0</v>
      </c>
      <c r="Q124" s="12">
        <f>G124-O124</f>
        <v>8500000</v>
      </c>
      <c r="R124" s="183">
        <v>0</v>
      </c>
      <c r="S124" s="438">
        <v>1500000</v>
      </c>
      <c r="T124" s="182"/>
      <c r="U124" s="364">
        <v>20101040601</v>
      </c>
      <c r="V124" s="362" t="s">
        <v>975</v>
      </c>
      <c r="W124" s="283">
        <v>10000000</v>
      </c>
      <c r="X124" s="283">
        <v>0</v>
      </c>
      <c r="Y124" s="283">
        <v>0</v>
      </c>
      <c r="Z124" s="283">
        <v>0</v>
      </c>
      <c r="AA124" s="283">
        <v>0</v>
      </c>
      <c r="AB124" s="283">
        <v>10000000</v>
      </c>
      <c r="AC124" s="283">
        <v>0</v>
      </c>
      <c r="AD124" s="283">
        <v>1500000</v>
      </c>
      <c r="AE124" s="283">
        <v>0</v>
      </c>
      <c r="AF124" s="283">
        <v>1500000</v>
      </c>
      <c r="AG124" s="283">
        <v>8500000</v>
      </c>
      <c r="AH124" s="283">
        <v>0</v>
      </c>
      <c r="AI124" s="283">
        <v>1500000</v>
      </c>
      <c r="AJ124" s="283">
        <v>0</v>
      </c>
      <c r="AK124" s="283">
        <v>1500000</v>
      </c>
      <c r="AL124" s="283">
        <v>0</v>
      </c>
      <c r="AM124" s="283">
        <v>0</v>
      </c>
      <c r="AN124" s="283">
        <v>1500000</v>
      </c>
      <c r="AO124" s="283">
        <v>0</v>
      </c>
      <c r="AP124" s="283">
        <v>1500000</v>
      </c>
      <c r="AQ124" s="283">
        <v>0</v>
      </c>
      <c r="AR124" s="283">
        <v>0</v>
      </c>
      <c r="AS124" s="283">
        <v>0</v>
      </c>
      <c r="AT124" s="283">
        <v>0</v>
      </c>
      <c r="AU124" s="283">
        <v>1500000</v>
      </c>
      <c r="AV124" s="283">
        <v>0</v>
      </c>
      <c r="AW124" s="283">
        <v>1500000</v>
      </c>
      <c r="AX124" s="283">
        <v>1500000</v>
      </c>
      <c r="AY124" s="283">
        <v>1500000</v>
      </c>
    </row>
    <row r="125" spans="1:51" ht="20.100000000000001" customHeight="1" x14ac:dyDescent="0.25">
      <c r="A125" s="10" t="s">
        <v>172</v>
      </c>
      <c r="B125" s="11" t="s">
        <v>173</v>
      </c>
      <c r="C125" s="13">
        <v>20000000</v>
      </c>
      <c r="D125" s="183">
        <v>0</v>
      </c>
      <c r="E125" s="131">
        <v>0</v>
      </c>
      <c r="F125" s="131">
        <v>0</v>
      </c>
      <c r="G125" s="13">
        <f>C125+D125+E125-F125</f>
        <v>20000000</v>
      </c>
      <c r="H125" s="183">
        <v>36000</v>
      </c>
      <c r="I125" s="183">
        <v>3130000</v>
      </c>
      <c r="J125" s="183">
        <f>G125-I125</f>
        <v>16870000</v>
      </c>
      <c r="K125" s="183">
        <v>36000</v>
      </c>
      <c r="L125" s="183">
        <v>3130000</v>
      </c>
      <c r="M125" s="183">
        <v>3130000</v>
      </c>
      <c r="N125" s="183">
        <v>36000</v>
      </c>
      <c r="O125" s="183">
        <v>3130000</v>
      </c>
      <c r="P125" s="13">
        <f>O125-I125</f>
        <v>0</v>
      </c>
      <c r="Q125" s="12">
        <f>G125-O125</f>
        <v>16870000</v>
      </c>
      <c r="R125" s="183">
        <v>36000</v>
      </c>
      <c r="S125" s="438">
        <v>3130000</v>
      </c>
      <c r="T125" s="182"/>
      <c r="U125" s="364">
        <v>20101040603</v>
      </c>
      <c r="V125" s="362" t="s">
        <v>173</v>
      </c>
      <c r="W125" s="283">
        <v>20000000</v>
      </c>
      <c r="X125" s="283">
        <v>0</v>
      </c>
      <c r="Y125" s="283">
        <v>0</v>
      </c>
      <c r="Z125" s="283">
        <v>0</v>
      </c>
      <c r="AA125" s="283">
        <v>0</v>
      </c>
      <c r="AB125" s="283">
        <v>20000000</v>
      </c>
      <c r="AC125" s="283">
        <v>0</v>
      </c>
      <c r="AD125" s="283">
        <v>3094000</v>
      </c>
      <c r="AE125" s="283">
        <v>36000</v>
      </c>
      <c r="AF125" s="283">
        <v>3130000</v>
      </c>
      <c r="AG125" s="283">
        <v>16870000</v>
      </c>
      <c r="AH125" s="283">
        <v>0</v>
      </c>
      <c r="AI125" s="283">
        <v>3094000</v>
      </c>
      <c r="AJ125" s="283">
        <v>36000</v>
      </c>
      <c r="AK125" s="283">
        <v>3130000</v>
      </c>
      <c r="AL125" s="283">
        <v>0</v>
      </c>
      <c r="AM125" s="283">
        <v>0</v>
      </c>
      <c r="AN125" s="283">
        <v>3094000</v>
      </c>
      <c r="AO125" s="283">
        <v>36000</v>
      </c>
      <c r="AP125" s="283">
        <v>3130000</v>
      </c>
      <c r="AQ125" s="283">
        <v>0</v>
      </c>
      <c r="AR125" s="283">
        <v>0</v>
      </c>
      <c r="AS125" s="283">
        <v>0</v>
      </c>
      <c r="AT125" s="283">
        <v>0</v>
      </c>
      <c r="AU125" s="283">
        <v>3094000</v>
      </c>
      <c r="AV125" s="283">
        <v>36000</v>
      </c>
      <c r="AW125" s="283">
        <v>3130000</v>
      </c>
      <c r="AX125" s="283">
        <v>3130000</v>
      </c>
      <c r="AY125" s="283">
        <v>3130000</v>
      </c>
    </row>
    <row r="126" spans="1:51" ht="20.100000000000001" customHeight="1" x14ac:dyDescent="0.25">
      <c r="A126" s="10" t="s">
        <v>174</v>
      </c>
      <c r="B126" s="11" t="s">
        <v>175</v>
      </c>
      <c r="C126" s="13">
        <v>10000000</v>
      </c>
      <c r="D126" s="183">
        <v>0</v>
      </c>
      <c r="E126" s="131">
        <v>0</v>
      </c>
      <c r="F126" s="131">
        <v>0</v>
      </c>
      <c r="G126" s="13">
        <f>C126+D126+E126-F126</f>
        <v>10000000</v>
      </c>
      <c r="H126" s="183">
        <v>68456</v>
      </c>
      <c r="I126" s="183">
        <v>2566421</v>
      </c>
      <c r="J126" s="183">
        <f>G126-I126</f>
        <v>7433579</v>
      </c>
      <c r="K126" s="183">
        <v>68456</v>
      </c>
      <c r="L126" s="183">
        <v>2566421</v>
      </c>
      <c r="M126" s="183">
        <v>2566421</v>
      </c>
      <c r="N126" s="183">
        <v>68456</v>
      </c>
      <c r="O126" s="183">
        <v>2566421</v>
      </c>
      <c r="P126" s="13">
        <f>O126-I126</f>
        <v>0</v>
      </c>
      <c r="Q126" s="12">
        <f>G126-O126</f>
        <v>7433579</v>
      </c>
      <c r="R126" s="183">
        <v>68456</v>
      </c>
      <c r="S126" s="438">
        <v>2566421</v>
      </c>
      <c r="T126" s="182"/>
      <c r="U126" s="364">
        <v>20101040604</v>
      </c>
      <c r="V126" s="362" t="s">
        <v>976</v>
      </c>
      <c r="W126" s="283">
        <v>10000000</v>
      </c>
      <c r="X126" s="283">
        <v>0</v>
      </c>
      <c r="Y126" s="283">
        <v>0</v>
      </c>
      <c r="Z126" s="283">
        <v>0</v>
      </c>
      <c r="AA126" s="283">
        <v>0</v>
      </c>
      <c r="AB126" s="283">
        <v>10000000</v>
      </c>
      <c r="AC126" s="283">
        <v>0</v>
      </c>
      <c r="AD126" s="283">
        <v>2497965</v>
      </c>
      <c r="AE126" s="283">
        <v>68456</v>
      </c>
      <c r="AF126" s="283">
        <v>2566421</v>
      </c>
      <c r="AG126" s="283">
        <v>7433579</v>
      </c>
      <c r="AH126" s="283">
        <v>0</v>
      </c>
      <c r="AI126" s="283">
        <v>2497965</v>
      </c>
      <c r="AJ126" s="283">
        <v>68456</v>
      </c>
      <c r="AK126" s="283">
        <v>2566421</v>
      </c>
      <c r="AL126" s="283">
        <v>0</v>
      </c>
      <c r="AM126" s="283">
        <v>0</v>
      </c>
      <c r="AN126" s="283">
        <v>2497965</v>
      </c>
      <c r="AO126" s="283">
        <v>68456</v>
      </c>
      <c r="AP126" s="283">
        <v>2566421</v>
      </c>
      <c r="AQ126" s="283">
        <v>0</v>
      </c>
      <c r="AR126" s="283">
        <v>0</v>
      </c>
      <c r="AS126" s="283">
        <v>0</v>
      </c>
      <c r="AT126" s="283">
        <v>0</v>
      </c>
      <c r="AU126" s="283">
        <v>2497965</v>
      </c>
      <c r="AV126" s="283">
        <v>68456</v>
      </c>
      <c r="AW126" s="283">
        <v>2566421</v>
      </c>
      <c r="AX126" s="283">
        <v>2566421</v>
      </c>
      <c r="AY126" s="283">
        <v>2566421</v>
      </c>
    </row>
    <row r="127" spans="1:51" ht="20.100000000000001" customHeight="1" x14ac:dyDescent="0.25">
      <c r="A127" s="10" t="s">
        <v>176</v>
      </c>
      <c r="B127" s="11" t="s">
        <v>177</v>
      </c>
      <c r="C127" s="13">
        <v>10000000</v>
      </c>
      <c r="D127" s="183">
        <v>500000</v>
      </c>
      <c r="E127" s="131">
        <v>0</v>
      </c>
      <c r="F127" s="131">
        <v>0</v>
      </c>
      <c r="G127" s="13">
        <f>C127+D127+E127-F127</f>
        <v>10500000</v>
      </c>
      <c r="H127" s="183">
        <v>0</v>
      </c>
      <c r="I127" s="183">
        <v>2296000</v>
      </c>
      <c r="J127" s="183">
        <f>G127-I127</f>
        <v>8204000</v>
      </c>
      <c r="K127" s="183">
        <v>0</v>
      </c>
      <c r="L127" s="183">
        <v>2296000</v>
      </c>
      <c r="M127" s="183">
        <v>2296000</v>
      </c>
      <c r="N127" s="183">
        <v>0</v>
      </c>
      <c r="O127" s="183">
        <v>2296000</v>
      </c>
      <c r="P127" s="13">
        <f>O127-I127</f>
        <v>0</v>
      </c>
      <c r="Q127" s="12">
        <f>G127-O127</f>
        <v>8204000</v>
      </c>
      <c r="R127" s="183">
        <v>0</v>
      </c>
      <c r="S127" s="438">
        <v>2296000</v>
      </c>
      <c r="T127" s="182"/>
      <c r="U127" s="364">
        <v>20101040605</v>
      </c>
      <c r="V127" s="362" t="s">
        <v>977</v>
      </c>
      <c r="W127" s="283">
        <v>10000000</v>
      </c>
      <c r="X127" s="283">
        <v>500000</v>
      </c>
      <c r="Y127" s="283">
        <v>0</v>
      </c>
      <c r="Z127" s="283">
        <v>0</v>
      </c>
      <c r="AA127" s="283">
        <v>0</v>
      </c>
      <c r="AB127" s="283">
        <v>10500000</v>
      </c>
      <c r="AC127" s="283">
        <v>0</v>
      </c>
      <c r="AD127" s="283">
        <v>2296000</v>
      </c>
      <c r="AE127" s="283">
        <v>0</v>
      </c>
      <c r="AF127" s="283">
        <v>2296000</v>
      </c>
      <c r="AG127" s="283">
        <v>8204000</v>
      </c>
      <c r="AH127" s="283">
        <v>0</v>
      </c>
      <c r="AI127" s="283">
        <v>2296000</v>
      </c>
      <c r="AJ127" s="283">
        <v>0</v>
      </c>
      <c r="AK127" s="283">
        <v>2296000</v>
      </c>
      <c r="AL127" s="283">
        <v>0</v>
      </c>
      <c r="AM127" s="283">
        <v>0</v>
      </c>
      <c r="AN127" s="283">
        <v>2296000</v>
      </c>
      <c r="AO127" s="283">
        <v>0</v>
      </c>
      <c r="AP127" s="283">
        <v>2296000</v>
      </c>
      <c r="AQ127" s="283">
        <v>0</v>
      </c>
      <c r="AR127" s="283">
        <v>0</v>
      </c>
      <c r="AS127" s="283">
        <v>0</v>
      </c>
      <c r="AT127" s="283">
        <v>0</v>
      </c>
      <c r="AU127" s="283">
        <v>2296000</v>
      </c>
      <c r="AV127" s="283">
        <v>0</v>
      </c>
      <c r="AW127" s="283">
        <v>2296000</v>
      </c>
      <c r="AX127" s="283">
        <v>2296000</v>
      </c>
      <c r="AY127" s="283">
        <v>2296000</v>
      </c>
    </row>
    <row r="128" spans="1:51" ht="20.100000000000001" customHeight="1" x14ac:dyDescent="0.25">
      <c r="A128" s="10" t="s">
        <v>178</v>
      </c>
      <c r="B128" s="11" t="s">
        <v>179</v>
      </c>
      <c r="C128" s="14">
        <v>14000000</v>
      </c>
      <c r="D128" s="183">
        <v>0</v>
      </c>
      <c r="E128" s="131">
        <v>0</v>
      </c>
      <c r="F128" s="131">
        <v>0</v>
      </c>
      <c r="G128" s="14">
        <f>C128+D128+E128-F128</f>
        <v>14000000</v>
      </c>
      <c r="H128" s="183">
        <v>2685147</v>
      </c>
      <c r="I128" s="183">
        <v>13940250</v>
      </c>
      <c r="J128" s="183">
        <f>G128-I128</f>
        <v>59750</v>
      </c>
      <c r="K128" s="183">
        <v>2685147</v>
      </c>
      <c r="L128" s="183">
        <v>13490250</v>
      </c>
      <c r="M128" s="183">
        <v>13490250</v>
      </c>
      <c r="N128" s="183">
        <v>2685147</v>
      </c>
      <c r="O128" s="183">
        <v>13940250</v>
      </c>
      <c r="P128" s="14">
        <f>O128-I128</f>
        <v>0</v>
      </c>
      <c r="Q128" s="12">
        <f>G128-O128</f>
        <v>59750</v>
      </c>
      <c r="R128" s="183">
        <v>2685147</v>
      </c>
      <c r="S128" s="438">
        <v>13940250</v>
      </c>
      <c r="T128" s="182"/>
      <c r="U128" s="364">
        <v>20101040609</v>
      </c>
      <c r="V128" s="362" t="s">
        <v>179</v>
      </c>
      <c r="W128" s="283">
        <v>14000000</v>
      </c>
      <c r="X128" s="283">
        <v>0</v>
      </c>
      <c r="Y128" s="283">
        <v>0</v>
      </c>
      <c r="Z128" s="283">
        <v>0</v>
      </c>
      <c r="AA128" s="283">
        <v>0</v>
      </c>
      <c r="AB128" s="283">
        <v>14000000</v>
      </c>
      <c r="AC128" s="283">
        <v>0</v>
      </c>
      <c r="AD128" s="283">
        <v>11255103</v>
      </c>
      <c r="AE128" s="283">
        <v>2685147</v>
      </c>
      <c r="AF128" s="283">
        <v>13940250</v>
      </c>
      <c r="AG128" s="283">
        <v>59750</v>
      </c>
      <c r="AH128" s="283">
        <v>0</v>
      </c>
      <c r="AI128" s="283">
        <v>11255103</v>
      </c>
      <c r="AJ128" s="283">
        <v>2685147</v>
      </c>
      <c r="AK128" s="283">
        <v>13940250</v>
      </c>
      <c r="AL128" s="283">
        <v>0</v>
      </c>
      <c r="AM128" s="283">
        <v>0</v>
      </c>
      <c r="AN128" s="283">
        <v>10805103</v>
      </c>
      <c r="AO128" s="283">
        <v>2685147</v>
      </c>
      <c r="AP128" s="283">
        <v>13490250</v>
      </c>
      <c r="AQ128" s="283">
        <v>450000</v>
      </c>
      <c r="AR128" s="283">
        <v>0</v>
      </c>
      <c r="AS128" s="283">
        <v>0</v>
      </c>
      <c r="AT128" s="283">
        <v>0</v>
      </c>
      <c r="AU128" s="283">
        <v>10805103</v>
      </c>
      <c r="AV128" s="283">
        <v>2685147</v>
      </c>
      <c r="AW128" s="283">
        <v>13490250</v>
      </c>
      <c r="AX128" s="283">
        <v>13490250</v>
      </c>
      <c r="AY128" s="283">
        <v>13490250</v>
      </c>
    </row>
    <row r="129" spans="1:51" ht="20.100000000000001" customHeight="1" x14ac:dyDescent="0.25">
      <c r="A129" s="141" t="s">
        <v>180</v>
      </c>
      <c r="B129" s="142" t="s">
        <v>181</v>
      </c>
      <c r="C129" s="140">
        <f t="shared" ref="C129:Q129" si="61">SUM(C130:C131)</f>
        <v>20500000</v>
      </c>
      <c r="D129" s="140">
        <f t="shared" si="61"/>
        <v>0</v>
      </c>
      <c r="E129" s="140">
        <f t="shared" si="61"/>
        <v>25000000</v>
      </c>
      <c r="F129" s="140">
        <f t="shared" si="61"/>
        <v>0</v>
      </c>
      <c r="G129" s="140">
        <f t="shared" si="61"/>
        <v>45500000</v>
      </c>
      <c r="H129" s="140">
        <f t="shared" si="61"/>
        <v>0</v>
      </c>
      <c r="I129" s="140">
        <f t="shared" si="61"/>
        <v>27745871</v>
      </c>
      <c r="J129" s="140">
        <f t="shared" si="61"/>
        <v>17754129</v>
      </c>
      <c r="K129" s="140">
        <f t="shared" si="61"/>
        <v>0</v>
      </c>
      <c r="L129" s="140">
        <f t="shared" si="61"/>
        <v>4516000</v>
      </c>
      <c r="M129" s="140">
        <f t="shared" si="61"/>
        <v>4516000</v>
      </c>
      <c r="N129" s="140">
        <f t="shared" si="61"/>
        <v>0</v>
      </c>
      <c r="O129" s="140">
        <f t="shared" si="61"/>
        <v>27745871</v>
      </c>
      <c r="P129" s="140">
        <f t="shared" si="61"/>
        <v>0</v>
      </c>
      <c r="Q129" s="140">
        <f t="shared" si="61"/>
        <v>17754129</v>
      </c>
      <c r="R129" s="140">
        <f>SUM(R130:R131)</f>
        <v>0</v>
      </c>
      <c r="S129" s="437">
        <f>SUM(S130:S131)</f>
        <v>27745871</v>
      </c>
      <c r="T129" s="182"/>
      <c r="U129" s="364">
        <v>201010407</v>
      </c>
      <c r="V129" s="362" t="s">
        <v>978</v>
      </c>
      <c r="W129" s="283">
        <v>20500000</v>
      </c>
      <c r="X129" s="283">
        <v>0</v>
      </c>
      <c r="Y129" s="283">
        <v>0</v>
      </c>
      <c r="Z129" s="283">
        <v>25000000</v>
      </c>
      <c r="AA129" s="283">
        <v>0</v>
      </c>
      <c r="AB129" s="283">
        <v>45500000</v>
      </c>
      <c r="AC129" s="283">
        <v>0</v>
      </c>
      <c r="AD129" s="283">
        <v>27745871</v>
      </c>
      <c r="AE129" s="283">
        <v>0</v>
      </c>
      <c r="AF129" s="283">
        <v>27745871</v>
      </c>
      <c r="AG129" s="283">
        <v>17754129</v>
      </c>
      <c r="AH129" s="283">
        <v>0</v>
      </c>
      <c r="AI129" s="283">
        <v>27745871</v>
      </c>
      <c r="AJ129" s="283">
        <v>0</v>
      </c>
      <c r="AK129" s="283">
        <v>27745871</v>
      </c>
      <c r="AL129" s="283">
        <v>0</v>
      </c>
      <c r="AM129" s="283">
        <v>0</v>
      </c>
      <c r="AN129" s="283">
        <v>4516000</v>
      </c>
      <c r="AO129" s="283">
        <v>0</v>
      </c>
      <c r="AP129" s="283">
        <v>4516000</v>
      </c>
      <c r="AQ129" s="283">
        <v>23229871</v>
      </c>
      <c r="AR129" s="283">
        <v>0</v>
      </c>
      <c r="AS129" s="283">
        <v>0</v>
      </c>
      <c r="AT129" s="283">
        <v>0</v>
      </c>
      <c r="AU129" s="283">
        <v>4516000</v>
      </c>
      <c r="AV129" s="283">
        <v>0</v>
      </c>
      <c r="AW129" s="283">
        <v>4516000</v>
      </c>
      <c r="AX129" s="283">
        <v>4516000</v>
      </c>
      <c r="AY129" s="283">
        <v>4516000</v>
      </c>
    </row>
    <row r="130" spans="1:51" ht="20.100000000000001" customHeight="1" x14ac:dyDescent="0.25">
      <c r="A130" s="10" t="s">
        <v>182</v>
      </c>
      <c r="B130" s="11" t="s">
        <v>183</v>
      </c>
      <c r="C130" s="12">
        <v>8000000</v>
      </c>
      <c r="D130" s="183">
        <v>0</v>
      </c>
      <c r="E130" s="131">
        <v>25000000</v>
      </c>
      <c r="F130" s="131">
        <v>0</v>
      </c>
      <c r="G130" s="12">
        <f>C130+D130+E130-F130</f>
        <v>33000000</v>
      </c>
      <c r="H130" s="183">
        <v>0</v>
      </c>
      <c r="I130" s="183">
        <v>24745871</v>
      </c>
      <c r="J130" s="183">
        <f>G130-I130</f>
        <v>8254129</v>
      </c>
      <c r="K130" s="183">
        <v>0</v>
      </c>
      <c r="L130" s="183">
        <v>1516000</v>
      </c>
      <c r="M130" s="183">
        <v>1516000</v>
      </c>
      <c r="N130" s="183">
        <v>0</v>
      </c>
      <c r="O130" s="183">
        <v>24745871</v>
      </c>
      <c r="P130" s="12">
        <f>O130-I130</f>
        <v>0</v>
      </c>
      <c r="Q130" s="12">
        <f>G130-O130</f>
        <v>8254129</v>
      </c>
      <c r="R130" s="183">
        <v>0</v>
      </c>
      <c r="S130" s="438">
        <v>24745871</v>
      </c>
      <c r="T130" s="182"/>
      <c r="U130" s="364">
        <v>20101040702</v>
      </c>
      <c r="V130" s="362" t="s">
        <v>979</v>
      </c>
      <c r="W130" s="283">
        <v>8000000</v>
      </c>
      <c r="X130" s="283">
        <v>0</v>
      </c>
      <c r="Y130" s="283">
        <v>0</v>
      </c>
      <c r="Z130" s="283">
        <v>25000000</v>
      </c>
      <c r="AA130" s="283">
        <v>0</v>
      </c>
      <c r="AB130" s="283">
        <v>33000000</v>
      </c>
      <c r="AC130" s="283">
        <v>0</v>
      </c>
      <c r="AD130" s="283">
        <v>24745871</v>
      </c>
      <c r="AE130" s="283">
        <v>0</v>
      </c>
      <c r="AF130" s="283">
        <v>24745871</v>
      </c>
      <c r="AG130" s="283">
        <v>8254129</v>
      </c>
      <c r="AH130" s="283">
        <v>0</v>
      </c>
      <c r="AI130" s="283">
        <v>24745871</v>
      </c>
      <c r="AJ130" s="283">
        <v>0</v>
      </c>
      <c r="AK130" s="283">
        <v>24745871</v>
      </c>
      <c r="AL130" s="283">
        <v>0</v>
      </c>
      <c r="AM130" s="283">
        <v>0</v>
      </c>
      <c r="AN130" s="283">
        <v>1516000</v>
      </c>
      <c r="AO130" s="283">
        <v>0</v>
      </c>
      <c r="AP130" s="283">
        <v>1516000</v>
      </c>
      <c r="AQ130" s="283">
        <v>23229871</v>
      </c>
      <c r="AR130" s="283">
        <v>0</v>
      </c>
      <c r="AS130" s="283">
        <v>0</v>
      </c>
      <c r="AT130" s="283">
        <v>0</v>
      </c>
      <c r="AU130" s="283">
        <v>1516000</v>
      </c>
      <c r="AV130" s="283">
        <v>0</v>
      </c>
      <c r="AW130" s="283">
        <v>1516000</v>
      </c>
      <c r="AX130" s="283">
        <v>1516000</v>
      </c>
      <c r="AY130" s="283">
        <v>1516000</v>
      </c>
    </row>
    <row r="131" spans="1:51" ht="20.100000000000001" customHeight="1" x14ac:dyDescent="0.25">
      <c r="A131" s="10" t="s">
        <v>184</v>
      </c>
      <c r="B131" s="11" t="s">
        <v>185</v>
      </c>
      <c r="C131" s="14">
        <v>12500000</v>
      </c>
      <c r="D131" s="183">
        <v>0</v>
      </c>
      <c r="E131" s="131">
        <v>0</v>
      </c>
      <c r="F131" s="131">
        <v>0</v>
      </c>
      <c r="G131" s="14">
        <f>C131+D131+E131-F131</f>
        <v>12500000</v>
      </c>
      <c r="H131" s="183">
        <v>0</v>
      </c>
      <c r="I131" s="183">
        <v>3000000</v>
      </c>
      <c r="J131" s="183">
        <f>G131-I131</f>
        <v>9500000</v>
      </c>
      <c r="K131" s="183">
        <v>0</v>
      </c>
      <c r="L131" s="183">
        <v>3000000</v>
      </c>
      <c r="M131" s="183">
        <v>3000000</v>
      </c>
      <c r="N131" s="183">
        <v>0</v>
      </c>
      <c r="O131" s="183">
        <v>3000000</v>
      </c>
      <c r="P131" s="14">
        <f>O131-I131</f>
        <v>0</v>
      </c>
      <c r="Q131" s="12">
        <f>G131-O131</f>
        <v>9500000</v>
      </c>
      <c r="R131" s="183">
        <v>0</v>
      </c>
      <c r="S131" s="438">
        <v>3000000</v>
      </c>
      <c r="T131" s="182"/>
      <c r="U131" s="364">
        <v>20101040703</v>
      </c>
      <c r="V131" s="362" t="s">
        <v>980</v>
      </c>
      <c r="W131" s="283">
        <v>12500000</v>
      </c>
      <c r="X131" s="283">
        <v>0</v>
      </c>
      <c r="Y131" s="283">
        <v>0</v>
      </c>
      <c r="Z131" s="283">
        <v>0</v>
      </c>
      <c r="AA131" s="283">
        <v>0</v>
      </c>
      <c r="AB131" s="283">
        <v>12500000</v>
      </c>
      <c r="AC131" s="283">
        <v>0</v>
      </c>
      <c r="AD131" s="283">
        <v>3000000</v>
      </c>
      <c r="AE131" s="283">
        <v>0</v>
      </c>
      <c r="AF131" s="283">
        <v>3000000</v>
      </c>
      <c r="AG131" s="283">
        <v>9500000</v>
      </c>
      <c r="AH131" s="283">
        <v>0</v>
      </c>
      <c r="AI131" s="283">
        <v>3000000</v>
      </c>
      <c r="AJ131" s="283">
        <v>0</v>
      </c>
      <c r="AK131" s="283">
        <v>3000000</v>
      </c>
      <c r="AL131" s="283">
        <v>0</v>
      </c>
      <c r="AM131" s="283">
        <v>0</v>
      </c>
      <c r="AN131" s="283">
        <v>3000000</v>
      </c>
      <c r="AO131" s="283">
        <v>0</v>
      </c>
      <c r="AP131" s="283">
        <v>3000000</v>
      </c>
      <c r="AQ131" s="283">
        <v>0</v>
      </c>
      <c r="AR131" s="283">
        <v>0</v>
      </c>
      <c r="AS131" s="283">
        <v>0</v>
      </c>
      <c r="AT131" s="283">
        <v>0</v>
      </c>
      <c r="AU131" s="283">
        <v>3000000</v>
      </c>
      <c r="AV131" s="283">
        <v>0</v>
      </c>
      <c r="AW131" s="283">
        <v>3000000</v>
      </c>
      <c r="AX131" s="283">
        <v>3000000</v>
      </c>
      <c r="AY131" s="283">
        <v>3000000</v>
      </c>
    </row>
    <row r="132" spans="1:51" ht="20.100000000000001" customHeight="1" x14ac:dyDescent="0.25">
      <c r="A132" s="141" t="s">
        <v>186</v>
      </c>
      <c r="B132" s="142" t="s">
        <v>187</v>
      </c>
      <c r="C132" s="140">
        <f t="shared" ref="C132:S132" si="62">C133</f>
        <v>140000000</v>
      </c>
      <c r="D132" s="140">
        <f t="shared" si="62"/>
        <v>0</v>
      </c>
      <c r="E132" s="140">
        <f t="shared" si="62"/>
        <v>0</v>
      </c>
      <c r="F132" s="140">
        <f t="shared" si="62"/>
        <v>0</v>
      </c>
      <c r="G132" s="140">
        <f t="shared" si="62"/>
        <v>140000000</v>
      </c>
      <c r="H132" s="140">
        <f t="shared" si="62"/>
        <v>49373010</v>
      </c>
      <c r="I132" s="140">
        <f t="shared" si="62"/>
        <v>51873010</v>
      </c>
      <c r="J132" s="140">
        <f t="shared" si="62"/>
        <v>88126990</v>
      </c>
      <c r="K132" s="140">
        <f t="shared" si="62"/>
        <v>1773010</v>
      </c>
      <c r="L132" s="140">
        <f t="shared" si="62"/>
        <v>4273010</v>
      </c>
      <c r="M132" s="140">
        <f t="shared" si="62"/>
        <v>4273010</v>
      </c>
      <c r="N132" s="140">
        <f t="shared" si="62"/>
        <v>49373010</v>
      </c>
      <c r="O132" s="140">
        <f t="shared" si="62"/>
        <v>51873010</v>
      </c>
      <c r="P132" s="140">
        <f t="shared" si="62"/>
        <v>0</v>
      </c>
      <c r="Q132" s="140">
        <f t="shared" si="62"/>
        <v>88126990</v>
      </c>
      <c r="R132" s="140">
        <f t="shared" si="62"/>
        <v>49373010</v>
      </c>
      <c r="S132" s="437">
        <f t="shared" si="62"/>
        <v>51873010</v>
      </c>
      <c r="T132" s="182"/>
      <c r="U132" s="364">
        <v>201010408</v>
      </c>
      <c r="V132" s="362" t="s">
        <v>981</v>
      </c>
      <c r="W132" s="283">
        <v>140000000</v>
      </c>
      <c r="X132" s="283">
        <v>0</v>
      </c>
      <c r="Y132" s="283">
        <v>0</v>
      </c>
      <c r="Z132" s="283">
        <v>0</v>
      </c>
      <c r="AA132" s="283">
        <v>0</v>
      </c>
      <c r="AB132" s="283">
        <v>140000000</v>
      </c>
      <c r="AC132" s="283">
        <v>0</v>
      </c>
      <c r="AD132" s="283">
        <v>2500000</v>
      </c>
      <c r="AE132" s="283">
        <v>49373010</v>
      </c>
      <c r="AF132" s="283">
        <v>51873010</v>
      </c>
      <c r="AG132" s="283">
        <v>88126990</v>
      </c>
      <c r="AH132" s="283">
        <v>0</v>
      </c>
      <c r="AI132" s="283">
        <v>2500000</v>
      </c>
      <c r="AJ132" s="283">
        <v>49373010</v>
      </c>
      <c r="AK132" s="283">
        <v>51873010</v>
      </c>
      <c r="AL132" s="283">
        <v>0</v>
      </c>
      <c r="AM132" s="283">
        <v>0</v>
      </c>
      <c r="AN132" s="283">
        <v>2500000</v>
      </c>
      <c r="AO132" s="283">
        <v>1773010</v>
      </c>
      <c r="AP132" s="283">
        <v>4273010</v>
      </c>
      <c r="AQ132" s="283">
        <v>47600000</v>
      </c>
      <c r="AR132" s="283">
        <v>0</v>
      </c>
      <c r="AS132" s="283">
        <v>0</v>
      </c>
      <c r="AT132" s="283">
        <v>0</v>
      </c>
      <c r="AU132" s="283">
        <v>2500000</v>
      </c>
      <c r="AV132" s="283">
        <v>1773010</v>
      </c>
      <c r="AW132" s="283">
        <v>4273010</v>
      </c>
      <c r="AX132" s="283">
        <v>4273010</v>
      </c>
      <c r="AY132" s="283">
        <v>4273010</v>
      </c>
    </row>
    <row r="133" spans="1:51" ht="20.100000000000001" customHeight="1" x14ac:dyDescent="0.25">
      <c r="A133" s="10" t="s">
        <v>188</v>
      </c>
      <c r="B133" s="11" t="s">
        <v>189</v>
      </c>
      <c r="C133" s="15">
        <v>140000000</v>
      </c>
      <c r="D133" s="183">
        <v>0</v>
      </c>
      <c r="E133" s="131">
        <v>0</v>
      </c>
      <c r="F133" s="131">
        <v>0</v>
      </c>
      <c r="G133" s="15">
        <f>C133+D133+E133-F133</f>
        <v>140000000</v>
      </c>
      <c r="H133" s="183">
        <v>49373010</v>
      </c>
      <c r="I133" s="183">
        <v>51873010</v>
      </c>
      <c r="J133" s="183">
        <f>G133-I133</f>
        <v>88126990</v>
      </c>
      <c r="K133" s="183">
        <v>1773010</v>
      </c>
      <c r="L133" s="183">
        <v>4273010</v>
      </c>
      <c r="M133" s="183">
        <v>4273010</v>
      </c>
      <c r="N133" s="183">
        <v>49373010</v>
      </c>
      <c r="O133" s="183">
        <v>51873010</v>
      </c>
      <c r="P133" s="15">
        <f>O133-I133</f>
        <v>0</v>
      </c>
      <c r="Q133" s="12">
        <f>G133-O133</f>
        <v>88126990</v>
      </c>
      <c r="R133" s="183">
        <v>49373010</v>
      </c>
      <c r="S133" s="438">
        <v>51873010</v>
      </c>
      <c r="T133" s="182"/>
      <c r="U133" s="364">
        <v>20101040801</v>
      </c>
      <c r="V133" s="362" t="s">
        <v>189</v>
      </c>
      <c r="W133" s="283">
        <v>140000000</v>
      </c>
      <c r="X133" s="283">
        <v>0</v>
      </c>
      <c r="Y133" s="283">
        <v>0</v>
      </c>
      <c r="Z133" s="283">
        <v>0</v>
      </c>
      <c r="AA133" s="283">
        <v>0</v>
      </c>
      <c r="AB133" s="283">
        <v>140000000</v>
      </c>
      <c r="AC133" s="283">
        <v>0</v>
      </c>
      <c r="AD133" s="283">
        <v>2500000</v>
      </c>
      <c r="AE133" s="283">
        <v>49373010</v>
      </c>
      <c r="AF133" s="283">
        <v>51873010</v>
      </c>
      <c r="AG133" s="283">
        <v>88126990</v>
      </c>
      <c r="AH133" s="283">
        <v>0</v>
      </c>
      <c r="AI133" s="283">
        <v>2500000</v>
      </c>
      <c r="AJ133" s="283">
        <v>49373010</v>
      </c>
      <c r="AK133" s="283">
        <v>51873010</v>
      </c>
      <c r="AL133" s="283">
        <v>0</v>
      </c>
      <c r="AM133" s="283">
        <v>0</v>
      </c>
      <c r="AN133" s="283">
        <v>2500000</v>
      </c>
      <c r="AO133" s="283">
        <v>1773010</v>
      </c>
      <c r="AP133" s="283">
        <v>4273010</v>
      </c>
      <c r="AQ133" s="283">
        <v>47600000</v>
      </c>
      <c r="AR133" s="283">
        <v>0</v>
      </c>
      <c r="AS133" s="283">
        <v>0</v>
      </c>
      <c r="AT133" s="283">
        <v>0</v>
      </c>
      <c r="AU133" s="283">
        <v>2500000</v>
      </c>
      <c r="AV133" s="283">
        <v>1773010</v>
      </c>
      <c r="AW133" s="283">
        <v>4273010</v>
      </c>
      <c r="AX133" s="283">
        <v>4273010</v>
      </c>
      <c r="AY133" s="283">
        <v>4273010</v>
      </c>
    </row>
    <row r="134" spans="1:51" ht="20.100000000000001" customHeight="1" x14ac:dyDescent="0.25">
      <c r="A134" s="141" t="s">
        <v>190</v>
      </c>
      <c r="B134" s="142" t="s">
        <v>191</v>
      </c>
      <c r="C134" s="140">
        <f t="shared" ref="C134:S134" si="63">C135</f>
        <v>225850040.59999999</v>
      </c>
      <c r="D134" s="140">
        <f t="shared" si="63"/>
        <v>0</v>
      </c>
      <c r="E134" s="140">
        <f t="shared" si="63"/>
        <v>0</v>
      </c>
      <c r="F134" s="140">
        <f t="shared" si="63"/>
        <v>0</v>
      </c>
      <c r="G134" s="140">
        <f t="shared" si="63"/>
        <v>225850040.59999999</v>
      </c>
      <c r="H134" s="140">
        <f t="shared" si="63"/>
        <v>0</v>
      </c>
      <c r="I134" s="140">
        <f t="shared" si="63"/>
        <v>1122601.6099999999</v>
      </c>
      <c r="J134" s="140">
        <f t="shared" si="63"/>
        <v>224727438.99000001</v>
      </c>
      <c r="K134" s="140">
        <f t="shared" si="63"/>
        <v>1122601.6099999999</v>
      </c>
      <c r="L134" s="140">
        <f t="shared" si="63"/>
        <v>1122601.6099999999</v>
      </c>
      <c r="M134" s="140">
        <f t="shared" si="63"/>
        <v>1122601.6099999999</v>
      </c>
      <c r="N134" s="140">
        <f t="shared" si="63"/>
        <v>0</v>
      </c>
      <c r="O134" s="140">
        <f t="shared" si="63"/>
        <v>1122601.6099999999</v>
      </c>
      <c r="P134" s="140">
        <f t="shared" si="63"/>
        <v>0</v>
      </c>
      <c r="Q134" s="140">
        <f t="shared" si="63"/>
        <v>224727438.99000001</v>
      </c>
      <c r="R134" s="140">
        <f t="shared" si="63"/>
        <v>0</v>
      </c>
      <c r="S134" s="437">
        <f t="shared" si="63"/>
        <v>1122601.6099999999</v>
      </c>
      <c r="T134" s="182"/>
      <c r="U134" s="364">
        <v>2010106</v>
      </c>
      <c r="V134" s="362" t="s">
        <v>191</v>
      </c>
      <c r="W134" s="283">
        <v>225850040.59999999</v>
      </c>
      <c r="X134" s="283">
        <v>0</v>
      </c>
      <c r="Y134" s="283">
        <v>0</v>
      </c>
      <c r="Z134" s="283">
        <v>0</v>
      </c>
      <c r="AA134" s="283">
        <v>0</v>
      </c>
      <c r="AB134" s="283">
        <v>225850040.59999999</v>
      </c>
      <c r="AC134" s="283">
        <v>0</v>
      </c>
      <c r="AD134" s="283">
        <v>1122601.6099999999</v>
      </c>
      <c r="AE134" s="283">
        <v>0</v>
      </c>
      <c r="AF134" s="283">
        <v>1122601.6099999999</v>
      </c>
      <c r="AG134" s="283">
        <v>224727438.98999998</v>
      </c>
      <c r="AH134" s="283">
        <v>0</v>
      </c>
      <c r="AI134" s="283">
        <v>1122601.6099999999</v>
      </c>
      <c r="AJ134" s="283">
        <v>0</v>
      </c>
      <c r="AK134" s="283">
        <v>1122601.6099999999</v>
      </c>
      <c r="AL134" s="283">
        <v>0</v>
      </c>
      <c r="AM134" s="283">
        <v>0</v>
      </c>
      <c r="AN134" s="283">
        <v>0</v>
      </c>
      <c r="AO134" s="283">
        <v>1122601.6099999999</v>
      </c>
      <c r="AP134" s="283">
        <v>1122601.6099999999</v>
      </c>
      <c r="AQ134" s="283">
        <v>0</v>
      </c>
      <c r="AR134" s="283">
        <v>0</v>
      </c>
      <c r="AS134" s="283">
        <v>0</v>
      </c>
      <c r="AT134" s="283">
        <v>0</v>
      </c>
      <c r="AU134" s="283">
        <v>0</v>
      </c>
      <c r="AV134" s="283">
        <v>1122601.6099999999</v>
      </c>
      <c r="AW134" s="283">
        <v>1122601.6099999999</v>
      </c>
      <c r="AX134" s="283">
        <v>1122601.6099999999</v>
      </c>
      <c r="AY134" s="283">
        <v>1122601.6099999999</v>
      </c>
    </row>
    <row r="135" spans="1:51" ht="20.100000000000001" customHeight="1" x14ac:dyDescent="0.25">
      <c r="A135" s="141" t="s">
        <v>192</v>
      </c>
      <c r="B135" s="142" t="s">
        <v>193</v>
      </c>
      <c r="C135" s="140">
        <f>C136+C137</f>
        <v>225850040.59999999</v>
      </c>
      <c r="D135" s="140">
        <f t="shared" ref="D135:Q135" si="64">D136+D137</f>
        <v>0</v>
      </c>
      <c r="E135" s="140">
        <f t="shared" si="64"/>
        <v>0</v>
      </c>
      <c r="F135" s="140">
        <f t="shared" si="64"/>
        <v>0</v>
      </c>
      <c r="G135" s="140">
        <f t="shared" si="64"/>
        <v>225850040.59999999</v>
      </c>
      <c r="H135" s="140">
        <f t="shared" si="64"/>
        <v>0</v>
      </c>
      <c r="I135" s="140">
        <f t="shared" si="64"/>
        <v>1122601.6099999999</v>
      </c>
      <c r="J135" s="140">
        <f t="shared" si="64"/>
        <v>224727438.99000001</v>
      </c>
      <c r="K135" s="140">
        <f t="shared" si="64"/>
        <v>1122601.6099999999</v>
      </c>
      <c r="L135" s="140">
        <f t="shared" si="64"/>
        <v>1122601.6099999999</v>
      </c>
      <c r="M135" s="140">
        <f t="shared" si="64"/>
        <v>1122601.6099999999</v>
      </c>
      <c r="N135" s="140">
        <f t="shared" si="64"/>
        <v>0</v>
      </c>
      <c r="O135" s="140">
        <f t="shared" si="64"/>
        <v>1122601.6099999999</v>
      </c>
      <c r="P135" s="140">
        <f t="shared" si="64"/>
        <v>0</v>
      </c>
      <c r="Q135" s="140">
        <f t="shared" si="64"/>
        <v>224727438.99000001</v>
      </c>
      <c r="R135" s="140">
        <f>R136+R137</f>
        <v>0</v>
      </c>
      <c r="S135" s="437">
        <f>S136+S137</f>
        <v>1122601.6099999999</v>
      </c>
      <c r="T135" s="182"/>
      <c r="U135" s="364">
        <v>201010602</v>
      </c>
      <c r="V135" s="362" t="s">
        <v>193</v>
      </c>
      <c r="W135" s="283">
        <v>225850040.59999999</v>
      </c>
      <c r="X135" s="283">
        <v>0</v>
      </c>
      <c r="Y135" s="283">
        <v>0</v>
      </c>
      <c r="Z135" s="283">
        <v>0</v>
      </c>
      <c r="AA135" s="283">
        <v>0</v>
      </c>
      <c r="AB135" s="283">
        <v>225850040.59999999</v>
      </c>
      <c r="AC135" s="283">
        <v>0</v>
      </c>
      <c r="AD135" s="283">
        <v>1122601.6099999999</v>
      </c>
      <c r="AE135" s="283">
        <v>0</v>
      </c>
      <c r="AF135" s="283">
        <v>1122601.6099999999</v>
      </c>
      <c r="AG135" s="283">
        <v>224727438.98999998</v>
      </c>
      <c r="AH135" s="283">
        <v>0</v>
      </c>
      <c r="AI135" s="283">
        <v>1122601.6099999999</v>
      </c>
      <c r="AJ135" s="283">
        <v>0</v>
      </c>
      <c r="AK135" s="283">
        <v>1122601.6099999999</v>
      </c>
      <c r="AL135" s="283">
        <v>0</v>
      </c>
      <c r="AM135" s="283">
        <v>0</v>
      </c>
      <c r="AN135" s="283">
        <v>0</v>
      </c>
      <c r="AO135" s="283">
        <v>1122601.6099999999</v>
      </c>
      <c r="AP135" s="283">
        <v>1122601.6099999999</v>
      </c>
      <c r="AQ135" s="283">
        <v>0</v>
      </c>
      <c r="AR135" s="283">
        <v>0</v>
      </c>
      <c r="AS135" s="283">
        <v>0</v>
      </c>
      <c r="AT135" s="283">
        <v>0</v>
      </c>
      <c r="AU135" s="283">
        <v>0</v>
      </c>
      <c r="AV135" s="283">
        <v>1122601.6099999999</v>
      </c>
      <c r="AW135" s="283">
        <v>1122601.6099999999</v>
      </c>
      <c r="AX135" s="283">
        <v>1122601.6099999999</v>
      </c>
      <c r="AY135" s="283">
        <v>1122601.6099999999</v>
      </c>
    </row>
    <row r="136" spans="1:51" ht="20.100000000000001" customHeight="1" x14ac:dyDescent="0.25">
      <c r="A136" s="10" t="s">
        <v>194</v>
      </c>
      <c r="B136" s="11" t="s">
        <v>195</v>
      </c>
      <c r="C136" s="15">
        <v>118850040.59999999</v>
      </c>
      <c r="D136" s="183">
        <v>0</v>
      </c>
      <c r="E136" s="131">
        <v>0</v>
      </c>
      <c r="F136" s="131">
        <v>0</v>
      </c>
      <c r="G136" s="15">
        <f>C136+D136+E136-F136</f>
        <v>118850040.59999999</v>
      </c>
      <c r="H136" s="183">
        <v>0</v>
      </c>
      <c r="I136" s="183">
        <v>1122601.6099999999</v>
      </c>
      <c r="J136" s="183">
        <f>G136-I136</f>
        <v>117727438.98999999</v>
      </c>
      <c r="K136" s="183">
        <v>1122601.6099999999</v>
      </c>
      <c r="L136" s="183">
        <v>1122601.6099999999</v>
      </c>
      <c r="M136" s="183">
        <v>1122601.6099999999</v>
      </c>
      <c r="N136" s="183">
        <v>0</v>
      </c>
      <c r="O136" s="183">
        <v>1122601.6099999999</v>
      </c>
      <c r="P136" s="15">
        <f>O136-I136</f>
        <v>0</v>
      </c>
      <c r="Q136" s="12">
        <f>G136-O136</f>
        <v>117727438.98999999</v>
      </c>
      <c r="R136" s="183">
        <v>0</v>
      </c>
      <c r="S136" s="438">
        <v>1122601.6099999999</v>
      </c>
      <c r="T136" s="182"/>
      <c r="U136" s="364">
        <v>20101060201</v>
      </c>
      <c r="V136" s="362" t="s">
        <v>195</v>
      </c>
      <c r="W136" s="283">
        <v>118850040.59999999</v>
      </c>
      <c r="X136" s="283">
        <v>0</v>
      </c>
      <c r="Y136" s="283">
        <v>0</v>
      </c>
      <c r="Z136" s="283">
        <v>0</v>
      </c>
      <c r="AA136" s="283">
        <v>0</v>
      </c>
      <c r="AB136" s="283">
        <v>118850040.59999999</v>
      </c>
      <c r="AC136" s="283">
        <v>0</v>
      </c>
      <c r="AD136" s="283">
        <v>1122601.6099999999</v>
      </c>
      <c r="AE136" s="283">
        <v>0</v>
      </c>
      <c r="AF136" s="283">
        <v>1122601.6099999999</v>
      </c>
      <c r="AG136" s="283">
        <v>117727438.98999999</v>
      </c>
      <c r="AH136" s="283">
        <v>0</v>
      </c>
      <c r="AI136" s="283">
        <v>1122601.6099999999</v>
      </c>
      <c r="AJ136" s="283">
        <v>0</v>
      </c>
      <c r="AK136" s="283">
        <v>1122601.6099999999</v>
      </c>
      <c r="AL136" s="283">
        <v>0</v>
      </c>
      <c r="AM136" s="283">
        <v>0</v>
      </c>
      <c r="AN136" s="283">
        <v>0</v>
      </c>
      <c r="AO136" s="283">
        <v>1122601.6099999999</v>
      </c>
      <c r="AP136" s="283">
        <v>1122601.6099999999</v>
      </c>
      <c r="AQ136" s="283">
        <v>0</v>
      </c>
      <c r="AR136" s="283">
        <v>0</v>
      </c>
      <c r="AS136" s="283">
        <v>0</v>
      </c>
      <c r="AT136" s="283">
        <v>0</v>
      </c>
      <c r="AU136" s="283">
        <v>0</v>
      </c>
      <c r="AV136" s="283">
        <v>1122601.6099999999</v>
      </c>
      <c r="AW136" s="283">
        <v>1122601.6099999999</v>
      </c>
      <c r="AX136" s="283">
        <v>1122601.6099999999</v>
      </c>
      <c r="AY136" s="283">
        <v>1122601.6099999999</v>
      </c>
    </row>
    <row r="137" spans="1:51" ht="20.100000000000001" customHeight="1" x14ac:dyDescent="0.25">
      <c r="A137" s="141" t="s">
        <v>196</v>
      </c>
      <c r="B137" s="142" t="s">
        <v>197</v>
      </c>
      <c r="C137" s="140">
        <f>C138+C140</f>
        <v>107000000</v>
      </c>
      <c r="D137" s="140">
        <f t="shared" ref="D137:Q137" si="65">D138+D140</f>
        <v>0</v>
      </c>
      <c r="E137" s="140">
        <f t="shared" si="65"/>
        <v>0</v>
      </c>
      <c r="F137" s="140">
        <f t="shared" si="65"/>
        <v>0</v>
      </c>
      <c r="G137" s="140">
        <f t="shared" si="65"/>
        <v>107000000</v>
      </c>
      <c r="H137" s="140">
        <f t="shared" si="65"/>
        <v>0</v>
      </c>
      <c r="I137" s="140">
        <f t="shared" si="65"/>
        <v>0</v>
      </c>
      <c r="J137" s="140">
        <f t="shared" si="65"/>
        <v>107000000</v>
      </c>
      <c r="K137" s="140">
        <f t="shared" si="65"/>
        <v>0</v>
      </c>
      <c r="L137" s="140">
        <f t="shared" si="65"/>
        <v>0</v>
      </c>
      <c r="M137" s="140">
        <f t="shared" si="65"/>
        <v>0</v>
      </c>
      <c r="N137" s="140">
        <f t="shared" si="65"/>
        <v>0</v>
      </c>
      <c r="O137" s="140">
        <f t="shared" si="65"/>
        <v>0</v>
      </c>
      <c r="P137" s="140">
        <f t="shared" si="65"/>
        <v>0</v>
      </c>
      <c r="Q137" s="140">
        <f t="shared" si="65"/>
        <v>107000000</v>
      </c>
      <c r="R137" s="140">
        <f>R138+R140</f>
        <v>0</v>
      </c>
      <c r="S137" s="437">
        <f>S138+S140</f>
        <v>0</v>
      </c>
      <c r="T137" s="182"/>
      <c r="U137" s="364">
        <v>20101060203</v>
      </c>
      <c r="V137" s="362" t="s">
        <v>197</v>
      </c>
      <c r="W137" s="283">
        <v>107000000</v>
      </c>
      <c r="X137" s="283">
        <v>0</v>
      </c>
      <c r="Y137" s="283">
        <v>0</v>
      </c>
      <c r="Z137" s="283">
        <v>0</v>
      </c>
      <c r="AA137" s="283">
        <v>0</v>
      </c>
      <c r="AB137" s="283">
        <v>107000000</v>
      </c>
      <c r="AC137" s="283">
        <v>0</v>
      </c>
      <c r="AD137" s="283">
        <v>0</v>
      </c>
      <c r="AE137" s="283">
        <v>0</v>
      </c>
      <c r="AF137" s="283">
        <v>0</v>
      </c>
      <c r="AG137" s="283">
        <v>107000000</v>
      </c>
      <c r="AH137" s="283">
        <v>0</v>
      </c>
      <c r="AI137" s="283">
        <v>0</v>
      </c>
      <c r="AJ137" s="283">
        <v>0</v>
      </c>
      <c r="AK137" s="283">
        <v>0</v>
      </c>
      <c r="AL137" s="283">
        <v>0</v>
      </c>
      <c r="AM137" s="283">
        <v>0</v>
      </c>
      <c r="AN137" s="283">
        <v>0</v>
      </c>
      <c r="AO137" s="283">
        <v>0</v>
      </c>
      <c r="AP137" s="283">
        <v>0</v>
      </c>
      <c r="AQ137" s="283">
        <v>0</v>
      </c>
      <c r="AR137" s="283">
        <v>0</v>
      </c>
      <c r="AS137" s="283">
        <v>0</v>
      </c>
      <c r="AT137" s="283">
        <v>0</v>
      </c>
      <c r="AU137" s="283">
        <v>0</v>
      </c>
      <c r="AV137" s="283">
        <v>0</v>
      </c>
      <c r="AW137" s="283">
        <v>0</v>
      </c>
      <c r="AX137" s="283">
        <v>0</v>
      </c>
      <c r="AY137" s="283">
        <v>0</v>
      </c>
    </row>
    <row r="138" spans="1:51" ht="20.100000000000001" customHeight="1" x14ac:dyDescent="0.25">
      <c r="A138" s="141" t="s">
        <v>198</v>
      </c>
      <c r="B138" s="142" t="s">
        <v>199</v>
      </c>
      <c r="C138" s="140">
        <f t="shared" ref="C138:S138" si="66">C139</f>
        <v>65000000</v>
      </c>
      <c r="D138" s="140">
        <f t="shared" si="66"/>
        <v>0</v>
      </c>
      <c r="E138" s="140">
        <f t="shared" si="66"/>
        <v>0</v>
      </c>
      <c r="F138" s="140">
        <f t="shared" si="66"/>
        <v>0</v>
      </c>
      <c r="G138" s="140">
        <f t="shared" si="66"/>
        <v>65000000</v>
      </c>
      <c r="H138" s="140">
        <f t="shared" si="66"/>
        <v>0</v>
      </c>
      <c r="I138" s="140">
        <f t="shared" si="66"/>
        <v>0</v>
      </c>
      <c r="J138" s="140">
        <f t="shared" si="66"/>
        <v>65000000</v>
      </c>
      <c r="K138" s="140">
        <f t="shared" si="66"/>
        <v>0</v>
      </c>
      <c r="L138" s="140">
        <f t="shared" si="66"/>
        <v>0</v>
      </c>
      <c r="M138" s="140">
        <f t="shared" si="66"/>
        <v>0</v>
      </c>
      <c r="N138" s="140">
        <f t="shared" si="66"/>
        <v>0</v>
      </c>
      <c r="O138" s="140">
        <f t="shared" si="66"/>
        <v>0</v>
      </c>
      <c r="P138" s="140">
        <f t="shared" si="66"/>
        <v>0</v>
      </c>
      <c r="Q138" s="140">
        <f t="shared" si="66"/>
        <v>65000000</v>
      </c>
      <c r="R138" s="140">
        <f t="shared" si="66"/>
        <v>0</v>
      </c>
      <c r="S138" s="437">
        <f t="shared" si="66"/>
        <v>0</v>
      </c>
      <c r="T138" s="182"/>
      <c r="U138" s="364">
        <v>201010602031</v>
      </c>
      <c r="V138" s="362" t="s">
        <v>199</v>
      </c>
      <c r="W138" s="283">
        <v>65000000</v>
      </c>
      <c r="X138" s="283">
        <v>0</v>
      </c>
      <c r="Y138" s="283">
        <v>0</v>
      </c>
      <c r="Z138" s="283">
        <v>0</v>
      </c>
      <c r="AA138" s="283">
        <v>0</v>
      </c>
      <c r="AB138" s="283">
        <v>65000000</v>
      </c>
      <c r="AC138" s="283">
        <v>0</v>
      </c>
      <c r="AD138" s="283">
        <v>0</v>
      </c>
      <c r="AE138" s="283">
        <v>0</v>
      </c>
      <c r="AF138" s="283">
        <v>0</v>
      </c>
      <c r="AG138" s="283">
        <v>65000000</v>
      </c>
      <c r="AH138" s="283">
        <v>0</v>
      </c>
      <c r="AI138" s="283">
        <v>0</v>
      </c>
      <c r="AJ138" s="283">
        <v>0</v>
      </c>
      <c r="AK138" s="283">
        <v>0</v>
      </c>
      <c r="AL138" s="283">
        <v>0</v>
      </c>
      <c r="AM138" s="283">
        <v>0</v>
      </c>
      <c r="AN138" s="283">
        <v>0</v>
      </c>
      <c r="AO138" s="283">
        <v>0</v>
      </c>
      <c r="AP138" s="283">
        <v>0</v>
      </c>
      <c r="AQ138" s="283">
        <v>0</v>
      </c>
      <c r="AR138" s="283">
        <v>0</v>
      </c>
      <c r="AS138" s="283">
        <v>0</v>
      </c>
      <c r="AT138" s="283">
        <v>0</v>
      </c>
      <c r="AU138" s="283">
        <v>0</v>
      </c>
      <c r="AV138" s="283">
        <v>0</v>
      </c>
      <c r="AW138" s="283">
        <v>0</v>
      </c>
      <c r="AX138" s="283">
        <v>0</v>
      </c>
      <c r="AY138" s="283">
        <v>0</v>
      </c>
    </row>
    <row r="139" spans="1:51" ht="20.100000000000001" customHeight="1" x14ac:dyDescent="0.25">
      <c r="A139" s="10" t="s">
        <v>200</v>
      </c>
      <c r="B139" s="11" t="s">
        <v>201</v>
      </c>
      <c r="C139" s="12">
        <v>65000000</v>
      </c>
      <c r="D139" s="183">
        <v>0</v>
      </c>
      <c r="E139" s="131">
        <v>0</v>
      </c>
      <c r="F139" s="131">
        <v>0</v>
      </c>
      <c r="G139" s="12">
        <f>C139+D139+E139-F139</f>
        <v>65000000</v>
      </c>
      <c r="H139" s="183">
        <v>0</v>
      </c>
      <c r="I139" s="183">
        <v>0</v>
      </c>
      <c r="J139" s="183">
        <f>G139-I139</f>
        <v>65000000</v>
      </c>
      <c r="K139" s="183">
        <v>0</v>
      </c>
      <c r="L139" s="183">
        <v>0</v>
      </c>
      <c r="M139" s="183">
        <v>0</v>
      </c>
      <c r="N139" s="183">
        <v>0</v>
      </c>
      <c r="O139" s="183">
        <v>0</v>
      </c>
      <c r="P139" s="12">
        <f>O139-I139</f>
        <v>0</v>
      </c>
      <c r="Q139" s="12">
        <f>G139-O139</f>
        <v>65000000</v>
      </c>
      <c r="R139" s="183">
        <v>0</v>
      </c>
      <c r="S139" s="438">
        <v>0</v>
      </c>
      <c r="T139" s="182"/>
      <c r="U139" s="364">
        <v>20101060203101</v>
      </c>
      <c r="V139" s="362" t="s">
        <v>201</v>
      </c>
      <c r="W139" s="283">
        <v>65000000</v>
      </c>
      <c r="X139" s="283">
        <v>0</v>
      </c>
      <c r="Y139" s="283">
        <v>0</v>
      </c>
      <c r="Z139" s="283">
        <v>0</v>
      </c>
      <c r="AA139" s="283">
        <v>0</v>
      </c>
      <c r="AB139" s="283">
        <v>65000000</v>
      </c>
      <c r="AC139" s="283">
        <v>0</v>
      </c>
      <c r="AD139" s="283">
        <v>0</v>
      </c>
      <c r="AE139" s="283">
        <v>0</v>
      </c>
      <c r="AF139" s="283">
        <v>0</v>
      </c>
      <c r="AG139" s="283">
        <v>65000000</v>
      </c>
      <c r="AH139" s="283">
        <v>0</v>
      </c>
      <c r="AI139" s="283">
        <v>0</v>
      </c>
      <c r="AJ139" s="283">
        <v>0</v>
      </c>
      <c r="AK139" s="283">
        <v>0</v>
      </c>
      <c r="AL139" s="283">
        <v>0</v>
      </c>
      <c r="AM139" s="283">
        <v>0</v>
      </c>
      <c r="AN139" s="283">
        <v>0</v>
      </c>
      <c r="AO139" s="283">
        <v>0</v>
      </c>
      <c r="AP139" s="283">
        <v>0</v>
      </c>
      <c r="AQ139" s="283">
        <v>0</v>
      </c>
      <c r="AR139" s="283">
        <v>0</v>
      </c>
      <c r="AS139" s="283">
        <v>0</v>
      </c>
      <c r="AT139" s="283">
        <v>0</v>
      </c>
      <c r="AU139" s="283">
        <v>0</v>
      </c>
      <c r="AV139" s="283">
        <v>0</v>
      </c>
      <c r="AW139" s="283">
        <v>0</v>
      </c>
      <c r="AX139" s="283">
        <v>0</v>
      </c>
      <c r="AY139" s="283">
        <v>0</v>
      </c>
    </row>
    <row r="140" spans="1:51" ht="20.100000000000001" customHeight="1" x14ac:dyDescent="0.25">
      <c r="A140" s="10" t="s">
        <v>202</v>
      </c>
      <c r="B140" s="11" t="s">
        <v>203</v>
      </c>
      <c r="C140" s="14">
        <v>42000000</v>
      </c>
      <c r="D140" s="183">
        <v>0</v>
      </c>
      <c r="E140" s="131">
        <v>0</v>
      </c>
      <c r="F140" s="131">
        <v>0</v>
      </c>
      <c r="G140" s="14">
        <f>C140+D140+E140-F140</f>
        <v>42000000</v>
      </c>
      <c r="H140" s="183">
        <v>0</v>
      </c>
      <c r="I140" s="183">
        <v>0</v>
      </c>
      <c r="J140" s="183">
        <f>G140-I140</f>
        <v>42000000</v>
      </c>
      <c r="K140" s="183">
        <v>0</v>
      </c>
      <c r="L140" s="183">
        <v>0</v>
      </c>
      <c r="M140" s="183">
        <v>0</v>
      </c>
      <c r="N140" s="183">
        <v>0</v>
      </c>
      <c r="O140" s="183">
        <v>0</v>
      </c>
      <c r="P140" s="14">
        <f>O140-I140</f>
        <v>0</v>
      </c>
      <c r="Q140" s="12">
        <f>G140-O140</f>
        <v>42000000</v>
      </c>
      <c r="R140" s="183">
        <v>0</v>
      </c>
      <c r="S140" s="438">
        <v>0</v>
      </c>
      <c r="T140" s="182"/>
      <c r="U140" s="364">
        <v>201010602032</v>
      </c>
      <c r="V140" s="362" t="s">
        <v>203</v>
      </c>
      <c r="W140" s="283">
        <v>42000000</v>
      </c>
      <c r="X140" s="283">
        <v>0</v>
      </c>
      <c r="Y140" s="283">
        <v>0</v>
      </c>
      <c r="Z140" s="283">
        <v>0</v>
      </c>
      <c r="AA140" s="283">
        <v>0</v>
      </c>
      <c r="AB140" s="283">
        <v>42000000</v>
      </c>
      <c r="AC140" s="283">
        <v>0</v>
      </c>
      <c r="AD140" s="283">
        <v>0</v>
      </c>
      <c r="AE140" s="283">
        <v>0</v>
      </c>
      <c r="AF140" s="283">
        <v>0</v>
      </c>
      <c r="AG140" s="283">
        <v>42000000</v>
      </c>
      <c r="AH140" s="283">
        <v>0</v>
      </c>
      <c r="AI140" s="283">
        <v>0</v>
      </c>
      <c r="AJ140" s="283">
        <v>0</v>
      </c>
      <c r="AK140" s="283">
        <v>0</v>
      </c>
      <c r="AL140" s="283">
        <v>0</v>
      </c>
      <c r="AM140" s="283">
        <v>0</v>
      </c>
      <c r="AN140" s="283">
        <v>0</v>
      </c>
      <c r="AO140" s="283">
        <v>0</v>
      </c>
      <c r="AP140" s="283">
        <v>0</v>
      </c>
      <c r="AQ140" s="283">
        <v>0</v>
      </c>
      <c r="AR140" s="283">
        <v>0</v>
      </c>
      <c r="AS140" s="283">
        <v>0</v>
      </c>
      <c r="AT140" s="283">
        <v>0</v>
      </c>
      <c r="AU140" s="283">
        <v>0</v>
      </c>
      <c r="AV140" s="283">
        <v>0</v>
      </c>
      <c r="AW140" s="283">
        <v>0</v>
      </c>
      <c r="AX140" s="283">
        <v>0</v>
      </c>
      <c r="AY140" s="283">
        <v>0</v>
      </c>
    </row>
    <row r="141" spans="1:51" ht="20.100000000000001" customHeight="1" x14ac:dyDescent="0.25">
      <c r="A141" s="141" t="s">
        <v>204</v>
      </c>
      <c r="B141" s="142" t="s">
        <v>205</v>
      </c>
      <c r="C141" s="140">
        <f>C142+C221</f>
        <v>17439925157.44693</v>
      </c>
      <c r="D141" s="140">
        <f t="shared" ref="D141:Q141" si="67">D142+D221</f>
        <v>557993882.83999991</v>
      </c>
      <c r="E141" s="140">
        <f t="shared" si="67"/>
        <v>3558300000</v>
      </c>
      <c r="F141" s="140">
        <f t="shared" si="67"/>
        <v>0</v>
      </c>
      <c r="G141" s="140">
        <f t="shared" si="67"/>
        <v>21556219040.28693</v>
      </c>
      <c r="H141" s="140">
        <f t="shared" si="67"/>
        <v>2863536730.5906205</v>
      </c>
      <c r="I141" s="140">
        <f t="shared" si="67"/>
        <v>12710325111.97637</v>
      </c>
      <c r="J141" s="140">
        <f t="shared" si="67"/>
        <v>8845893928.3105602</v>
      </c>
      <c r="K141" s="140">
        <f t="shared" si="67"/>
        <v>1506161679.6871202</v>
      </c>
      <c r="L141" s="140">
        <f t="shared" si="67"/>
        <v>3859586661.4773703</v>
      </c>
      <c r="M141" s="140">
        <f t="shared" si="67"/>
        <v>3859586661.4773703</v>
      </c>
      <c r="N141" s="140">
        <f t="shared" si="67"/>
        <v>1658785974.9606204</v>
      </c>
      <c r="O141" s="140">
        <f t="shared" si="67"/>
        <v>15966751437.107523</v>
      </c>
      <c r="P141" s="140">
        <f t="shared" si="67"/>
        <v>3256426325.1311502</v>
      </c>
      <c r="Q141" s="140">
        <f t="shared" si="67"/>
        <v>5589467603.17941</v>
      </c>
      <c r="R141" s="140">
        <f>R142+R221</f>
        <v>1658785974.9606204</v>
      </c>
      <c r="S141" s="437">
        <f>S142+S221</f>
        <v>15966751437.107523</v>
      </c>
      <c r="T141" s="182"/>
      <c r="U141" s="364">
        <v>202</v>
      </c>
      <c r="V141" s="362" t="s">
        <v>205</v>
      </c>
      <c r="W141" s="283">
        <v>17439925157.44693</v>
      </c>
      <c r="X141" s="283">
        <v>557993882.83999991</v>
      </c>
      <c r="Y141" s="283">
        <v>0</v>
      </c>
      <c r="Z141" s="283">
        <v>3558300000</v>
      </c>
      <c r="AA141" s="283">
        <v>0</v>
      </c>
      <c r="AB141" s="283">
        <v>21556219040.28693</v>
      </c>
      <c r="AC141" s="283">
        <v>173836154.05000001</v>
      </c>
      <c r="AD141" s="283">
        <v>14307965462.1469</v>
      </c>
      <c r="AE141" s="283">
        <v>1658785974.9606228</v>
      </c>
      <c r="AF141" s="283">
        <v>15966751437.107523</v>
      </c>
      <c r="AG141" s="283">
        <v>5589467603.1794071</v>
      </c>
      <c r="AH141" s="283">
        <v>550484000.04999995</v>
      </c>
      <c r="AI141" s="283">
        <v>9846788381.3857479</v>
      </c>
      <c r="AJ141" s="283">
        <v>2863536730.5906239</v>
      </c>
      <c r="AK141" s="283">
        <v>12710325111.976372</v>
      </c>
      <c r="AL141" s="283">
        <v>3256426325.1311512</v>
      </c>
      <c r="AM141" s="283">
        <v>469253421.05000001</v>
      </c>
      <c r="AN141" s="283">
        <v>2353424981.7902498</v>
      </c>
      <c r="AO141" s="283">
        <v>1506161679.6871195</v>
      </c>
      <c r="AP141" s="283">
        <v>3859586661.4773693</v>
      </c>
      <c r="AQ141" s="283">
        <v>8850738450.4990025</v>
      </c>
      <c r="AR141" s="283">
        <v>0</v>
      </c>
      <c r="AS141" s="283">
        <v>0</v>
      </c>
      <c r="AT141" s="283">
        <v>0</v>
      </c>
      <c r="AU141" s="283">
        <v>2353424981.7902498</v>
      </c>
      <c r="AV141" s="283">
        <v>1506161679.6871195</v>
      </c>
      <c r="AW141" s="283">
        <v>3859586661.4773693</v>
      </c>
      <c r="AX141" s="283">
        <v>3859586661.4773693</v>
      </c>
      <c r="AY141" s="283">
        <v>4328840082.5273695</v>
      </c>
    </row>
    <row r="142" spans="1:51" ht="20.100000000000001" customHeight="1" x14ac:dyDescent="0.25">
      <c r="A142" s="141" t="s">
        <v>206</v>
      </c>
      <c r="B142" s="142" t="s">
        <v>207</v>
      </c>
      <c r="C142" s="140">
        <f>C143+C157+C163+C177+C210</f>
        <v>3726747119.5680404</v>
      </c>
      <c r="D142" s="140">
        <f t="shared" ref="D142:Q142" si="68">D143+D157+D163+D177+D210</f>
        <v>8727402.5099999998</v>
      </c>
      <c r="E142" s="140">
        <f t="shared" si="68"/>
        <v>272300000</v>
      </c>
      <c r="F142" s="140">
        <f t="shared" si="68"/>
        <v>0</v>
      </c>
      <c r="G142" s="140">
        <f t="shared" si="68"/>
        <v>4007774522.0780401</v>
      </c>
      <c r="H142" s="140">
        <f t="shared" si="68"/>
        <v>331782911.61000001</v>
      </c>
      <c r="I142" s="140">
        <f t="shared" si="68"/>
        <v>1240067234.5799999</v>
      </c>
      <c r="J142" s="140">
        <f t="shared" si="68"/>
        <v>2767707287.4980402</v>
      </c>
      <c r="K142" s="140">
        <f t="shared" si="68"/>
        <v>200370153.70999998</v>
      </c>
      <c r="L142" s="140">
        <f t="shared" si="68"/>
        <v>721099724</v>
      </c>
      <c r="M142" s="140">
        <f t="shared" si="68"/>
        <v>721099724</v>
      </c>
      <c r="N142" s="140">
        <f t="shared" si="68"/>
        <v>532181871.61000001</v>
      </c>
      <c r="O142" s="140">
        <f t="shared" si="68"/>
        <v>1829685347.5799999</v>
      </c>
      <c r="P142" s="140">
        <f t="shared" si="68"/>
        <v>589618113</v>
      </c>
      <c r="Q142" s="140">
        <f t="shared" si="68"/>
        <v>2178089174.4980402</v>
      </c>
      <c r="R142" s="140">
        <f>R143+R157+R163+R177+R210</f>
        <v>532181871.61000001</v>
      </c>
      <c r="S142" s="437">
        <f>S143+S157+S163+S177+S210</f>
        <v>1829685347.5799999</v>
      </c>
      <c r="T142" s="182"/>
      <c r="U142" s="364">
        <v>20201</v>
      </c>
      <c r="V142" s="362" t="s">
        <v>207</v>
      </c>
      <c r="W142" s="283">
        <v>3726747119.5680399</v>
      </c>
      <c r="X142" s="283">
        <v>8727402.5099999998</v>
      </c>
      <c r="Y142" s="283">
        <v>0</v>
      </c>
      <c r="Z142" s="283">
        <v>272300000</v>
      </c>
      <c r="AA142" s="283">
        <v>0</v>
      </c>
      <c r="AB142" s="283">
        <v>4007774522.0780401</v>
      </c>
      <c r="AC142" s="283">
        <v>125261530</v>
      </c>
      <c r="AD142" s="283">
        <v>1297503475.9699998</v>
      </c>
      <c r="AE142" s="283">
        <v>532181871.6099999</v>
      </c>
      <c r="AF142" s="283">
        <v>1829685347.5799997</v>
      </c>
      <c r="AG142" s="283">
        <v>2178089174.4980402</v>
      </c>
      <c r="AH142" s="283">
        <v>94160000</v>
      </c>
      <c r="AI142" s="283">
        <v>908284322.97000003</v>
      </c>
      <c r="AJ142" s="283">
        <v>331782911.6099999</v>
      </c>
      <c r="AK142" s="283">
        <v>1240067234.5799999</v>
      </c>
      <c r="AL142" s="283">
        <v>589618112.99999976</v>
      </c>
      <c r="AM142" s="283">
        <v>94160000</v>
      </c>
      <c r="AN142" s="283">
        <v>520729570.29000008</v>
      </c>
      <c r="AO142" s="283">
        <v>200370153.71000004</v>
      </c>
      <c r="AP142" s="283">
        <v>721099724.00000012</v>
      </c>
      <c r="AQ142" s="283">
        <v>518967510.5799998</v>
      </c>
      <c r="AR142" s="283">
        <v>0</v>
      </c>
      <c r="AS142" s="283">
        <v>0</v>
      </c>
      <c r="AT142" s="283">
        <v>0</v>
      </c>
      <c r="AU142" s="283">
        <v>520729570.29000008</v>
      </c>
      <c r="AV142" s="283">
        <v>200370153.71000004</v>
      </c>
      <c r="AW142" s="283">
        <v>721099724.00000012</v>
      </c>
      <c r="AX142" s="283">
        <v>721099724.00000012</v>
      </c>
      <c r="AY142" s="283">
        <v>815259724.00000012</v>
      </c>
    </row>
    <row r="143" spans="1:51" ht="20.100000000000001" customHeight="1" x14ac:dyDescent="0.25">
      <c r="A143" s="141" t="s">
        <v>208</v>
      </c>
      <c r="B143" s="142" t="s">
        <v>209</v>
      </c>
      <c r="C143" s="140">
        <f>C144+C147</f>
        <v>116500000</v>
      </c>
      <c r="D143" s="140">
        <f t="shared" ref="D143:Q143" si="69">D144+D147</f>
        <v>0</v>
      </c>
      <c r="E143" s="140">
        <f t="shared" si="69"/>
        <v>0</v>
      </c>
      <c r="F143" s="140">
        <f t="shared" si="69"/>
        <v>0</v>
      </c>
      <c r="G143" s="140">
        <f t="shared" si="69"/>
        <v>116500000</v>
      </c>
      <c r="H143" s="140">
        <f t="shared" si="69"/>
        <v>5150000</v>
      </c>
      <c r="I143" s="140">
        <f t="shared" si="69"/>
        <v>67102000</v>
      </c>
      <c r="J143" s="140">
        <f t="shared" si="69"/>
        <v>49398000</v>
      </c>
      <c r="K143" s="140">
        <f t="shared" si="69"/>
        <v>2151806</v>
      </c>
      <c r="L143" s="140">
        <f t="shared" si="69"/>
        <v>57952000</v>
      </c>
      <c r="M143" s="140">
        <f t="shared" si="69"/>
        <v>57952000</v>
      </c>
      <c r="N143" s="140">
        <f t="shared" si="69"/>
        <v>0</v>
      </c>
      <c r="O143" s="140">
        <f t="shared" si="69"/>
        <v>115300000</v>
      </c>
      <c r="P143" s="140">
        <f t="shared" si="69"/>
        <v>48198000</v>
      </c>
      <c r="Q143" s="140">
        <f t="shared" si="69"/>
        <v>1200000</v>
      </c>
      <c r="R143" s="140">
        <f>R144+R147</f>
        <v>0</v>
      </c>
      <c r="S143" s="437">
        <f>S144+S147</f>
        <v>115300000</v>
      </c>
      <c r="T143" s="182"/>
      <c r="U143" s="364">
        <v>2020100</v>
      </c>
      <c r="V143" s="362" t="s">
        <v>982</v>
      </c>
      <c r="W143" s="283">
        <v>116500000</v>
      </c>
      <c r="X143" s="283">
        <v>0</v>
      </c>
      <c r="Y143" s="283">
        <v>0</v>
      </c>
      <c r="Z143" s="283">
        <v>0</v>
      </c>
      <c r="AA143" s="283">
        <v>0</v>
      </c>
      <c r="AB143" s="283">
        <v>116500000</v>
      </c>
      <c r="AC143" s="283">
        <v>0</v>
      </c>
      <c r="AD143" s="283">
        <v>115300000</v>
      </c>
      <c r="AE143" s="283">
        <v>0</v>
      </c>
      <c r="AF143" s="283">
        <v>115300000</v>
      </c>
      <c r="AG143" s="283">
        <v>1200000</v>
      </c>
      <c r="AH143" s="283">
        <v>0</v>
      </c>
      <c r="AI143" s="283">
        <v>61952000</v>
      </c>
      <c r="AJ143" s="283">
        <v>5150000</v>
      </c>
      <c r="AK143" s="283">
        <v>67102000</v>
      </c>
      <c r="AL143" s="283">
        <v>48198000</v>
      </c>
      <c r="AM143" s="283">
        <v>0</v>
      </c>
      <c r="AN143" s="283">
        <v>55800194</v>
      </c>
      <c r="AO143" s="283">
        <v>2151806</v>
      </c>
      <c r="AP143" s="283">
        <v>57952000</v>
      </c>
      <c r="AQ143" s="283">
        <v>9150000</v>
      </c>
      <c r="AR143" s="283">
        <v>0</v>
      </c>
      <c r="AS143" s="283">
        <v>0</v>
      </c>
      <c r="AT143" s="283">
        <v>0</v>
      </c>
      <c r="AU143" s="283">
        <v>55800194</v>
      </c>
      <c r="AV143" s="283">
        <v>2151806</v>
      </c>
      <c r="AW143" s="283">
        <v>57952000</v>
      </c>
      <c r="AX143" s="283">
        <v>57952000</v>
      </c>
      <c r="AY143" s="283">
        <v>57952000</v>
      </c>
    </row>
    <row r="144" spans="1:51" ht="20.100000000000001" customHeight="1" x14ac:dyDescent="0.25">
      <c r="A144" s="141" t="s">
        <v>210</v>
      </c>
      <c r="B144" s="142" t="s">
        <v>211</v>
      </c>
      <c r="C144" s="140">
        <f>SUM(C145:C146)</f>
        <v>20400000</v>
      </c>
      <c r="D144" s="140">
        <f t="shared" ref="D144:Q144" si="70">SUM(D145:D146)</f>
        <v>0</v>
      </c>
      <c r="E144" s="140">
        <f t="shared" si="70"/>
        <v>0</v>
      </c>
      <c r="F144" s="140">
        <f t="shared" si="70"/>
        <v>0</v>
      </c>
      <c r="G144" s="140">
        <f t="shared" si="70"/>
        <v>20400000</v>
      </c>
      <c r="H144" s="140">
        <f t="shared" si="70"/>
        <v>0</v>
      </c>
      <c r="I144" s="140">
        <f t="shared" si="70"/>
        <v>20000000</v>
      </c>
      <c r="J144" s="140">
        <f t="shared" si="70"/>
        <v>400000</v>
      </c>
      <c r="K144" s="140">
        <f t="shared" si="70"/>
        <v>2151806</v>
      </c>
      <c r="L144" s="140">
        <f t="shared" si="70"/>
        <v>16000000</v>
      </c>
      <c r="M144" s="140">
        <f t="shared" si="70"/>
        <v>16000000</v>
      </c>
      <c r="N144" s="140">
        <f t="shared" si="70"/>
        <v>0</v>
      </c>
      <c r="O144" s="140">
        <f t="shared" si="70"/>
        <v>20000000</v>
      </c>
      <c r="P144" s="140">
        <f t="shared" si="70"/>
        <v>0</v>
      </c>
      <c r="Q144" s="140">
        <f t="shared" si="70"/>
        <v>400000</v>
      </c>
      <c r="R144" s="140">
        <f>SUM(R145:R146)</f>
        <v>0</v>
      </c>
      <c r="S144" s="437">
        <f>SUM(S145:S146)</f>
        <v>20000000</v>
      </c>
      <c r="T144" s="182"/>
      <c r="U144" s="364">
        <v>202010001</v>
      </c>
      <c r="V144" s="362" t="s">
        <v>211</v>
      </c>
      <c r="W144" s="283">
        <v>20400000</v>
      </c>
      <c r="X144" s="283">
        <v>0</v>
      </c>
      <c r="Y144" s="283">
        <v>0</v>
      </c>
      <c r="Z144" s="283">
        <v>0</v>
      </c>
      <c r="AA144" s="283">
        <v>0</v>
      </c>
      <c r="AB144" s="283">
        <v>20400000</v>
      </c>
      <c r="AC144" s="283">
        <v>0</v>
      </c>
      <c r="AD144" s="283">
        <v>20000000</v>
      </c>
      <c r="AE144" s="283">
        <v>0</v>
      </c>
      <c r="AF144" s="283">
        <v>20000000</v>
      </c>
      <c r="AG144" s="283">
        <v>400000</v>
      </c>
      <c r="AH144" s="283">
        <v>0</v>
      </c>
      <c r="AI144" s="283">
        <v>20000000</v>
      </c>
      <c r="AJ144" s="283">
        <v>0</v>
      </c>
      <c r="AK144" s="283">
        <v>20000000</v>
      </c>
      <c r="AL144" s="283">
        <v>0</v>
      </c>
      <c r="AM144" s="283">
        <v>0</v>
      </c>
      <c r="AN144" s="283">
        <v>13848194</v>
      </c>
      <c r="AO144" s="283">
        <v>2151806</v>
      </c>
      <c r="AP144" s="283">
        <v>16000000</v>
      </c>
      <c r="AQ144" s="283">
        <v>4000000</v>
      </c>
      <c r="AR144" s="283">
        <v>0</v>
      </c>
      <c r="AS144" s="283">
        <v>0</v>
      </c>
      <c r="AT144" s="283">
        <v>0</v>
      </c>
      <c r="AU144" s="283">
        <v>13848194</v>
      </c>
      <c r="AV144" s="283">
        <v>2151806</v>
      </c>
      <c r="AW144" s="283">
        <v>16000000</v>
      </c>
      <c r="AX144" s="283">
        <v>16000000</v>
      </c>
      <c r="AY144" s="283">
        <v>16000000</v>
      </c>
    </row>
    <row r="145" spans="1:51" ht="20.100000000000001" customHeight="1" x14ac:dyDescent="0.25">
      <c r="A145" s="10" t="s">
        <v>212</v>
      </c>
      <c r="B145" s="11" t="s">
        <v>213</v>
      </c>
      <c r="C145" s="12">
        <v>400000</v>
      </c>
      <c r="D145" s="183">
        <v>0</v>
      </c>
      <c r="E145" s="131">
        <v>0</v>
      </c>
      <c r="F145" s="131">
        <v>0</v>
      </c>
      <c r="G145" s="12">
        <f>C145+D145+E145-F145</f>
        <v>400000</v>
      </c>
      <c r="H145" s="183">
        <v>0</v>
      </c>
      <c r="I145" s="183">
        <v>0</v>
      </c>
      <c r="J145" s="183">
        <f>G145-I145</f>
        <v>400000</v>
      </c>
      <c r="K145" s="183">
        <v>0</v>
      </c>
      <c r="L145" s="183">
        <v>0</v>
      </c>
      <c r="M145" s="183">
        <v>0</v>
      </c>
      <c r="N145" s="183">
        <v>0</v>
      </c>
      <c r="O145" s="183">
        <v>0</v>
      </c>
      <c r="P145" s="12">
        <f>O145-I145</f>
        <v>0</v>
      </c>
      <c r="Q145" s="12">
        <f>G145-O145</f>
        <v>400000</v>
      </c>
      <c r="R145" s="183">
        <v>0</v>
      </c>
      <c r="S145" s="438">
        <v>0</v>
      </c>
      <c r="T145" s="182"/>
      <c r="U145" s="364">
        <v>20201000102</v>
      </c>
      <c r="V145" s="362" t="s">
        <v>213</v>
      </c>
      <c r="W145" s="283">
        <v>400000</v>
      </c>
      <c r="X145" s="283">
        <v>0</v>
      </c>
      <c r="Y145" s="283">
        <v>0</v>
      </c>
      <c r="Z145" s="283">
        <v>0</v>
      </c>
      <c r="AA145" s="283">
        <v>0</v>
      </c>
      <c r="AB145" s="283">
        <v>400000</v>
      </c>
      <c r="AC145" s="283">
        <v>0</v>
      </c>
      <c r="AD145" s="283">
        <v>0</v>
      </c>
      <c r="AE145" s="283">
        <v>0</v>
      </c>
      <c r="AF145" s="283">
        <v>0</v>
      </c>
      <c r="AG145" s="283">
        <v>400000</v>
      </c>
      <c r="AH145" s="283">
        <v>0</v>
      </c>
      <c r="AI145" s="283">
        <v>0</v>
      </c>
      <c r="AJ145" s="283">
        <v>0</v>
      </c>
      <c r="AK145" s="283">
        <v>0</v>
      </c>
      <c r="AL145" s="283">
        <v>0</v>
      </c>
      <c r="AM145" s="283">
        <v>0</v>
      </c>
      <c r="AN145" s="283">
        <v>0</v>
      </c>
      <c r="AO145" s="283">
        <v>0</v>
      </c>
      <c r="AP145" s="283">
        <v>0</v>
      </c>
      <c r="AQ145" s="283">
        <v>0</v>
      </c>
      <c r="AR145" s="283">
        <v>0</v>
      </c>
      <c r="AS145" s="283">
        <v>0</v>
      </c>
      <c r="AT145" s="283">
        <v>0</v>
      </c>
      <c r="AU145" s="283">
        <v>0</v>
      </c>
      <c r="AV145" s="283">
        <v>0</v>
      </c>
      <c r="AW145" s="283">
        <v>0</v>
      </c>
      <c r="AX145" s="283">
        <v>0</v>
      </c>
      <c r="AY145" s="283">
        <v>0</v>
      </c>
    </row>
    <row r="146" spans="1:51" ht="20.100000000000001" customHeight="1" x14ac:dyDescent="0.25">
      <c r="A146" s="10" t="s">
        <v>214</v>
      </c>
      <c r="B146" s="11" t="s">
        <v>215</v>
      </c>
      <c r="C146" s="14">
        <v>20000000</v>
      </c>
      <c r="D146" s="183">
        <v>0</v>
      </c>
      <c r="E146" s="131">
        <v>0</v>
      </c>
      <c r="F146" s="131">
        <v>0</v>
      </c>
      <c r="G146" s="14">
        <f>C146+D146+E146-F146</f>
        <v>20000000</v>
      </c>
      <c r="H146" s="183">
        <v>0</v>
      </c>
      <c r="I146" s="183">
        <v>20000000</v>
      </c>
      <c r="J146" s="183">
        <f>G146-I146</f>
        <v>0</v>
      </c>
      <c r="K146" s="183">
        <v>2151806</v>
      </c>
      <c r="L146" s="183">
        <v>16000000</v>
      </c>
      <c r="M146" s="183">
        <v>16000000</v>
      </c>
      <c r="N146" s="183">
        <v>0</v>
      </c>
      <c r="O146" s="183">
        <v>20000000</v>
      </c>
      <c r="P146" s="14">
        <f>O146-I146</f>
        <v>0</v>
      </c>
      <c r="Q146" s="12">
        <f>G146-O146</f>
        <v>0</v>
      </c>
      <c r="R146" s="183">
        <v>0</v>
      </c>
      <c r="S146" s="438">
        <v>20000000</v>
      </c>
      <c r="T146" s="182"/>
      <c r="U146" s="364">
        <v>20201000104</v>
      </c>
      <c r="V146" s="362" t="s">
        <v>215</v>
      </c>
      <c r="W146" s="283">
        <v>20000000</v>
      </c>
      <c r="X146" s="283">
        <v>0</v>
      </c>
      <c r="Y146" s="283">
        <v>0</v>
      </c>
      <c r="Z146" s="283">
        <v>0</v>
      </c>
      <c r="AA146" s="283">
        <v>0</v>
      </c>
      <c r="AB146" s="283">
        <v>20000000</v>
      </c>
      <c r="AC146" s="283">
        <v>0</v>
      </c>
      <c r="AD146" s="283">
        <v>20000000</v>
      </c>
      <c r="AE146" s="283">
        <v>0</v>
      </c>
      <c r="AF146" s="283">
        <v>20000000</v>
      </c>
      <c r="AG146" s="283">
        <v>0</v>
      </c>
      <c r="AH146" s="283">
        <v>0</v>
      </c>
      <c r="AI146" s="283">
        <v>20000000</v>
      </c>
      <c r="AJ146" s="283">
        <v>0</v>
      </c>
      <c r="AK146" s="283">
        <v>20000000</v>
      </c>
      <c r="AL146" s="283">
        <v>0</v>
      </c>
      <c r="AM146" s="283">
        <v>0</v>
      </c>
      <c r="AN146" s="283">
        <v>13848194</v>
      </c>
      <c r="AO146" s="283">
        <v>2151806</v>
      </c>
      <c r="AP146" s="283">
        <v>16000000</v>
      </c>
      <c r="AQ146" s="283">
        <v>4000000</v>
      </c>
      <c r="AR146" s="283">
        <v>0</v>
      </c>
      <c r="AS146" s="283">
        <v>0</v>
      </c>
      <c r="AT146" s="283">
        <v>0</v>
      </c>
      <c r="AU146" s="283">
        <v>13848194</v>
      </c>
      <c r="AV146" s="283">
        <v>2151806</v>
      </c>
      <c r="AW146" s="283">
        <v>16000000</v>
      </c>
      <c r="AX146" s="283">
        <v>16000000</v>
      </c>
      <c r="AY146" s="283">
        <v>16000000</v>
      </c>
    </row>
    <row r="147" spans="1:51" ht="20.100000000000001" customHeight="1" x14ac:dyDescent="0.25">
      <c r="A147" s="141" t="s">
        <v>216</v>
      </c>
      <c r="B147" s="142" t="s">
        <v>217</v>
      </c>
      <c r="C147" s="140">
        <f>C148+C154+C155+C156</f>
        <v>96100000</v>
      </c>
      <c r="D147" s="140">
        <f t="shared" ref="D147:Q147" si="71">D148+D154+D155+D156</f>
        <v>0</v>
      </c>
      <c r="E147" s="140">
        <f t="shared" si="71"/>
        <v>0</v>
      </c>
      <c r="F147" s="140">
        <f t="shared" si="71"/>
        <v>0</v>
      </c>
      <c r="G147" s="140">
        <f t="shared" si="71"/>
        <v>96100000</v>
      </c>
      <c r="H147" s="140">
        <f t="shared" si="71"/>
        <v>5150000</v>
      </c>
      <c r="I147" s="140">
        <f t="shared" si="71"/>
        <v>47102000</v>
      </c>
      <c r="J147" s="140">
        <f t="shared" si="71"/>
        <v>48998000</v>
      </c>
      <c r="K147" s="140">
        <f t="shared" si="71"/>
        <v>0</v>
      </c>
      <c r="L147" s="140">
        <f t="shared" si="71"/>
        <v>41952000</v>
      </c>
      <c r="M147" s="140">
        <f t="shared" si="71"/>
        <v>41952000</v>
      </c>
      <c r="N147" s="140">
        <f t="shared" si="71"/>
        <v>0</v>
      </c>
      <c r="O147" s="140">
        <f t="shared" si="71"/>
        <v>95300000</v>
      </c>
      <c r="P147" s="140">
        <f t="shared" si="71"/>
        <v>48198000</v>
      </c>
      <c r="Q147" s="140">
        <f t="shared" si="71"/>
        <v>800000</v>
      </c>
      <c r="R147" s="140">
        <f>R148+R154+R155+R156</f>
        <v>0</v>
      </c>
      <c r="S147" s="437">
        <f>S148+S154+S155+S156</f>
        <v>95300000</v>
      </c>
      <c r="T147" s="182"/>
      <c r="U147" s="364">
        <v>202010002</v>
      </c>
      <c r="V147" s="362" t="s">
        <v>217</v>
      </c>
      <c r="W147" s="283">
        <v>96100000</v>
      </c>
      <c r="X147" s="283">
        <v>0</v>
      </c>
      <c r="Y147" s="283">
        <v>0</v>
      </c>
      <c r="Z147" s="283">
        <v>0</v>
      </c>
      <c r="AA147" s="283">
        <v>0</v>
      </c>
      <c r="AB147" s="283">
        <v>96100000</v>
      </c>
      <c r="AC147" s="283">
        <v>0</v>
      </c>
      <c r="AD147" s="283">
        <v>95300000</v>
      </c>
      <c r="AE147" s="283">
        <v>0</v>
      </c>
      <c r="AF147" s="283">
        <v>95300000</v>
      </c>
      <c r="AG147" s="283">
        <v>800000</v>
      </c>
      <c r="AH147" s="283">
        <v>0</v>
      </c>
      <c r="AI147" s="283">
        <v>41952000</v>
      </c>
      <c r="AJ147" s="283">
        <v>5150000</v>
      </c>
      <c r="AK147" s="283">
        <v>47102000</v>
      </c>
      <c r="AL147" s="283">
        <v>48198000</v>
      </c>
      <c r="AM147" s="283">
        <v>0</v>
      </c>
      <c r="AN147" s="283">
        <v>41952000</v>
      </c>
      <c r="AO147" s="283">
        <v>0</v>
      </c>
      <c r="AP147" s="283">
        <v>41952000</v>
      </c>
      <c r="AQ147" s="283">
        <v>5150000</v>
      </c>
      <c r="AR147" s="283">
        <v>0</v>
      </c>
      <c r="AS147" s="283">
        <v>0</v>
      </c>
      <c r="AT147" s="283">
        <v>0</v>
      </c>
      <c r="AU147" s="283">
        <v>41952000</v>
      </c>
      <c r="AV147" s="283">
        <v>0</v>
      </c>
      <c r="AW147" s="283">
        <v>41952000</v>
      </c>
      <c r="AX147" s="283">
        <v>41952000</v>
      </c>
      <c r="AY147" s="283">
        <v>41952000</v>
      </c>
    </row>
    <row r="148" spans="1:51" ht="20.100000000000001" customHeight="1" x14ac:dyDescent="0.25">
      <c r="A148" s="141" t="s">
        <v>218</v>
      </c>
      <c r="B148" s="142" t="s">
        <v>219</v>
      </c>
      <c r="C148" s="140">
        <f>SUM(C149:C153)</f>
        <v>92000000</v>
      </c>
      <c r="D148" s="140">
        <f t="shared" ref="D148:Q148" si="72">SUM(D149:D153)</f>
        <v>0</v>
      </c>
      <c r="E148" s="140">
        <f t="shared" si="72"/>
        <v>0</v>
      </c>
      <c r="F148" s="140">
        <f t="shared" si="72"/>
        <v>0</v>
      </c>
      <c r="G148" s="140">
        <f t="shared" si="72"/>
        <v>92000000</v>
      </c>
      <c r="H148" s="140">
        <f t="shared" si="72"/>
        <v>5150000</v>
      </c>
      <c r="I148" s="140">
        <f t="shared" si="72"/>
        <v>47102000</v>
      </c>
      <c r="J148" s="140">
        <f t="shared" si="72"/>
        <v>44898000</v>
      </c>
      <c r="K148" s="140">
        <f t="shared" si="72"/>
        <v>0</v>
      </c>
      <c r="L148" s="140">
        <f t="shared" si="72"/>
        <v>41952000</v>
      </c>
      <c r="M148" s="140">
        <f t="shared" si="72"/>
        <v>41952000</v>
      </c>
      <c r="N148" s="140">
        <f t="shared" si="72"/>
        <v>0</v>
      </c>
      <c r="O148" s="140">
        <f t="shared" si="72"/>
        <v>92000000</v>
      </c>
      <c r="P148" s="140">
        <f t="shared" si="72"/>
        <v>44898000</v>
      </c>
      <c r="Q148" s="140">
        <f t="shared" si="72"/>
        <v>0</v>
      </c>
      <c r="R148" s="140">
        <f>SUM(R149:R153)</f>
        <v>0</v>
      </c>
      <c r="S148" s="437">
        <f>SUM(S149:S153)</f>
        <v>92000000</v>
      </c>
      <c r="T148" s="182"/>
      <c r="U148" s="364">
        <v>20201000201</v>
      </c>
      <c r="V148" s="362" t="s">
        <v>219</v>
      </c>
      <c r="W148" s="283">
        <v>92000000</v>
      </c>
      <c r="X148" s="283">
        <v>0</v>
      </c>
      <c r="Y148" s="283">
        <v>0</v>
      </c>
      <c r="Z148" s="283">
        <v>0</v>
      </c>
      <c r="AA148" s="283">
        <v>0</v>
      </c>
      <c r="AB148" s="283">
        <v>92000000</v>
      </c>
      <c r="AC148" s="283">
        <v>0</v>
      </c>
      <c r="AD148" s="283">
        <v>92000000</v>
      </c>
      <c r="AE148" s="283">
        <v>0</v>
      </c>
      <c r="AF148" s="283">
        <v>92000000</v>
      </c>
      <c r="AG148" s="283">
        <v>0</v>
      </c>
      <c r="AH148" s="283">
        <v>0</v>
      </c>
      <c r="AI148" s="283">
        <v>41952000</v>
      </c>
      <c r="AJ148" s="283">
        <v>5150000</v>
      </c>
      <c r="AK148" s="283">
        <v>47102000</v>
      </c>
      <c r="AL148" s="283">
        <v>44898000</v>
      </c>
      <c r="AM148" s="283">
        <v>0</v>
      </c>
      <c r="AN148" s="283">
        <v>41952000</v>
      </c>
      <c r="AO148" s="283">
        <v>0</v>
      </c>
      <c r="AP148" s="283">
        <v>41952000</v>
      </c>
      <c r="AQ148" s="283">
        <v>5150000</v>
      </c>
      <c r="AR148" s="283">
        <v>0</v>
      </c>
      <c r="AS148" s="283">
        <v>0</v>
      </c>
      <c r="AT148" s="283">
        <v>0</v>
      </c>
      <c r="AU148" s="283">
        <v>41952000</v>
      </c>
      <c r="AV148" s="283">
        <v>0</v>
      </c>
      <c r="AW148" s="283">
        <v>41952000</v>
      </c>
      <c r="AX148" s="283">
        <v>41952000</v>
      </c>
      <c r="AY148" s="283">
        <v>41952000</v>
      </c>
    </row>
    <row r="149" spans="1:51" ht="20.100000000000001" customHeight="1" x14ac:dyDescent="0.25">
      <c r="A149" s="10" t="s">
        <v>220</v>
      </c>
      <c r="B149" s="11" t="s">
        <v>221</v>
      </c>
      <c r="C149" s="12">
        <v>20000000</v>
      </c>
      <c r="D149" s="183">
        <v>0</v>
      </c>
      <c r="E149" s="131">
        <v>0</v>
      </c>
      <c r="F149" s="131">
        <v>0</v>
      </c>
      <c r="G149" s="12">
        <f t="shared" ref="G149:G156" si="73">C149+D149+E149-F149</f>
        <v>20000000</v>
      </c>
      <c r="H149" s="183">
        <v>0</v>
      </c>
      <c r="I149" s="183">
        <v>1152000</v>
      </c>
      <c r="J149" s="183">
        <f t="shared" ref="J149:J156" si="74">G149-I149</f>
        <v>18848000</v>
      </c>
      <c r="K149" s="183">
        <v>0</v>
      </c>
      <c r="L149" s="183">
        <v>1152000</v>
      </c>
      <c r="M149" s="183">
        <v>1152000</v>
      </c>
      <c r="N149" s="183">
        <v>0</v>
      </c>
      <c r="O149" s="183">
        <v>20000000</v>
      </c>
      <c r="P149" s="12">
        <f t="shared" ref="P149:P156" si="75">O149-I149</f>
        <v>18848000</v>
      </c>
      <c r="Q149" s="12">
        <f t="shared" ref="Q149:Q156" si="76">G149-O149</f>
        <v>0</v>
      </c>
      <c r="R149" s="183">
        <v>0</v>
      </c>
      <c r="S149" s="438">
        <v>20000000</v>
      </c>
      <c r="T149" s="182"/>
      <c r="U149" s="364">
        <v>202010002011</v>
      </c>
      <c r="V149" s="362" t="s">
        <v>221</v>
      </c>
      <c r="W149" s="283">
        <v>20000000</v>
      </c>
      <c r="X149" s="283">
        <v>0</v>
      </c>
      <c r="Y149" s="283">
        <v>0</v>
      </c>
      <c r="Z149" s="283">
        <v>0</v>
      </c>
      <c r="AA149" s="283">
        <v>0</v>
      </c>
      <c r="AB149" s="283">
        <v>20000000</v>
      </c>
      <c r="AC149" s="283">
        <v>0</v>
      </c>
      <c r="AD149" s="283">
        <v>20000000</v>
      </c>
      <c r="AE149" s="283">
        <v>0</v>
      </c>
      <c r="AF149" s="283">
        <v>20000000</v>
      </c>
      <c r="AG149" s="283">
        <v>0</v>
      </c>
      <c r="AH149" s="283">
        <v>0</v>
      </c>
      <c r="AI149" s="283">
        <v>1152000</v>
      </c>
      <c r="AJ149" s="283">
        <v>0</v>
      </c>
      <c r="AK149" s="283">
        <v>1152000</v>
      </c>
      <c r="AL149" s="283">
        <v>18848000</v>
      </c>
      <c r="AM149" s="283">
        <v>0</v>
      </c>
      <c r="AN149" s="283">
        <v>1152000</v>
      </c>
      <c r="AO149" s="283">
        <v>0</v>
      </c>
      <c r="AP149" s="283">
        <v>1152000</v>
      </c>
      <c r="AQ149" s="283">
        <v>0</v>
      </c>
      <c r="AR149" s="283">
        <v>0</v>
      </c>
      <c r="AS149" s="283">
        <v>0</v>
      </c>
      <c r="AT149" s="283">
        <v>0</v>
      </c>
      <c r="AU149" s="283">
        <v>1152000</v>
      </c>
      <c r="AV149" s="283">
        <v>0</v>
      </c>
      <c r="AW149" s="283">
        <v>1152000</v>
      </c>
      <c r="AX149" s="283">
        <v>1152000</v>
      </c>
      <c r="AY149" s="283">
        <v>1152000</v>
      </c>
    </row>
    <row r="150" spans="1:51" ht="20.100000000000001" customHeight="1" x14ac:dyDescent="0.25">
      <c r="A150" s="10" t="s">
        <v>222</v>
      </c>
      <c r="B150" s="11" t="s">
        <v>223</v>
      </c>
      <c r="C150" s="13">
        <v>10000000</v>
      </c>
      <c r="D150" s="183">
        <v>0</v>
      </c>
      <c r="E150" s="131">
        <v>0</v>
      </c>
      <c r="F150" s="131">
        <v>0</v>
      </c>
      <c r="G150" s="13">
        <f t="shared" si="73"/>
        <v>10000000</v>
      </c>
      <c r="H150" s="183">
        <v>0</v>
      </c>
      <c r="I150" s="183">
        <v>0</v>
      </c>
      <c r="J150" s="183">
        <f t="shared" si="74"/>
        <v>10000000</v>
      </c>
      <c r="K150" s="183">
        <v>0</v>
      </c>
      <c r="L150" s="183">
        <v>0</v>
      </c>
      <c r="M150" s="183">
        <v>0</v>
      </c>
      <c r="N150" s="183">
        <v>0</v>
      </c>
      <c r="O150" s="183">
        <v>10000000</v>
      </c>
      <c r="P150" s="13">
        <f t="shared" si="75"/>
        <v>10000000</v>
      </c>
      <c r="Q150" s="12">
        <f t="shared" si="76"/>
        <v>0</v>
      </c>
      <c r="R150" s="183">
        <v>0</v>
      </c>
      <c r="S150" s="438">
        <v>10000000</v>
      </c>
      <c r="T150" s="182"/>
      <c r="U150" s="364">
        <v>202010002012</v>
      </c>
      <c r="V150" s="362" t="s">
        <v>223</v>
      </c>
      <c r="W150" s="283">
        <v>10000000</v>
      </c>
      <c r="X150" s="283">
        <v>0</v>
      </c>
      <c r="Y150" s="283">
        <v>0</v>
      </c>
      <c r="Z150" s="283">
        <v>0</v>
      </c>
      <c r="AA150" s="283">
        <v>0</v>
      </c>
      <c r="AB150" s="283">
        <v>10000000</v>
      </c>
      <c r="AC150" s="283">
        <v>0</v>
      </c>
      <c r="AD150" s="283">
        <v>10000000</v>
      </c>
      <c r="AE150" s="283">
        <v>0</v>
      </c>
      <c r="AF150" s="283">
        <v>10000000</v>
      </c>
      <c r="AG150" s="283">
        <v>0</v>
      </c>
      <c r="AH150" s="283">
        <v>0</v>
      </c>
      <c r="AI150" s="283">
        <v>0</v>
      </c>
      <c r="AJ150" s="283">
        <v>0</v>
      </c>
      <c r="AK150" s="283">
        <v>0</v>
      </c>
      <c r="AL150" s="283">
        <v>10000000</v>
      </c>
      <c r="AM150" s="283">
        <v>0</v>
      </c>
      <c r="AN150" s="283">
        <v>0</v>
      </c>
      <c r="AO150" s="283">
        <v>0</v>
      </c>
      <c r="AP150" s="283">
        <v>0</v>
      </c>
      <c r="AQ150" s="283">
        <v>0</v>
      </c>
      <c r="AR150" s="283">
        <v>0</v>
      </c>
      <c r="AS150" s="283">
        <v>0</v>
      </c>
      <c r="AT150" s="283">
        <v>0</v>
      </c>
      <c r="AU150" s="283">
        <v>0</v>
      </c>
      <c r="AV150" s="283">
        <v>0</v>
      </c>
      <c r="AW150" s="283">
        <v>0</v>
      </c>
      <c r="AX150" s="283">
        <v>0</v>
      </c>
      <c r="AY150" s="283">
        <v>0</v>
      </c>
    </row>
    <row r="151" spans="1:51" ht="20.100000000000001" customHeight="1" x14ac:dyDescent="0.25">
      <c r="A151" s="10" t="s">
        <v>224</v>
      </c>
      <c r="B151" s="11" t="s">
        <v>225</v>
      </c>
      <c r="C151" s="13">
        <v>5000000</v>
      </c>
      <c r="D151" s="183">
        <v>0</v>
      </c>
      <c r="E151" s="131">
        <v>0</v>
      </c>
      <c r="F151" s="131">
        <v>0</v>
      </c>
      <c r="G151" s="13">
        <f t="shared" si="73"/>
        <v>5000000</v>
      </c>
      <c r="H151" s="183">
        <v>0</v>
      </c>
      <c r="I151" s="183">
        <v>0</v>
      </c>
      <c r="J151" s="183">
        <f t="shared" si="74"/>
        <v>5000000</v>
      </c>
      <c r="K151" s="183">
        <v>0</v>
      </c>
      <c r="L151" s="183">
        <v>0</v>
      </c>
      <c r="M151" s="183">
        <v>0</v>
      </c>
      <c r="N151" s="183">
        <v>0</v>
      </c>
      <c r="O151" s="183">
        <v>5000000</v>
      </c>
      <c r="P151" s="13">
        <f t="shared" si="75"/>
        <v>5000000</v>
      </c>
      <c r="Q151" s="12">
        <f t="shared" si="76"/>
        <v>0</v>
      </c>
      <c r="R151" s="183">
        <v>0</v>
      </c>
      <c r="S151" s="438">
        <v>5000000</v>
      </c>
      <c r="T151" s="182"/>
      <c r="U151" s="364">
        <v>202010002013</v>
      </c>
      <c r="V151" s="362" t="s">
        <v>225</v>
      </c>
      <c r="W151" s="283">
        <v>5000000</v>
      </c>
      <c r="X151" s="283">
        <v>0</v>
      </c>
      <c r="Y151" s="283">
        <v>0</v>
      </c>
      <c r="Z151" s="283">
        <v>0</v>
      </c>
      <c r="AA151" s="283">
        <v>0</v>
      </c>
      <c r="AB151" s="283">
        <v>5000000</v>
      </c>
      <c r="AC151" s="283">
        <v>0</v>
      </c>
      <c r="AD151" s="283">
        <v>5000000</v>
      </c>
      <c r="AE151" s="283">
        <v>0</v>
      </c>
      <c r="AF151" s="283">
        <v>5000000</v>
      </c>
      <c r="AG151" s="283">
        <v>0</v>
      </c>
      <c r="AH151" s="283">
        <v>0</v>
      </c>
      <c r="AI151" s="283">
        <v>0</v>
      </c>
      <c r="AJ151" s="283">
        <v>0</v>
      </c>
      <c r="AK151" s="283">
        <v>0</v>
      </c>
      <c r="AL151" s="283">
        <v>5000000</v>
      </c>
      <c r="AM151" s="283">
        <v>0</v>
      </c>
      <c r="AN151" s="283">
        <v>0</v>
      </c>
      <c r="AO151" s="283">
        <v>0</v>
      </c>
      <c r="AP151" s="283">
        <v>0</v>
      </c>
      <c r="AQ151" s="283">
        <v>0</v>
      </c>
      <c r="AR151" s="283">
        <v>0</v>
      </c>
      <c r="AS151" s="283">
        <v>0</v>
      </c>
      <c r="AT151" s="283">
        <v>0</v>
      </c>
      <c r="AU151" s="283">
        <v>0</v>
      </c>
      <c r="AV151" s="283">
        <v>0</v>
      </c>
      <c r="AW151" s="283">
        <v>0</v>
      </c>
      <c r="AX151" s="283">
        <v>0</v>
      </c>
      <c r="AY151" s="283">
        <v>0</v>
      </c>
    </row>
    <row r="152" spans="1:51" ht="20.100000000000001" customHeight="1" x14ac:dyDescent="0.25">
      <c r="A152" s="10" t="s">
        <v>226</v>
      </c>
      <c r="B152" s="11" t="s">
        <v>227</v>
      </c>
      <c r="C152" s="13">
        <v>15000000</v>
      </c>
      <c r="D152" s="183">
        <v>0</v>
      </c>
      <c r="E152" s="131">
        <v>0</v>
      </c>
      <c r="F152" s="131">
        <v>0</v>
      </c>
      <c r="G152" s="13">
        <f t="shared" si="73"/>
        <v>15000000</v>
      </c>
      <c r="H152" s="183">
        <v>5150000</v>
      </c>
      <c r="I152" s="183">
        <v>5150000</v>
      </c>
      <c r="J152" s="183">
        <f t="shared" si="74"/>
        <v>9850000</v>
      </c>
      <c r="K152" s="183">
        <v>0</v>
      </c>
      <c r="L152" s="183">
        <v>0</v>
      </c>
      <c r="M152" s="183">
        <v>0</v>
      </c>
      <c r="N152" s="183">
        <v>0</v>
      </c>
      <c r="O152" s="183">
        <v>15000000</v>
      </c>
      <c r="P152" s="13">
        <f t="shared" si="75"/>
        <v>9850000</v>
      </c>
      <c r="Q152" s="12">
        <f t="shared" si="76"/>
        <v>0</v>
      </c>
      <c r="R152" s="183">
        <v>0</v>
      </c>
      <c r="S152" s="438">
        <v>15000000</v>
      </c>
      <c r="T152" s="182"/>
      <c r="U152" s="364">
        <v>202010002014</v>
      </c>
      <c r="V152" s="362" t="s">
        <v>227</v>
      </c>
      <c r="W152" s="283">
        <v>15000000</v>
      </c>
      <c r="X152" s="283">
        <v>0</v>
      </c>
      <c r="Y152" s="283">
        <v>0</v>
      </c>
      <c r="Z152" s="283">
        <v>0</v>
      </c>
      <c r="AA152" s="283">
        <v>0</v>
      </c>
      <c r="AB152" s="283">
        <v>15000000</v>
      </c>
      <c r="AC152" s="283">
        <v>0</v>
      </c>
      <c r="AD152" s="283">
        <v>15000000</v>
      </c>
      <c r="AE152" s="283">
        <v>0</v>
      </c>
      <c r="AF152" s="283">
        <v>15000000</v>
      </c>
      <c r="AG152" s="283">
        <v>0</v>
      </c>
      <c r="AH152" s="283">
        <v>0</v>
      </c>
      <c r="AI152" s="283">
        <v>0</v>
      </c>
      <c r="AJ152" s="283">
        <v>5150000</v>
      </c>
      <c r="AK152" s="283">
        <v>5150000</v>
      </c>
      <c r="AL152" s="283">
        <v>9850000</v>
      </c>
      <c r="AM152" s="283">
        <v>0</v>
      </c>
      <c r="AN152" s="283">
        <v>0</v>
      </c>
      <c r="AO152" s="283">
        <v>0</v>
      </c>
      <c r="AP152" s="283">
        <v>0</v>
      </c>
      <c r="AQ152" s="283">
        <v>5150000</v>
      </c>
      <c r="AR152" s="283">
        <v>0</v>
      </c>
      <c r="AS152" s="283">
        <v>0</v>
      </c>
      <c r="AT152" s="283">
        <v>0</v>
      </c>
      <c r="AU152" s="283">
        <v>0</v>
      </c>
      <c r="AV152" s="283">
        <v>0</v>
      </c>
      <c r="AW152" s="283">
        <v>0</v>
      </c>
      <c r="AX152" s="283">
        <v>0</v>
      </c>
      <c r="AY152" s="283">
        <v>0</v>
      </c>
    </row>
    <row r="153" spans="1:51" ht="20.100000000000001" customHeight="1" x14ac:dyDescent="0.25">
      <c r="A153" s="10" t="s">
        <v>228</v>
      </c>
      <c r="B153" s="11" t="s">
        <v>229</v>
      </c>
      <c r="C153" s="13">
        <v>42000000</v>
      </c>
      <c r="D153" s="183">
        <v>0</v>
      </c>
      <c r="E153" s="131">
        <v>0</v>
      </c>
      <c r="F153" s="131">
        <v>0</v>
      </c>
      <c r="G153" s="13">
        <f t="shared" si="73"/>
        <v>42000000</v>
      </c>
      <c r="H153" s="183">
        <v>0</v>
      </c>
      <c r="I153" s="183">
        <v>40800000</v>
      </c>
      <c r="J153" s="183">
        <f t="shared" si="74"/>
        <v>1200000</v>
      </c>
      <c r="K153" s="183">
        <v>0</v>
      </c>
      <c r="L153" s="183">
        <v>40800000</v>
      </c>
      <c r="M153" s="183">
        <v>40800000</v>
      </c>
      <c r="N153" s="183">
        <v>0</v>
      </c>
      <c r="O153" s="183">
        <v>42000000</v>
      </c>
      <c r="P153" s="13">
        <f t="shared" si="75"/>
        <v>1200000</v>
      </c>
      <c r="Q153" s="12">
        <f t="shared" si="76"/>
        <v>0</v>
      </c>
      <c r="R153" s="183">
        <v>0</v>
      </c>
      <c r="S153" s="438">
        <v>42000000</v>
      </c>
      <c r="T153" s="182"/>
      <c r="U153" s="364">
        <v>202010002015</v>
      </c>
      <c r="V153" s="362" t="s">
        <v>229</v>
      </c>
      <c r="W153" s="283">
        <v>42000000</v>
      </c>
      <c r="X153" s="283">
        <v>0</v>
      </c>
      <c r="Y153" s="283">
        <v>0</v>
      </c>
      <c r="Z153" s="283">
        <v>0</v>
      </c>
      <c r="AA153" s="283">
        <v>0</v>
      </c>
      <c r="AB153" s="283">
        <v>42000000</v>
      </c>
      <c r="AC153" s="283">
        <v>0</v>
      </c>
      <c r="AD153" s="283">
        <v>42000000</v>
      </c>
      <c r="AE153" s="283">
        <v>0</v>
      </c>
      <c r="AF153" s="283">
        <v>42000000</v>
      </c>
      <c r="AG153" s="283">
        <v>0</v>
      </c>
      <c r="AH153" s="283">
        <v>0</v>
      </c>
      <c r="AI153" s="283">
        <v>40800000</v>
      </c>
      <c r="AJ153" s="283">
        <v>0</v>
      </c>
      <c r="AK153" s="283">
        <v>40800000</v>
      </c>
      <c r="AL153" s="283">
        <v>1200000</v>
      </c>
      <c r="AM153" s="283">
        <v>0</v>
      </c>
      <c r="AN153" s="283">
        <v>40800000</v>
      </c>
      <c r="AO153" s="283">
        <v>0</v>
      </c>
      <c r="AP153" s="283">
        <v>40800000</v>
      </c>
      <c r="AQ153" s="283">
        <v>0</v>
      </c>
      <c r="AR153" s="283">
        <v>0</v>
      </c>
      <c r="AS153" s="283">
        <v>0</v>
      </c>
      <c r="AT153" s="283">
        <v>0</v>
      </c>
      <c r="AU153" s="283">
        <v>40800000</v>
      </c>
      <c r="AV153" s="283">
        <v>0</v>
      </c>
      <c r="AW153" s="283">
        <v>40800000</v>
      </c>
      <c r="AX153" s="283">
        <v>40800000</v>
      </c>
      <c r="AY153" s="283">
        <v>40800000</v>
      </c>
    </row>
    <row r="154" spans="1:51" ht="20.100000000000001" customHeight="1" x14ac:dyDescent="0.25">
      <c r="A154" s="10" t="s">
        <v>230</v>
      </c>
      <c r="B154" s="11" t="s">
        <v>231</v>
      </c>
      <c r="C154" s="13">
        <v>400000</v>
      </c>
      <c r="D154" s="183">
        <v>0</v>
      </c>
      <c r="E154" s="131">
        <v>0</v>
      </c>
      <c r="F154" s="131">
        <v>0</v>
      </c>
      <c r="G154" s="13">
        <f t="shared" si="73"/>
        <v>400000</v>
      </c>
      <c r="H154" s="183">
        <v>0</v>
      </c>
      <c r="I154" s="183">
        <v>0</v>
      </c>
      <c r="J154" s="183">
        <f t="shared" si="74"/>
        <v>400000</v>
      </c>
      <c r="K154" s="183">
        <v>0</v>
      </c>
      <c r="L154" s="183">
        <v>0</v>
      </c>
      <c r="M154" s="183">
        <v>0</v>
      </c>
      <c r="N154" s="183">
        <v>0</v>
      </c>
      <c r="O154" s="183">
        <v>0</v>
      </c>
      <c r="P154" s="13">
        <f t="shared" si="75"/>
        <v>0</v>
      </c>
      <c r="Q154" s="12">
        <f t="shared" si="76"/>
        <v>400000</v>
      </c>
      <c r="R154" s="183">
        <v>0</v>
      </c>
      <c r="S154" s="438">
        <v>0</v>
      </c>
      <c r="T154" s="182"/>
      <c r="U154" s="364">
        <v>20201000202</v>
      </c>
      <c r="V154" s="362" t="s">
        <v>231</v>
      </c>
      <c r="W154" s="283">
        <v>400000</v>
      </c>
      <c r="X154" s="283">
        <v>0</v>
      </c>
      <c r="Y154" s="283">
        <v>0</v>
      </c>
      <c r="Z154" s="283">
        <v>0</v>
      </c>
      <c r="AA154" s="283">
        <v>0</v>
      </c>
      <c r="AB154" s="283">
        <v>400000</v>
      </c>
      <c r="AC154" s="283">
        <v>0</v>
      </c>
      <c r="AD154" s="283">
        <v>0</v>
      </c>
      <c r="AE154" s="283">
        <v>0</v>
      </c>
      <c r="AF154" s="283">
        <v>0</v>
      </c>
      <c r="AG154" s="283">
        <v>400000</v>
      </c>
      <c r="AH154" s="283">
        <v>0</v>
      </c>
      <c r="AI154" s="283">
        <v>0</v>
      </c>
      <c r="AJ154" s="283">
        <v>0</v>
      </c>
      <c r="AK154" s="283">
        <v>0</v>
      </c>
      <c r="AL154" s="283">
        <v>0</v>
      </c>
      <c r="AM154" s="283">
        <v>0</v>
      </c>
      <c r="AN154" s="283">
        <v>0</v>
      </c>
      <c r="AO154" s="283">
        <v>0</v>
      </c>
      <c r="AP154" s="283">
        <v>0</v>
      </c>
      <c r="AQ154" s="283">
        <v>0</v>
      </c>
      <c r="AR154" s="283">
        <v>0</v>
      </c>
      <c r="AS154" s="283">
        <v>0</v>
      </c>
      <c r="AT154" s="283">
        <v>0</v>
      </c>
      <c r="AU154" s="283">
        <v>0</v>
      </c>
      <c r="AV154" s="283">
        <v>0</v>
      </c>
      <c r="AW154" s="283">
        <v>0</v>
      </c>
      <c r="AX154" s="283">
        <v>0</v>
      </c>
      <c r="AY154" s="283">
        <v>0</v>
      </c>
    </row>
    <row r="155" spans="1:51" ht="20.100000000000001" customHeight="1" x14ac:dyDescent="0.25">
      <c r="A155" s="10" t="s">
        <v>232</v>
      </c>
      <c r="B155" s="11" t="s">
        <v>233</v>
      </c>
      <c r="C155" s="13">
        <v>3300000</v>
      </c>
      <c r="D155" s="183">
        <v>0</v>
      </c>
      <c r="E155" s="131">
        <v>0</v>
      </c>
      <c r="F155" s="131">
        <v>0</v>
      </c>
      <c r="G155" s="13">
        <f t="shared" si="73"/>
        <v>3300000</v>
      </c>
      <c r="H155" s="183">
        <v>0</v>
      </c>
      <c r="I155" s="183">
        <v>0</v>
      </c>
      <c r="J155" s="183">
        <f t="shared" si="74"/>
        <v>3300000</v>
      </c>
      <c r="K155" s="183">
        <v>0</v>
      </c>
      <c r="L155" s="183">
        <v>0</v>
      </c>
      <c r="M155" s="183">
        <v>0</v>
      </c>
      <c r="N155" s="183">
        <v>0</v>
      </c>
      <c r="O155" s="183">
        <v>3300000</v>
      </c>
      <c r="P155" s="13">
        <f t="shared" si="75"/>
        <v>3300000</v>
      </c>
      <c r="Q155" s="12">
        <f t="shared" si="76"/>
        <v>0</v>
      </c>
      <c r="R155" s="183">
        <v>0</v>
      </c>
      <c r="S155" s="438">
        <v>3300000</v>
      </c>
      <c r="T155" s="182"/>
      <c r="U155" s="364">
        <v>20201000204</v>
      </c>
      <c r="V155" s="362" t="s">
        <v>233</v>
      </c>
      <c r="W155" s="283">
        <v>3300000</v>
      </c>
      <c r="X155" s="283">
        <v>0</v>
      </c>
      <c r="Y155" s="283">
        <v>0</v>
      </c>
      <c r="Z155" s="283">
        <v>0</v>
      </c>
      <c r="AA155" s="283">
        <v>0</v>
      </c>
      <c r="AB155" s="283">
        <v>3300000</v>
      </c>
      <c r="AC155" s="283">
        <v>0</v>
      </c>
      <c r="AD155" s="283">
        <v>3300000</v>
      </c>
      <c r="AE155" s="283">
        <v>0</v>
      </c>
      <c r="AF155" s="283">
        <v>3300000</v>
      </c>
      <c r="AG155" s="283">
        <v>0</v>
      </c>
      <c r="AH155" s="283">
        <v>0</v>
      </c>
      <c r="AI155" s="283">
        <v>0</v>
      </c>
      <c r="AJ155" s="283">
        <v>0</v>
      </c>
      <c r="AK155" s="283">
        <v>0</v>
      </c>
      <c r="AL155" s="283">
        <v>3300000</v>
      </c>
      <c r="AM155" s="283">
        <v>0</v>
      </c>
      <c r="AN155" s="283">
        <v>0</v>
      </c>
      <c r="AO155" s="283">
        <v>0</v>
      </c>
      <c r="AP155" s="283">
        <v>0</v>
      </c>
      <c r="AQ155" s="283">
        <v>0</v>
      </c>
      <c r="AR155" s="283">
        <v>0</v>
      </c>
      <c r="AS155" s="283">
        <v>0</v>
      </c>
      <c r="AT155" s="283">
        <v>0</v>
      </c>
      <c r="AU155" s="283">
        <v>0</v>
      </c>
      <c r="AV155" s="283">
        <v>0</v>
      </c>
      <c r="AW155" s="283">
        <v>0</v>
      </c>
      <c r="AX155" s="283">
        <v>0</v>
      </c>
      <c r="AY155" s="283">
        <v>0</v>
      </c>
    </row>
    <row r="156" spans="1:51" ht="20.100000000000001" customHeight="1" x14ac:dyDescent="0.25">
      <c r="A156" s="10" t="s">
        <v>234</v>
      </c>
      <c r="B156" s="11" t="s">
        <v>235</v>
      </c>
      <c r="C156" s="14">
        <v>400000</v>
      </c>
      <c r="D156" s="183">
        <v>0</v>
      </c>
      <c r="E156" s="131">
        <v>0</v>
      </c>
      <c r="F156" s="131">
        <v>0</v>
      </c>
      <c r="G156" s="14">
        <f t="shared" si="73"/>
        <v>400000</v>
      </c>
      <c r="H156" s="183">
        <v>0</v>
      </c>
      <c r="I156" s="183">
        <v>0</v>
      </c>
      <c r="J156" s="183">
        <f t="shared" si="74"/>
        <v>400000</v>
      </c>
      <c r="K156" s="183">
        <v>0</v>
      </c>
      <c r="L156" s="183">
        <v>0</v>
      </c>
      <c r="M156" s="183">
        <v>0</v>
      </c>
      <c r="N156" s="183">
        <v>0</v>
      </c>
      <c r="O156" s="183">
        <v>0</v>
      </c>
      <c r="P156" s="14">
        <f t="shared" si="75"/>
        <v>0</v>
      </c>
      <c r="Q156" s="12">
        <f t="shared" si="76"/>
        <v>400000</v>
      </c>
      <c r="R156" s="183">
        <v>0</v>
      </c>
      <c r="S156" s="438">
        <v>0</v>
      </c>
      <c r="T156" s="182"/>
      <c r="U156" s="364">
        <v>20201000209</v>
      </c>
      <c r="V156" s="362" t="s">
        <v>235</v>
      </c>
      <c r="W156" s="283">
        <v>400000</v>
      </c>
      <c r="X156" s="283">
        <v>0</v>
      </c>
      <c r="Y156" s="283">
        <v>0</v>
      </c>
      <c r="Z156" s="283">
        <v>0</v>
      </c>
      <c r="AA156" s="283">
        <v>0</v>
      </c>
      <c r="AB156" s="283">
        <v>400000</v>
      </c>
      <c r="AC156" s="283">
        <v>0</v>
      </c>
      <c r="AD156" s="283">
        <v>0</v>
      </c>
      <c r="AE156" s="283">
        <v>0</v>
      </c>
      <c r="AF156" s="283">
        <v>0</v>
      </c>
      <c r="AG156" s="283">
        <v>400000</v>
      </c>
      <c r="AH156" s="283">
        <v>0</v>
      </c>
      <c r="AI156" s="283">
        <v>0</v>
      </c>
      <c r="AJ156" s="283">
        <v>0</v>
      </c>
      <c r="AK156" s="283">
        <v>0</v>
      </c>
      <c r="AL156" s="283">
        <v>0</v>
      </c>
      <c r="AM156" s="283">
        <v>0</v>
      </c>
      <c r="AN156" s="283">
        <v>0</v>
      </c>
      <c r="AO156" s="283">
        <v>0</v>
      </c>
      <c r="AP156" s="283">
        <v>0</v>
      </c>
      <c r="AQ156" s="283">
        <v>0</v>
      </c>
      <c r="AR156" s="283">
        <v>0</v>
      </c>
      <c r="AS156" s="283">
        <v>0</v>
      </c>
      <c r="AT156" s="283">
        <v>0</v>
      </c>
      <c r="AU156" s="283">
        <v>0</v>
      </c>
      <c r="AV156" s="283">
        <v>0</v>
      </c>
      <c r="AW156" s="283">
        <v>0</v>
      </c>
      <c r="AX156" s="283">
        <v>0</v>
      </c>
      <c r="AY156" s="283">
        <v>0</v>
      </c>
    </row>
    <row r="157" spans="1:51" ht="20.100000000000001" customHeight="1" x14ac:dyDescent="0.25">
      <c r="A157" s="141" t="s">
        <v>236</v>
      </c>
      <c r="B157" s="142" t="s">
        <v>237</v>
      </c>
      <c r="C157" s="140">
        <f t="shared" ref="C157:Q157" si="77">C158+C159+C160+C162</f>
        <v>1482961415.44344</v>
      </c>
      <c r="D157" s="140">
        <f t="shared" si="77"/>
        <v>0</v>
      </c>
      <c r="E157" s="140">
        <f t="shared" si="77"/>
        <v>0</v>
      </c>
      <c r="F157" s="140">
        <f t="shared" si="77"/>
        <v>0</v>
      </c>
      <c r="G157" s="140">
        <f t="shared" si="77"/>
        <v>1482961415.44344</v>
      </c>
      <c r="H157" s="140">
        <f t="shared" si="77"/>
        <v>135657652</v>
      </c>
      <c r="I157" s="140">
        <f t="shared" si="77"/>
        <v>452261231</v>
      </c>
      <c r="J157" s="140">
        <f t="shared" si="77"/>
        <v>1030700184.4434398</v>
      </c>
      <c r="K157" s="140">
        <f t="shared" si="77"/>
        <v>134366072</v>
      </c>
      <c r="L157" s="140">
        <f t="shared" si="77"/>
        <v>450626450</v>
      </c>
      <c r="M157" s="140">
        <f t="shared" si="77"/>
        <v>450626450</v>
      </c>
      <c r="N157" s="140">
        <f t="shared" si="77"/>
        <v>131580741</v>
      </c>
      <c r="O157" s="140">
        <f t="shared" si="77"/>
        <v>555681344</v>
      </c>
      <c r="P157" s="140">
        <f t="shared" si="77"/>
        <v>103420113</v>
      </c>
      <c r="Q157" s="140">
        <f t="shared" si="77"/>
        <v>927280071.44343984</v>
      </c>
      <c r="R157" s="140">
        <f>R158+R159+R160+R162</f>
        <v>131580741</v>
      </c>
      <c r="S157" s="437">
        <f>S158+S159+S160+S162</f>
        <v>555681344</v>
      </c>
      <c r="T157" s="182"/>
      <c r="U157" s="364">
        <v>2020101</v>
      </c>
      <c r="V157" s="362" t="s">
        <v>983</v>
      </c>
      <c r="W157" s="283">
        <v>1482961415.44344</v>
      </c>
      <c r="X157" s="283">
        <v>0</v>
      </c>
      <c r="Y157" s="283">
        <v>0</v>
      </c>
      <c r="Z157" s="283">
        <v>0</v>
      </c>
      <c r="AA157" s="283">
        <v>0</v>
      </c>
      <c r="AB157" s="283">
        <v>1482961415.44344</v>
      </c>
      <c r="AC157" s="283">
        <v>0</v>
      </c>
      <c r="AD157" s="283">
        <v>424100603</v>
      </c>
      <c r="AE157" s="283">
        <v>131580741</v>
      </c>
      <c r="AF157" s="283">
        <v>555681344</v>
      </c>
      <c r="AG157" s="283">
        <v>927280071.44343996</v>
      </c>
      <c r="AH157" s="283">
        <v>94160000</v>
      </c>
      <c r="AI157" s="283">
        <v>316603579</v>
      </c>
      <c r="AJ157" s="283">
        <v>135657652</v>
      </c>
      <c r="AK157" s="283">
        <v>452261231</v>
      </c>
      <c r="AL157" s="283">
        <v>103420113</v>
      </c>
      <c r="AM157" s="283">
        <v>94160000</v>
      </c>
      <c r="AN157" s="283">
        <v>316260378</v>
      </c>
      <c r="AO157" s="283">
        <v>134366072</v>
      </c>
      <c r="AP157" s="283">
        <v>450626450</v>
      </c>
      <c r="AQ157" s="283">
        <v>1634781</v>
      </c>
      <c r="AR157" s="283">
        <v>0</v>
      </c>
      <c r="AS157" s="283">
        <v>0</v>
      </c>
      <c r="AT157" s="283">
        <v>0</v>
      </c>
      <c r="AU157" s="283">
        <v>316260378</v>
      </c>
      <c r="AV157" s="283">
        <v>134366072</v>
      </c>
      <c r="AW157" s="283">
        <v>450626450</v>
      </c>
      <c r="AX157" s="283">
        <v>450626450</v>
      </c>
      <c r="AY157" s="283">
        <v>544786450</v>
      </c>
    </row>
    <row r="158" spans="1:51" ht="20.100000000000001" customHeight="1" x14ac:dyDescent="0.25">
      <c r="A158" s="10" t="s">
        <v>238</v>
      </c>
      <c r="B158" s="11" t="s">
        <v>239</v>
      </c>
      <c r="C158" s="12">
        <v>12000000</v>
      </c>
      <c r="D158" s="183">
        <v>0</v>
      </c>
      <c r="E158" s="131">
        <v>0</v>
      </c>
      <c r="F158" s="131">
        <v>0</v>
      </c>
      <c r="G158" s="12">
        <f>C158+D158+E158-F158</f>
        <v>12000000</v>
      </c>
      <c r="H158" s="183">
        <v>0</v>
      </c>
      <c r="I158" s="183">
        <v>0</v>
      </c>
      <c r="J158" s="183">
        <f>G158-I158</f>
        <v>12000000</v>
      </c>
      <c r="K158" s="183">
        <v>0</v>
      </c>
      <c r="L158" s="183">
        <v>0</v>
      </c>
      <c r="M158" s="183">
        <v>0</v>
      </c>
      <c r="N158" s="183">
        <v>0</v>
      </c>
      <c r="O158" s="183">
        <v>0</v>
      </c>
      <c r="P158" s="12">
        <f>O158-I158</f>
        <v>0</v>
      </c>
      <c r="Q158" s="12">
        <f>G158-O158</f>
        <v>12000000</v>
      </c>
      <c r="R158" s="183">
        <v>0</v>
      </c>
      <c r="S158" s="438">
        <v>0</v>
      </c>
      <c r="T158" s="182"/>
      <c r="U158" s="364">
        <v>202010102</v>
      </c>
      <c r="V158" s="362" t="s">
        <v>239</v>
      </c>
      <c r="W158" s="283">
        <v>12000000</v>
      </c>
      <c r="X158" s="283">
        <v>0</v>
      </c>
      <c r="Y158" s="283">
        <v>0</v>
      </c>
      <c r="Z158" s="283">
        <v>0</v>
      </c>
      <c r="AA158" s="283">
        <v>0</v>
      </c>
      <c r="AB158" s="283">
        <v>12000000</v>
      </c>
      <c r="AC158" s="283">
        <v>0</v>
      </c>
      <c r="AD158" s="283">
        <v>0</v>
      </c>
      <c r="AE158" s="283">
        <v>0</v>
      </c>
      <c r="AF158" s="283">
        <v>0</v>
      </c>
      <c r="AG158" s="283">
        <v>12000000</v>
      </c>
      <c r="AH158" s="283">
        <v>0</v>
      </c>
      <c r="AI158" s="283">
        <v>0</v>
      </c>
      <c r="AJ158" s="283">
        <v>0</v>
      </c>
      <c r="AK158" s="283">
        <v>0</v>
      </c>
      <c r="AL158" s="283">
        <v>0</v>
      </c>
      <c r="AM158" s="283">
        <v>0</v>
      </c>
      <c r="AN158" s="283">
        <v>0</v>
      </c>
      <c r="AO158" s="283">
        <v>0</v>
      </c>
      <c r="AP158" s="283">
        <v>0</v>
      </c>
      <c r="AQ158" s="283">
        <v>0</v>
      </c>
      <c r="AR158" s="283">
        <v>0</v>
      </c>
      <c r="AS158" s="283">
        <v>0</v>
      </c>
      <c r="AT158" s="283">
        <v>0</v>
      </c>
      <c r="AU158" s="283">
        <v>0</v>
      </c>
      <c r="AV158" s="283">
        <v>0</v>
      </c>
      <c r="AW158" s="283">
        <v>0</v>
      </c>
      <c r="AX158" s="283">
        <v>0</v>
      </c>
      <c r="AY158" s="283">
        <v>0</v>
      </c>
    </row>
    <row r="159" spans="1:51" ht="20.100000000000001" customHeight="1" x14ac:dyDescent="0.25">
      <c r="A159" s="10" t="s">
        <v>240</v>
      </c>
      <c r="B159" s="11" t="s">
        <v>241</v>
      </c>
      <c r="C159" s="14">
        <v>10000000</v>
      </c>
      <c r="D159" s="183">
        <v>0</v>
      </c>
      <c r="E159" s="131">
        <v>0</v>
      </c>
      <c r="F159" s="131">
        <v>0</v>
      </c>
      <c r="G159" s="14">
        <f>C159+D159+E159-F159</f>
        <v>10000000</v>
      </c>
      <c r="H159" s="183">
        <v>0</v>
      </c>
      <c r="I159" s="183">
        <v>2699300</v>
      </c>
      <c r="J159" s="183">
        <f>G159-I159</f>
        <v>7300700</v>
      </c>
      <c r="K159" s="183">
        <v>0</v>
      </c>
      <c r="L159" s="183">
        <v>2699300</v>
      </c>
      <c r="M159" s="183">
        <v>2699300</v>
      </c>
      <c r="N159" s="183">
        <v>0</v>
      </c>
      <c r="O159" s="183">
        <v>2699300</v>
      </c>
      <c r="P159" s="14">
        <f>O159-I159</f>
        <v>0</v>
      </c>
      <c r="Q159" s="12">
        <f>G159-O159</f>
        <v>7300700</v>
      </c>
      <c r="R159" s="183">
        <v>0</v>
      </c>
      <c r="S159" s="438">
        <v>2699300</v>
      </c>
      <c r="T159" s="182"/>
      <c r="U159" s="364">
        <v>202010105</v>
      </c>
      <c r="V159" s="362" t="s">
        <v>984</v>
      </c>
      <c r="W159" s="283">
        <v>10000000</v>
      </c>
      <c r="X159" s="283">
        <v>0</v>
      </c>
      <c r="Y159" s="283">
        <v>0</v>
      </c>
      <c r="Z159" s="283">
        <v>0</v>
      </c>
      <c r="AA159" s="283">
        <v>0</v>
      </c>
      <c r="AB159" s="283">
        <v>10000000</v>
      </c>
      <c r="AC159" s="283">
        <v>0</v>
      </c>
      <c r="AD159" s="283">
        <v>2699300</v>
      </c>
      <c r="AE159" s="283">
        <v>0</v>
      </c>
      <c r="AF159" s="283">
        <v>2699300</v>
      </c>
      <c r="AG159" s="283">
        <v>7300700</v>
      </c>
      <c r="AH159" s="283">
        <v>0</v>
      </c>
      <c r="AI159" s="283">
        <v>2699300</v>
      </c>
      <c r="AJ159" s="283">
        <v>0</v>
      </c>
      <c r="AK159" s="283">
        <v>2699300</v>
      </c>
      <c r="AL159" s="283">
        <v>0</v>
      </c>
      <c r="AM159" s="283">
        <v>0</v>
      </c>
      <c r="AN159" s="283">
        <v>2699300</v>
      </c>
      <c r="AO159" s="283">
        <v>0</v>
      </c>
      <c r="AP159" s="283">
        <v>2699300</v>
      </c>
      <c r="AQ159" s="283">
        <v>0</v>
      </c>
      <c r="AR159" s="283">
        <v>0</v>
      </c>
      <c r="AS159" s="283">
        <v>0</v>
      </c>
      <c r="AT159" s="283">
        <v>0</v>
      </c>
      <c r="AU159" s="283">
        <v>2699300</v>
      </c>
      <c r="AV159" s="283">
        <v>0</v>
      </c>
      <c r="AW159" s="283">
        <v>2699300</v>
      </c>
      <c r="AX159" s="283">
        <v>2699300</v>
      </c>
      <c r="AY159" s="283">
        <v>2699300</v>
      </c>
    </row>
    <row r="160" spans="1:51" ht="20.100000000000001" customHeight="1" x14ac:dyDescent="0.25">
      <c r="A160" s="141" t="s">
        <v>242</v>
      </c>
      <c r="B160" s="142" t="s">
        <v>243</v>
      </c>
      <c r="C160" s="140">
        <f t="shared" ref="C160:S160" si="78">C161</f>
        <v>1070461415.4434398</v>
      </c>
      <c r="D160" s="140">
        <f t="shared" si="78"/>
        <v>0</v>
      </c>
      <c r="E160" s="140">
        <f t="shared" si="78"/>
        <v>0</v>
      </c>
      <c r="F160" s="140">
        <f t="shared" si="78"/>
        <v>0</v>
      </c>
      <c r="G160" s="140">
        <f t="shared" si="78"/>
        <v>1070461415.4434398</v>
      </c>
      <c r="H160" s="140">
        <f t="shared" si="78"/>
        <v>116208102</v>
      </c>
      <c r="I160" s="140">
        <f t="shared" si="78"/>
        <v>376882038</v>
      </c>
      <c r="J160" s="140">
        <f t="shared" si="78"/>
        <v>693579377.44343984</v>
      </c>
      <c r="K160" s="140">
        <f t="shared" si="78"/>
        <v>114916522</v>
      </c>
      <c r="L160" s="140">
        <f t="shared" si="78"/>
        <v>375286857</v>
      </c>
      <c r="M160" s="140">
        <f t="shared" si="78"/>
        <v>375286857</v>
      </c>
      <c r="N160" s="140">
        <f t="shared" si="78"/>
        <v>112493691</v>
      </c>
      <c r="O160" s="140">
        <f t="shared" si="78"/>
        <v>455493794</v>
      </c>
      <c r="P160" s="140">
        <f t="shared" si="78"/>
        <v>78611756</v>
      </c>
      <c r="Q160" s="140">
        <f t="shared" si="78"/>
        <v>614967621.44343984</v>
      </c>
      <c r="R160" s="140">
        <f t="shared" si="78"/>
        <v>112493691</v>
      </c>
      <c r="S160" s="437">
        <f t="shared" si="78"/>
        <v>455493794</v>
      </c>
      <c r="T160" s="182"/>
      <c r="U160" s="364">
        <v>202010107</v>
      </c>
      <c r="V160" s="362" t="s">
        <v>985</v>
      </c>
      <c r="W160" s="283">
        <v>1070461415.44344</v>
      </c>
      <c r="X160" s="283">
        <v>0</v>
      </c>
      <c r="Y160" s="283">
        <v>0</v>
      </c>
      <c r="Z160" s="283">
        <v>0</v>
      </c>
      <c r="AA160" s="283">
        <v>0</v>
      </c>
      <c r="AB160" s="283">
        <v>1070461415.44344</v>
      </c>
      <c r="AC160" s="283">
        <v>0</v>
      </c>
      <c r="AD160" s="283">
        <v>343000103</v>
      </c>
      <c r="AE160" s="283">
        <v>112493691</v>
      </c>
      <c r="AF160" s="283">
        <v>455493794</v>
      </c>
      <c r="AG160" s="283">
        <v>614967621.44343996</v>
      </c>
      <c r="AH160" s="283">
        <v>89900000</v>
      </c>
      <c r="AI160" s="283">
        <v>260673936</v>
      </c>
      <c r="AJ160" s="283">
        <v>116208102</v>
      </c>
      <c r="AK160" s="283">
        <v>376882038</v>
      </c>
      <c r="AL160" s="283">
        <v>78611756</v>
      </c>
      <c r="AM160" s="283">
        <v>89900000</v>
      </c>
      <c r="AN160" s="283">
        <v>260370335</v>
      </c>
      <c r="AO160" s="283">
        <v>114916522</v>
      </c>
      <c r="AP160" s="283">
        <v>375286857</v>
      </c>
      <c r="AQ160" s="283">
        <v>1595181</v>
      </c>
      <c r="AR160" s="283">
        <v>0</v>
      </c>
      <c r="AS160" s="283">
        <v>0</v>
      </c>
      <c r="AT160" s="283">
        <v>0</v>
      </c>
      <c r="AU160" s="283">
        <v>260370335</v>
      </c>
      <c r="AV160" s="283">
        <v>114916522</v>
      </c>
      <c r="AW160" s="283">
        <v>375286857</v>
      </c>
      <c r="AX160" s="283">
        <v>375286857</v>
      </c>
      <c r="AY160" s="283">
        <v>465186857</v>
      </c>
    </row>
    <row r="161" spans="1:51" ht="20.100000000000001" customHeight="1" x14ac:dyDescent="0.25">
      <c r="A161" s="10" t="s">
        <v>244</v>
      </c>
      <c r="B161" s="11" t="s">
        <v>245</v>
      </c>
      <c r="C161" s="12">
        <v>1070461415.4434398</v>
      </c>
      <c r="D161" s="183">
        <v>0</v>
      </c>
      <c r="E161" s="131">
        <v>0</v>
      </c>
      <c r="F161" s="131">
        <v>0</v>
      </c>
      <c r="G161" s="12">
        <f>C161+D161+E161-F161</f>
        <v>1070461415.4434398</v>
      </c>
      <c r="H161" s="183">
        <v>116208102</v>
      </c>
      <c r="I161" s="183">
        <v>376882038</v>
      </c>
      <c r="J161" s="183">
        <f>G161-I161</f>
        <v>693579377.44343984</v>
      </c>
      <c r="K161" s="183">
        <v>114916522</v>
      </c>
      <c r="L161" s="183">
        <v>375286857</v>
      </c>
      <c r="M161" s="183">
        <v>375286857</v>
      </c>
      <c r="N161" s="183">
        <v>112493691</v>
      </c>
      <c r="O161" s="183">
        <v>455493794</v>
      </c>
      <c r="P161" s="12">
        <f>O161-I161</f>
        <v>78611756</v>
      </c>
      <c r="Q161" s="12">
        <f>G161-O161</f>
        <v>614967621.44343984</v>
      </c>
      <c r="R161" s="183">
        <v>112493691</v>
      </c>
      <c r="S161" s="438">
        <v>455493794</v>
      </c>
      <c r="T161" s="182"/>
      <c r="U161" s="364">
        <v>20201010701</v>
      </c>
      <c r="V161" s="362" t="s">
        <v>245</v>
      </c>
      <c r="W161" s="283">
        <v>1070461415.44344</v>
      </c>
      <c r="X161" s="283">
        <v>0</v>
      </c>
      <c r="Y161" s="283">
        <v>0</v>
      </c>
      <c r="Z161" s="283">
        <v>0</v>
      </c>
      <c r="AA161" s="283">
        <v>0</v>
      </c>
      <c r="AB161" s="283">
        <v>1070461415.44344</v>
      </c>
      <c r="AC161" s="283">
        <v>0</v>
      </c>
      <c r="AD161" s="283">
        <v>343000103</v>
      </c>
      <c r="AE161" s="283">
        <v>112493691</v>
      </c>
      <c r="AF161" s="283">
        <v>455493794</v>
      </c>
      <c r="AG161" s="283">
        <v>614967621.44343996</v>
      </c>
      <c r="AH161" s="283">
        <v>89900000</v>
      </c>
      <c r="AI161" s="283">
        <v>260673936</v>
      </c>
      <c r="AJ161" s="283">
        <v>116208102</v>
      </c>
      <c r="AK161" s="283">
        <v>376882038</v>
      </c>
      <c r="AL161" s="283">
        <v>78611756</v>
      </c>
      <c r="AM161" s="283">
        <v>89900000</v>
      </c>
      <c r="AN161" s="283">
        <v>260370335</v>
      </c>
      <c r="AO161" s="283">
        <v>114916522</v>
      </c>
      <c r="AP161" s="283">
        <v>375286857</v>
      </c>
      <c r="AQ161" s="283">
        <v>1595181</v>
      </c>
      <c r="AR161" s="283">
        <v>0</v>
      </c>
      <c r="AS161" s="283">
        <v>0</v>
      </c>
      <c r="AT161" s="283">
        <v>0</v>
      </c>
      <c r="AU161" s="283">
        <v>260370335</v>
      </c>
      <c r="AV161" s="283">
        <v>114916522</v>
      </c>
      <c r="AW161" s="283">
        <v>375286857</v>
      </c>
      <c r="AX161" s="283">
        <v>375286857</v>
      </c>
      <c r="AY161" s="283">
        <v>465186857</v>
      </c>
    </row>
    <row r="162" spans="1:51" ht="20.100000000000001" customHeight="1" x14ac:dyDescent="0.25">
      <c r="A162" s="10" t="s">
        <v>246</v>
      </c>
      <c r="B162" s="11" t="s">
        <v>247</v>
      </c>
      <c r="C162" s="14">
        <v>390500000</v>
      </c>
      <c r="D162" s="183">
        <v>0</v>
      </c>
      <c r="E162" s="131">
        <v>0</v>
      </c>
      <c r="F162" s="131">
        <v>0</v>
      </c>
      <c r="G162" s="14">
        <f>C162+D162+E162-F162</f>
        <v>390500000</v>
      </c>
      <c r="H162" s="183">
        <v>19449550</v>
      </c>
      <c r="I162" s="183">
        <v>72679893</v>
      </c>
      <c r="J162" s="183">
        <f>G162-I162</f>
        <v>317820107</v>
      </c>
      <c r="K162" s="183">
        <v>19449550</v>
      </c>
      <c r="L162" s="183">
        <v>72640293</v>
      </c>
      <c r="M162" s="183">
        <v>72640293</v>
      </c>
      <c r="N162" s="183">
        <v>19087050</v>
      </c>
      <c r="O162" s="183">
        <v>97488250</v>
      </c>
      <c r="P162" s="14">
        <f>O162-I162</f>
        <v>24808357</v>
      </c>
      <c r="Q162" s="12">
        <f>G162-O162</f>
        <v>293011750</v>
      </c>
      <c r="R162" s="183">
        <v>19087050</v>
      </c>
      <c r="S162" s="438">
        <v>97488250</v>
      </c>
      <c r="T162" s="182"/>
      <c r="U162" s="364">
        <v>202010108</v>
      </c>
      <c r="V162" s="362" t="s">
        <v>247</v>
      </c>
      <c r="W162" s="283">
        <v>390500000</v>
      </c>
      <c r="X162" s="283">
        <v>0</v>
      </c>
      <c r="Y162" s="283">
        <v>0</v>
      </c>
      <c r="Z162" s="283">
        <v>0</v>
      </c>
      <c r="AA162" s="283">
        <v>0</v>
      </c>
      <c r="AB162" s="283">
        <v>390500000</v>
      </c>
      <c r="AC162" s="283">
        <v>0</v>
      </c>
      <c r="AD162" s="283">
        <v>78401200</v>
      </c>
      <c r="AE162" s="283">
        <v>19087050</v>
      </c>
      <c r="AF162" s="283">
        <v>97488250</v>
      </c>
      <c r="AG162" s="283">
        <v>293011750</v>
      </c>
      <c r="AH162" s="283">
        <v>4260000</v>
      </c>
      <c r="AI162" s="283">
        <v>53230343</v>
      </c>
      <c r="AJ162" s="283">
        <v>19449550</v>
      </c>
      <c r="AK162" s="283">
        <v>72679893</v>
      </c>
      <c r="AL162" s="283">
        <v>24808357</v>
      </c>
      <c r="AM162" s="283">
        <v>4260000</v>
      </c>
      <c r="AN162" s="283">
        <v>53190743</v>
      </c>
      <c r="AO162" s="283">
        <v>19449550</v>
      </c>
      <c r="AP162" s="283">
        <v>72640293</v>
      </c>
      <c r="AQ162" s="283">
        <v>39600</v>
      </c>
      <c r="AR162" s="283">
        <v>0</v>
      </c>
      <c r="AS162" s="283">
        <v>0</v>
      </c>
      <c r="AT162" s="283">
        <v>0</v>
      </c>
      <c r="AU162" s="283">
        <v>53190743</v>
      </c>
      <c r="AV162" s="283">
        <v>19449550</v>
      </c>
      <c r="AW162" s="283">
        <v>72640293</v>
      </c>
      <c r="AX162" s="283">
        <v>72640293</v>
      </c>
      <c r="AY162" s="283">
        <v>76900293</v>
      </c>
    </row>
    <row r="163" spans="1:51" ht="20.100000000000001" customHeight="1" x14ac:dyDescent="0.25">
      <c r="A163" s="141" t="s">
        <v>248</v>
      </c>
      <c r="B163" s="142" t="s">
        <v>249</v>
      </c>
      <c r="C163" s="140">
        <f>C164+C167+C168+C173+C176</f>
        <v>677026840.12460041</v>
      </c>
      <c r="D163" s="140">
        <f t="shared" ref="D163:Q163" si="79">D164+D167+D168+D173+D176</f>
        <v>0</v>
      </c>
      <c r="E163" s="140">
        <f t="shared" si="79"/>
        <v>1300000</v>
      </c>
      <c r="F163" s="140">
        <f t="shared" si="79"/>
        <v>0</v>
      </c>
      <c r="G163" s="140">
        <f t="shared" si="79"/>
        <v>678326840.12460041</v>
      </c>
      <c r="H163" s="140">
        <f t="shared" si="79"/>
        <v>198066</v>
      </c>
      <c r="I163" s="140">
        <f t="shared" si="79"/>
        <v>159908814</v>
      </c>
      <c r="J163" s="140">
        <f t="shared" si="79"/>
        <v>518418026.12460041</v>
      </c>
      <c r="K163" s="140">
        <f t="shared" si="79"/>
        <v>17596946.100000001</v>
      </c>
      <c r="L163" s="140">
        <f t="shared" si="79"/>
        <v>45473166.420000002</v>
      </c>
      <c r="M163" s="140">
        <f t="shared" si="79"/>
        <v>45473166.420000002</v>
      </c>
      <c r="N163" s="140">
        <f t="shared" si="79"/>
        <v>375198066</v>
      </c>
      <c r="O163" s="140">
        <f t="shared" si="79"/>
        <v>534908814</v>
      </c>
      <c r="P163" s="140">
        <f t="shared" si="79"/>
        <v>375000000</v>
      </c>
      <c r="Q163" s="140">
        <f t="shared" si="79"/>
        <v>143418026.12460041</v>
      </c>
      <c r="R163" s="140">
        <f>R164+R167+R168+R173+R176</f>
        <v>375198066</v>
      </c>
      <c r="S163" s="437">
        <f>S164+S167+S168+S173+S176</f>
        <v>534908814</v>
      </c>
      <c r="T163" s="182"/>
      <c r="U163" s="364">
        <v>2020102</v>
      </c>
      <c r="V163" s="362" t="s">
        <v>986</v>
      </c>
      <c r="W163" s="283">
        <v>677026840.12459993</v>
      </c>
      <c r="X163" s="283">
        <v>0</v>
      </c>
      <c r="Y163" s="283">
        <v>0</v>
      </c>
      <c r="Z163" s="283">
        <v>1300000</v>
      </c>
      <c r="AA163" s="283">
        <v>0</v>
      </c>
      <c r="AB163" s="283">
        <v>678326840.12459993</v>
      </c>
      <c r="AC163" s="283">
        <v>0</v>
      </c>
      <c r="AD163" s="283">
        <v>159710748</v>
      </c>
      <c r="AE163" s="283">
        <v>375198066</v>
      </c>
      <c r="AF163" s="283">
        <v>534908814</v>
      </c>
      <c r="AG163" s="283">
        <v>143418026.12459993</v>
      </c>
      <c r="AH163" s="283">
        <v>0</v>
      </c>
      <c r="AI163" s="283">
        <v>159710748</v>
      </c>
      <c r="AJ163" s="283">
        <v>198066</v>
      </c>
      <c r="AK163" s="283">
        <v>159908814</v>
      </c>
      <c r="AL163" s="283">
        <v>375000000</v>
      </c>
      <c r="AM163" s="283">
        <v>0</v>
      </c>
      <c r="AN163" s="283">
        <v>27876220.32</v>
      </c>
      <c r="AO163" s="283">
        <v>17596946.100000001</v>
      </c>
      <c r="AP163" s="283">
        <v>45473166.420000002</v>
      </c>
      <c r="AQ163" s="283">
        <v>114435647.58</v>
      </c>
      <c r="AR163" s="283">
        <v>0</v>
      </c>
      <c r="AS163" s="283">
        <v>0</v>
      </c>
      <c r="AT163" s="283">
        <v>0</v>
      </c>
      <c r="AU163" s="283">
        <v>27876220.32</v>
      </c>
      <c r="AV163" s="283">
        <v>17596946.100000001</v>
      </c>
      <c r="AW163" s="283">
        <v>45473166.420000002</v>
      </c>
      <c r="AX163" s="283">
        <v>45473166.420000002</v>
      </c>
      <c r="AY163" s="283">
        <v>45473166.420000002</v>
      </c>
    </row>
    <row r="164" spans="1:51" ht="20.100000000000001" customHeight="1" x14ac:dyDescent="0.25">
      <c r="A164" s="141" t="s">
        <v>250</v>
      </c>
      <c r="B164" s="142" t="s">
        <v>251</v>
      </c>
      <c r="C164" s="140">
        <f>SUM(C165:C166)</f>
        <v>800000</v>
      </c>
      <c r="D164" s="140">
        <f t="shared" ref="D164:Q164" si="80">SUM(D165:D166)</f>
        <v>0</v>
      </c>
      <c r="E164" s="140">
        <f t="shared" si="80"/>
        <v>0</v>
      </c>
      <c r="F164" s="140">
        <f t="shared" si="80"/>
        <v>0</v>
      </c>
      <c r="G164" s="140">
        <f t="shared" si="80"/>
        <v>800000</v>
      </c>
      <c r="H164" s="140">
        <f t="shared" si="80"/>
        <v>0</v>
      </c>
      <c r="I164" s="140">
        <f t="shared" si="80"/>
        <v>0</v>
      </c>
      <c r="J164" s="140">
        <f t="shared" si="80"/>
        <v>800000</v>
      </c>
      <c r="K164" s="140">
        <f t="shared" si="80"/>
        <v>0</v>
      </c>
      <c r="L164" s="140">
        <f t="shared" si="80"/>
        <v>0</v>
      </c>
      <c r="M164" s="140">
        <f t="shared" si="80"/>
        <v>0</v>
      </c>
      <c r="N164" s="140">
        <f t="shared" si="80"/>
        <v>0</v>
      </c>
      <c r="O164" s="140">
        <f t="shared" si="80"/>
        <v>0</v>
      </c>
      <c r="P164" s="140">
        <f t="shared" si="80"/>
        <v>0</v>
      </c>
      <c r="Q164" s="140">
        <f t="shared" si="80"/>
        <v>800000</v>
      </c>
      <c r="R164" s="140">
        <f>SUM(R165:R166)</f>
        <v>0</v>
      </c>
      <c r="S164" s="437">
        <f>SUM(S165:S166)</f>
        <v>0</v>
      </c>
      <c r="T164" s="182"/>
      <c r="U164" s="364">
        <v>202010201</v>
      </c>
      <c r="V164" s="362" t="s">
        <v>987</v>
      </c>
      <c r="W164" s="283">
        <v>800000</v>
      </c>
      <c r="X164" s="283">
        <v>0</v>
      </c>
      <c r="Y164" s="283">
        <v>0</v>
      </c>
      <c r="Z164" s="283">
        <v>0</v>
      </c>
      <c r="AA164" s="283">
        <v>0</v>
      </c>
      <c r="AB164" s="283">
        <v>800000</v>
      </c>
      <c r="AC164" s="283">
        <v>0</v>
      </c>
      <c r="AD164" s="283">
        <v>0</v>
      </c>
      <c r="AE164" s="283">
        <v>0</v>
      </c>
      <c r="AF164" s="283">
        <v>0</v>
      </c>
      <c r="AG164" s="283">
        <v>800000</v>
      </c>
      <c r="AH164" s="283">
        <v>0</v>
      </c>
      <c r="AI164" s="283">
        <v>0</v>
      </c>
      <c r="AJ164" s="283">
        <v>0</v>
      </c>
      <c r="AK164" s="283">
        <v>0</v>
      </c>
      <c r="AL164" s="283">
        <v>0</v>
      </c>
      <c r="AM164" s="283">
        <v>0</v>
      </c>
      <c r="AN164" s="283">
        <v>0</v>
      </c>
      <c r="AO164" s="283">
        <v>0</v>
      </c>
      <c r="AP164" s="283">
        <v>0</v>
      </c>
      <c r="AQ164" s="283">
        <v>0</v>
      </c>
      <c r="AR164" s="283">
        <v>0</v>
      </c>
      <c r="AS164" s="283">
        <v>0</v>
      </c>
      <c r="AT164" s="283">
        <v>0</v>
      </c>
      <c r="AU164" s="283">
        <v>0</v>
      </c>
      <c r="AV164" s="283">
        <v>0</v>
      </c>
      <c r="AW164" s="283">
        <v>0</v>
      </c>
      <c r="AX164" s="283">
        <v>0</v>
      </c>
      <c r="AY164" s="283">
        <v>0</v>
      </c>
    </row>
    <row r="165" spans="1:51" ht="20.100000000000001" customHeight="1" x14ac:dyDescent="0.25">
      <c r="A165" s="10" t="s">
        <v>252</v>
      </c>
      <c r="B165" s="11" t="s">
        <v>253</v>
      </c>
      <c r="C165" s="12">
        <v>500000</v>
      </c>
      <c r="D165" s="183">
        <v>0</v>
      </c>
      <c r="E165" s="131">
        <v>0</v>
      </c>
      <c r="F165" s="131">
        <v>0</v>
      </c>
      <c r="G165" s="12">
        <f>C165+D165+E165-F165</f>
        <v>500000</v>
      </c>
      <c r="H165" s="183">
        <v>0</v>
      </c>
      <c r="I165" s="183">
        <v>0</v>
      </c>
      <c r="J165" s="183">
        <f>G165-I165</f>
        <v>500000</v>
      </c>
      <c r="K165" s="183">
        <v>0</v>
      </c>
      <c r="L165" s="183">
        <v>0</v>
      </c>
      <c r="M165" s="183">
        <v>0</v>
      </c>
      <c r="N165" s="183">
        <v>0</v>
      </c>
      <c r="O165" s="183">
        <v>0</v>
      </c>
      <c r="P165" s="12">
        <f>O165-I165</f>
        <v>0</v>
      </c>
      <c r="Q165" s="12">
        <f>G165-O165</f>
        <v>500000</v>
      </c>
      <c r="R165" s="183">
        <v>0</v>
      </c>
      <c r="S165" s="438">
        <v>0</v>
      </c>
      <c r="T165" s="182"/>
      <c r="U165" s="364">
        <v>20201020101</v>
      </c>
      <c r="V165" s="362" t="s">
        <v>253</v>
      </c>
      <c r="W165" s="283">
        <v>500000</v>
      </c>
      <c r="X165" s="283">
        <v>0</v>
      </c>
      <c r="Y165" s="283">
        <v>0</v>
      </c>
      <c r="Z165" s="283">
        <v>0</v>
      </c>
      <c r="AA165" s="283">
        <v>0</v>
      </c>
      <c r="AB165" s="283">
        <v>500000</v>
      </c>
      <c r="AC165" s="283">
        <v>0</v>
      </c>
      <c r="AD165" s="283">
        <v>0</v>
      </c>
      <c r="AE165" s="283">
        <v>0</v>
      </c>
      <c r="AF165" s="283">
        <v>0</v>
      </c>
      <c r="AG165" s="283">
        <v>500000</v>
      </c>
      <c r="AH165" s="283">
        <v>0</v>
      </c>
      <c r="AI165" s="283">
        <v>0</v>
      </c>
      <c r="AJ165" s="283">
        <v>0</v>
      </c>
      <c r="AK165" s="283">
        <v>0</v>
      </c>
      <c r="AL165" s="283">
        <v>0</v>
      </c>
      <c r="AM165" s="283">
        <v>0</v>
      </c>
      <c r="AN165" s="283">
        <v>0</v>
      </c>
      <c r="AO165" s="283">
        <v>0</v>
      </c>
      <c r="AP165" s="283">
        <v>0</v>
      </c>
      <c r="AQ165" s="283">
        <v>0</v>
      </c>
      <c r="AR165" s="283">
        <v>0</v>
      </c>
      <c r="AS165" s="283">
        <v>0</v>
      </c>
      <c r="AT165" s="283">
        <v>0</v>
      </c>
      <c r="AU165" s="283">
        <v>0</v>
      </c>
      <c r="AV165" s="283">
        <v>0</v>
      </c>
      <c r="AW165" s="283">
        <v>0</v>
      </c>
      <c r="AX165" s="283">
        <v>0</v>
      </c>
      <c r="AY165" s="283">
        <v>0</v>
      </c>
    </row>
    <row r="166" spans="1:51" ht="20.100000000000001" customHeight="1" x14ac:dyDescent="0.25">
      <c r="A166" s="10" t="s">
        <v>254</v>
      </c>
      <c r="B166" s="11" t="s">
        <v>255</v>
      </c>
      <c r="C166" s="13">
        <v>300000</v>
      </c>
      <c r="D166" s="183">
        <v>0</v>
      </c>
      <c r="E166" s="131">
        <v>0</v>
      </c>
      <c r="F166" s="131">
        <v>0</v>
      </c>
      <c r="G166" s="13">
        <f>C166+D166+E166-F166</f>
        <v>300000</v>
      </c>
      <c r="H166" s="183">
        <v>0</v>
      </c>
      <c r="I166" s="183">
        <v>0</v>
      </c>
      <c r="J166" s="183">
        <f>G166-I166</f>
        <v>300000</v>
      </c>
      <c r="K166" s="183">
        <v>0</v>
      </c>
      <c r="L166" s="183">
        <v>0</v>
      </c>
      <c r="M166" s="183">
        <v>0</v>
      </c>
      <c r="N166" s="183">
        <v>0</v>
      </c>
      <c r="O166" s="183">
        <v>0</v>
      </c>
      <c r="P166" s="13">
        <f>O166-I166</f>
        <v>0</v>
      </c>
      <c r="Q166" s="12">
        <f>G166-O166</f>
        <v>300000</v>
      </c>
      <c r="R166" s="183">
        <v>0</v>
      </c>
      <c r="S166" s="438">
        <v>0</v>
      </c>
      <c r="T166" s="182"/>
      <c r="U166" s="364">
        <v>20201020103</v>
      </c>
      <c r="V166" s="362" t="s">
        <v>988</v>
      </c>
      <c r="W166" s="283">
        <v>300000</v>
      </c>
      <c r="X166" s="283">
        <v>0</v>
      </c>
      <c r="Y166" s="283">
        <v>0</v>
      </c>
      <c r="Z166" s="283">
        <v>0</v>
      </c>
      <c r="AA166" s="283">
        <v>0</v>
      </c>
      <c r="AB166" s="283">
        <v>300000</v>
      </c>
      <c r="AC166" s="283">
        <v>0</v>
      </c>
      <c r="AD166" s="283">
        <v>0</v>
      </c>
      <c r="AE166" s="283">
        <v>0</v>
      </c>
      <c r="AF166" s="283">
        <v>0</v>
      </c>
      <c r="AG166" s="283">
        <v>300000</v>
      </c>
      <c r="AH166" s="283">
        <v>0</v>
      </c>
      <c r="AI166" s="283">
        <v>0</v>
      </c>
      <c r="AJ166" s="283">
        <v>0</v>
      </c>
      <c r="AK166" s="283">
        <v>0</v>
      </c>
      <c r="AL166" s="283">
        <v>0</v>
      </c>
      <c r="AM166" s="283">
        <v>0</v>
      </c>
      <c r="AN166" s="283">
        <v>0</v>
      </c>
      <c r="AO166" s="283">
        <v>0</v>
      </c>
      <c r="AP166" s="283">
        <v>0</v>
      </c>
      <c r="AQ166" s="283">
        <v>0</v>
      </c>
      <c r="AR166" s="283">
        <v>0</v>
      </c>
      <c r="AS166" s="283">
        <v>0</v>
      </c>
      <c r="AT166" s="283">
        <v>0</v>
      </c>
      <c r="AU166" s="283">
        <v>0</v>
      </c>
      <c r="AV166" s="283">
        <v>0</v>
      </c>
      <c r="AW166" s="283">
        <v>0</v>
      </c>
      <c r="AX166" s="283">
        <v>0</v>
      </c>
      <c r="AY166" s="283">
        <v>0</v>
      </c>
    </row>
    <row r="167" spans="1:51" ht="20.100000000000001" customHeight="1" x14ac:dyDescent="0.25">
      <c r="A167" s="10" t="s">
        <v>256</v>
      </c>
      <c r="B167" s="11" t="s">
        <v>257</v>
      </c>
      <c r="C167" s="14">
        <v>200000</v>
      </c>
      <c r="D167" s="183">
        <v>0</v>
      </c>
      <c r="E167" s="131">
        <v>0</v>
      </c>
      <c r="F167" s="131">
        <v>0</v>
      </c>
      <c r="G167" s="14">
        <f>C167+D167+E167-F167</f>
        <v>200000</v>
      </c>
      <c r="H167" s="183">
        <v>0</v>
      </c>
      <c r="I167" s="183">
        <v>0</v>
      </c>
      <c r="J167" s="183">
        <f>G167-I167</f>
        <v>200000</v>
      </c>
      <c r="K167" s="183">
        <v>0</v>
      </c>
      <c r="L167" s="183">
        <v>0</v>
      </c>
      <c r="M167" s="183">
        <v>0</v>
      </c>
      <c r="N167" s="183">
        <v>0</v>
      </c>
      <c r="O167" s="183">
        <v>0</v>
      </c>
      <c r="P167" s="14">
        <f>O167-I167</f>
        <v>0</v>
      </c>
      <c r="Q167" s="12">
        <f>G167-O167</f>
        <v>200000</v>
      </c>
      <c r="R167" s="183">
        <v>0</v>
      </c>
      <c r="S167" s="438">
        <v>0</v>
      </c>
      <c r="T167" s="182"/>
      <c r="U167" s="364">
        <v>202010202</v>
      </c>
      <c r="V167" s="362" t="s">
        <v>257</v>
      </c>
      <c r="W167" s="283">
        <v>200000</v>
      </c>
      <c r="X167" s="283">
        <v>0</v>
      </c>
      <c r="Y167" s="283">
        <v>0</v>
      </c>
      <c r="Z167" s="283">
        <v>0</v>
      </c>
      <c r="AA167" s="283">
        <v>0</v>
      </c>
      <c r="AB167" s="283">
        <v>200000</v>
      </c>
      <c r="AC167" s="283">
        <v>0</v>
      </c>
      <c r="AD167" s="283">
        <v>0</v>
      </c>
      <c r="AE167" s="283">
        <v>0</v>
      </c>
      <c r="AF167" s="283">
        <v>0</v>
      </c>
      <c r="AG167" s="283">
        <v>200000</v>
      </c>
      <c r="AH167" s="283">
        <v>0</v>
      </c>
      <c r="AI167" s="283">
        <v>0</v>
      </c>
      <c r="AJ167" s="283">
        <v>0</v>
      </c>
      <c r="AK167" s="283">
        <v>0</v>
      </c>
      <c r="AL167" s="283">
        <v>0</v>
      </c>
      <c r="AM167" s="283">
        <v>0</v>
      </c>
      <c r="AN167" s="283">
        <v>0</v>
      </c>
      <c r="AO167" s="283">
        <v>0</v>
      </c>
      <c r="AP167" s="283">
        <v>0</v>
      </c>
      <c r="AQ167" s="283">
        <v>0</v>
      </c>
      <c r="AR167" s="283">
        <v>0</v>
      </c>
      <c r="AS167" s="283">
        <v>0</v>
      </c>
      <c r="AT167" s="283">
        <v>0</v>
      </c>
      <c r="AU167" s="283">
        <v>0</v>
      </c>
      <c r="AV167" s="283">
        <v>0</v>
      </c>
      <c r="AW167" s="283">
        <v>0</v>
      </c>
      <c r="AX167" s="283">
        <v>0</v>
      </c>
      <c r="AY167" s="283">
        <v>0</v>
      </c>
    </row>
    <row r="168" spans="1:51" ht="20.100000000000001" customHeight="1" x14ac:dyDescent="0.25">
      <c r="A168" s="141" t="s">
        <v>258</v>
      </c>
      <c r="B168" s="142" t="s">
        <v>259</v>
      </c>
      <c r="C168" s="140">
        <f t="shared" ref="C168:Q168" si="81">SUM(C169:C172)</f>
        <v>281900000</v>
      </c>
      <c r="D168" s="140">
        <f t="shared" si="81"/>
        <v>0</v>
      </c>
      <c r="E168" s="140">
        <f t="shared" si="81"/>
        <v>1300000</v>
      </c>
      <c r="F168" s="140">
        <f t="shared" si="81"/>
        <v>0</v>
      </c>
      <c r="G168" s="140">
        <f t="shared" si="81"/>
        <v>283200000</v>
      </c>
      <c r="H168" s="140">
        <f t="shared" si="81"/>
        <v>198066</v>
      </c>
      <c r="I168" s="140">
        <f t="shared" si="81"/>
        <v>159408814</v>
      </c>
      <c r="J168" s="140">
        <f t="shared" si="81"/>
        <v>123791186</v>
      </c>
      <c r="K168" s="140">
        <f t="shared" si="81"/>
        <v>17596946.100000001</v>
      </c>
      <c r="L168" s="140">
        <f t="shared" si="81"/>
        <v>44973166.420000002</v>
      </c>
      <c r="M168" s="140">
        <f t="shared" si="81"/>
        <v>44973166.420000002</v>
      </c>
      <c r="N168" s="140">
        <f t="shared" si="81"/>
        <v>198066</v>
      </c>
      <c r="O168" s="140">
        <f t="shared" si="81"/>
        <v>159408814</v>
      </c>
      <c r="P168" s="140">
        <f t="shared" si="81"/>
        <v>0</v>
      </c>
      <c r="Q168" s="140">
        <f t="shared" si="81"/>
        <v>123791186</v>
      </c>
      <c r="R168" s="140">
        <f>SUM(R169:R172)</f>
        <v>198066</v>
      </c>
      <c r="S168" s="437">
        <f>SUM(S169:S172)</f>
        <v>159408814</v>
      </c>
      <c r="T168" s="182"/>
      <c r="U168" s="364">
        <v>202010203</v>
      </c>
      <c r="V168" s="362" t="s">
        <v>989</v>
      </c>
      <c r="W168" s="283">
        <v>281900000</v>
      </c>
      <c r="X168" s="283">
        <v>0</v>
      </c>
      <c r="Y168" s="283">
        <v>0</v>
      </c>
      <c r="Z168" s="283">
        <v>1300000</v>
      </c>
      <c r="AA168" s="283">
        <v>0</v>
      </c>
      <c r="AB168" s="283">
        <v>283200000</v>
      </c>
      <c r="AC168" s="283">
        <v>0</v>
      </c>
      <c r="AD168" s="283">
        <v>159210748</v>
      </c>
      <c r="AE168" s="283">
        <v>198066</v>
      </c>
      <c r="AF168" s="283">
        <v>159408814</v>
      </c>
      <c r="AG168" s="283">
        <v>123791186</v>
      </c>
      <c r="AH168" s="283">
        <v>0</v>
      </c>
      <c r="AI168" s="283">
        <v>159210748</v>
      </c>
      <c r="AJ168" s="283">
        <v>198066</v>
      </c>
      <c r="AK168" s="283">
        <v>159408814</v>
      </c>
      <c r="AL168" s="283">
        <v>0</v>
      </c>
      <c r="AM168" s="283">
        <v>0</v>
      </c>
      <c r="AN168" s="283">
        <v>27376220.32</v>
      </c>
      <c r="AO168" s="283">
        <v>17596946.100000001</v>
      </c>
      <c r="AP168" s="283">
        <v>44973166.420000002</v>
      </c>
      <c r="AQ168" s="283">
        <v>114435647.58</v>
      </c>
      <c r="AR168" s="283">
        <v>0</v>
      </c>
      <c r="AS168" s="283">
        <v>0</v>
      </c>
      <c r="AT168" s="283">
        <v>0</v>
      </c>
      <c r="AU168" s="283">
        <v>27376220.32</v>
      </c>
      <c r="AV168" s="283">
        <v>17596946.100000001</v>
      </c>
      <c r="AW168" s="283">
        <v>44973166.420000002</v>
      </c>
      <c r="AX168" s="283">
        <v>44973166.420000002</v>
      </c>
      <c r="AY168" s="283">
        <v>44973166.420000002</v>
      </c>
    </row>
    <row r="169" spans="1:51" ht="20.100000000000001" customHeight="1" x14ac:dyDescent="0.25">
      <c r="A169" s="10" t="s">
        <v>260</v>
      </c>
      <c r="B169" s="11" t="s">
        <v>261</v>
      </c>
      <c r="C169" s="12">
        <v>144000000</v>
      </c>
      <c r="D169" s="183">
        <v>0</v>
      </c>
      <c r="E169" s="131">
        <v>0</v>
      </c>
      <c r="F169" s="131">
        <v>0</v>
      </c>
      <c r="G169" s="12">
        <f>C169+D169+E169-F169</f>
        <v>144000000</v>
      </c>
      <c r="H169" s="183">
        <v>0</v>
      </c>
      <c r="I169" s="183">
        <v>144000000</v>
      </c>
      <c r="J169" s="183">
        <f>G169-I169</f>
        <v>0</v>
      </c>
      <c r="K169" s="183">
        <v>17398880.100000001</v>
      </c>
      <c r="L169" s="183">
        <v>39317952.420000002</v>
      </c>
      <c r="M169" s="183">
        <v>39317952.420000002</v>
      </c>
      <c r="N169" s="183">
        <v>0</v>
      </c>
      <c r="O169" s="183">
        <v>144000000</v>
      </c>
      <c r="P169" s="12">
        <f>O169-I169</f>
        <v>0</v>
      </c>
      <c r="Q169" s="12">
        <f>G169-O169</f>
        <v>0</v>
      </c>
      <c r="R169" s="183">
        <v>0</v>
      </c>
      <c r="S169" s="438">
        <v>144000000</v>
      </c>
      <c r="T169" s="182"/>
      <c r="U169" s="364">
        <v>20201020303</v>
      </c>
      <c r="V169" s="362" t="s">
        <v>261</v>
      </c>
      <c r="W169" s="283">
        <v>144000000</v>
      </c>
      <c r="X169" s="283">
        <v>0</v>
      </c>
      <c r="Y169" s="283">
        <v>0</v>
      </c>
      <c r="Z169" s="283">
        <v>0</v>
      </c>
      <c r="AA169" s="283">
        <v>0</v>
      </c>
      <c r="AB169" s="283">
        <v>144000000</v>
      </c>
      <c r="AC169" s="283">
        <v>0</v>
      </c>
      <c r="AD169" s="283">
        <v>144000000</v>
      </c>
      <c r="AE169" s="283">
        <v>0</v>
      </c>
      <c r="AF169" s="283">
        <v>144000000</v>
      </c>
      <c r="AG169" s="283">
        <v>0</v>
      </c>
      <c r="AH169" s="283">
        <v>0</v>
      </c>
      <c r="AI169" s="283">
        <v>144000000</v>
      </c>
      <c r="AJ169" s="283">
        <v>0</v>
      </c>
      <c r="AK169" s="283">
        <v>144000000</v>
      </c>
      <c r="AL169" s="283">
        <v>0</v>
      </c>
      <c r="AM169" s="283">
        <v>0</v>
      </c>
      <c r="AN169" s="283">
        <v>21919072.32</v>
      </c>
      <c r="AO169" s="283">
        <v>17398880.100000001</v>
      </c>
      <c r="AP169" s="283">
        <v>39317952.420000002</v>
      </c>
      <c r="AQ169" s="283">
        <v>104682047.58</v>
      </c>
      <c r="AR169" s="283">
        <v>0</v>
      </c>
      <c r="AS169" s="283">
        <v>0</v>
      </c>
      <c r="AT169" s="283">
        <v>0</v>
      </c>
      <c r="AU169" s="283">
        <v>21919072.32</v>
      </c>
      <c r="AV169" s="283">
        <v>17398880.100000001</v>
      </c>
      <c r="AW169" s="283">
        <v>39317952.420000002</v>
      </c>
      <c r="AX169" s="283">
        <v>39317952.420000002</v>
      </c>
      <c r="AY169" s="283">
        <v>39317952.420000002</v>
      </c>
    </row>
    <row r="170" spans="1:51" ht="20.100000000000001" customHeight="1" x14ac:dyDescent="0.25">
      <c r="A170" s="10" t="s">
        <v>262</v>
      </c>
      <c r="B170" s="11" t="s">
        <v>263</v>
      </c>
      <c r="C170" s="13">
        <v>2400000</v>
      </c>
      <c r="D170" s="183">
        <v>0</v>
      </c>
      <c r="E170" s="131">
        <v>0</v>
      </c>
      <c r="F170" s="131">
        <v>0</v>
      </c>
      <c r="G170" s="13">
        <f>C170+D170+E170-F170</f>
        <v>2400000</v>
      </c>
      <c r="H170" s="183">
        <v>0</v>
      </c>
      <c r="I170" s="183">
        <v>900000</v>
      </c>
      <c r="J170" s="183">
        <f>G170-I170</f>
        <v>1500000</v>
      </c>
      <c r="K170" s="183">
        <v>0</v>
      </c>
      <c r="L170" s="183">
        <v>900000</v>
      </c>
      <c r="M170" s="183">
        <v>900000</v>
      </c>
      <c r="N170" s="183">
        <v>0</v>
      </c>
      <c r="O170" s="183">
        <v>900000</v>
      </c>
      <c r="P170" s="13">
        <f>O170-I170</f>
        <v>0</v>
      </c>
      <c r="Q170" s="12">
        <f>G170-O170</f>
        <v>1500000</v>
      </c>
      <c r="R170" s="183">
        <v>0</v>
      </c>
      <c r="S170" s="438">
        <v>900000</v>
      </c>
      <c r="T170" s="182"/>
      <c r="U170" s="364">
        <v>20201020305</v>
      </c>
      <c r="V170" s="362" t="s">
        <v>263</v>
      </c>
      <c r="W170" s="283">
        <v>2400000</v>
      </c>
      <c r="X170" s="283">
        <v>0</v>
      </c>
      <c r="Y170" s="283">
        <v>0</v>
      </c>
      <c r="Z170" s="283">
        <v>0</v>
      </c>
      <c r="AA170" s="283">
        <v>0</v>
      </c>
      <c r="AB170" s="283">
        <v>2400000</v>
      </c>
      <c r="AC170" s="283">
        <v>0</v>
      </c>
      <c r="AD170" s="283">
        <v>900000</v>
      </c>
      <c r="AE170" s="283">
        <v>0</v>
      </c>
      <c r="AF170" s="283">
        <v>900000</v>
      </c>
      <c r="AG170" s="283">
        <v>1500000</v>
      </c>
      <c r="AH170" s="283">
        <v>0</v>
      </c>
      <c r="AI170" s="283">
        <v>900000</v>
      </c>
      <c r="AJ170" s="283">
        <v>0</v>
      </c>
      <c r="AK170" s="283">
        <v>900000</v>
      </c>
      <c r="AL170" s="283">
        <v>0</v>
      </c>
      <c r="AM170" s="283">
        <v>0</v>
      </c>
      <c r="AN170" s="283">
        <v>900000</v>
      </c>
      <c r="AO170" s="283">
        <v>0</v>
      </c>
      <c r="AP170" s="283">
        <v>900000</v>
      </c>
      <c r="AQ170" s="283">
        <v>0</v>
      </c>
      <c r="AR170" s="283">
        <v>0</v>
      </c>
      <c r="AS170" s="283">
        <v>0</v>
      </c>
      <c r="AT170" s="283">
        <v>0</v>
      </c>
      <c r="AU170" s="283">
        <v>900000</v>
      </c>
      <c r="AV170" s="283">
        <v>0</v>
      </c>
      <c r="AW170" s="283">
        <v>900000</v>
      </c>
      <c r="AX170" s="283">
        <v>900000</v>
      </c>
      <c r="AY170" s="283">
        <v>900000</v>
      </c>
    </row>
    <row r="171" spans="1:51" ht="20.100000000000001" customHeight="1" x14ac:dyDescent="0.25">
      <c r="A171" s="10" t="s">
        <v>264</v>
      </c>
      <c r="B171" s="11" t="s">
        <v>265</v>
      </c>
      <c r="C171" s="13">
        <v>2300000</v>
      </c>
      <c r="D171" s="183">
        <v>0</v>
      </c>
      <c r="E171" s="131">
        <v>1300000</v>
      </c>
      <c r="F171" s="131">
        <v>0</v>
      </c>
      <c r="G171" s="13">
        <f>C171+D171+E171-F171</f>
        <v>3600000</v>
      </c>
      <c r="H171" s="183">
        <v>0</v>
      </c>
      <c r="I171" s="183">
        <v>1547750</v>
      </c>
      <c r="J171" s="183">
        <f>G171-I171</f>
        <v>2052250</v>
      </c>
      <c r="K171" s="183">
        <v>0</v>
      </c>
      <c r="L171" s="183">
        <v>1547750</v>
      </c>
      <c r="M171" s="183">
        <v>1547750</v>
      </c>
      <c r="N171" s="183">
        <v>0</v>
      </c>
      <c r="O171" s="183">
        <v>1547750</v>
      </c>
      <c r="P171" s="13">
        <f>O171-I171</f>
        <v>0</v>
      </c>
      <c r="Q171" s="12">
        <f>G171-O171</f>
        <v>2052250</v>
      </c>
      <c r="R171" s="183">
        <v>0</v>
      </c>
      <c r="S171" s="438">
        <v>1547750</v>
      </c>
      <c r="T171" s="182"/>
      <c r="U171" s="364">
        <v>20201020308</v>
      </c>
      <c r="V171" s="362" t="s">
        <v>265</v>
      </c>
      <c r="W171" s="283">
        <v>2300000</v>
      </c>
      <c r="X171" s="283">
        <v>0</v>
      </c>
      <c r="Y171" s="283">
        <v>0</v>
      </c>
      <c r="Z171" s="283">
        <v>1300000</v>
      </c>
      <c r="AA171" s="283">
        <v>0</v>
      </c>
      <c r="AB171" s="283">
        <v>3600000</v>
      </c>
      <c r="AC171" s="283">
        <v>0</v>
      </c>
      <c r="AD171" s="283">
        <v>1547750</v>
      </c>
      <c r="AE171" s="283">
        <v>0</v>
      </c>
      <c r="AF171" s="283">
        <v>1547750</v>
      </c>
      <c r="AG171" s="283">
        <v>2052250</v>
      </c>
      <c r="AH171" s="283">
        <v>0</v>
      </c>
      <c r="AI171" s="283">
        <v>1547750</v>
      </c>
      <c r="AJ171" s="283">
        <v>0</v>
      </c>
      <c r="AK171" s="283">
        <v>1547750</v>
      </c>
      <c r="AL171" s="283">
        <v>0</v>
      </c>
      <c r="AM171" s="283">
        <v>0</v>
      </c>
      <c r="AN171" s="283">
        <v>1547750</v>
      </c>
      <c r="AO171" s="283">
        <v>0</v>
      </c>
      <c r="AP171" s="283">
        <v>1547750</v>
      </c>
      <c r="AQ171" s="283">
        <v>0</v>
      </c>
      <c r="AR171" s="283">
        <v>0</v>
      </c>
      <c r="AS171" s="283">
        <v>0</v>
      </c>
      <c r="AT171" s="283">
        <v>0</v>
      </c>
      <c r="AU171" s="283">
        <v>1547750</v>
      </c>
      <c r="AV171" s="283">
        <v>0</v>
      </c>
      <c r="AW171" s="283">
        <v>1547750</v>
      </c>
      <c r="AX171" s="283">
        <v>1547750</v>
      </c>
      <c r="AY171" s="283">
        <v>1547750</v>
      </c>
    </row>
    <row r="172" spans="1:51" ht="20.100000000000001" customHeight="1" x14ac:dyDescent="0.25">
      <c r="A172" s="10" t="s">
        <v>266</v>
      </c>
      <c r="B172" s="11" t="s">
        <v>267</v>
      </c>
      <c r="C172" s="14">
        <v>133200000</v>
      </c>
      <c r="D172" s="183">
        <v>0</v>
      </c>
      <c r="E172" s="131">
        <v>0</v>
      </c>
      <c r="F172" s="131">
        <v>0</v>
      </c>
      <c r="G172" s="14">
        <f>C172+D172+E172-F172</f>
        <v>133200000</v>
      </c>
      <c r="H172" s="183">
        <v>198066</v>
      </c>
      <c r="I172" s="183">
        <v>12961064</v>
      </c>
      <c r="J172" s="183">
        <f>G172-I172</f>
        <v>120238936</v>
      </c>
      <c r="K172" s="183">
        <v>198066</v>
      </c>
      <c r="L172" s="183">
        <v>3207464</v>
      </c>
      <c r="M172" s="183">
        <v>3207464</v>
      </c>
      <c r="N172" s="183">
        <v>198066</v>
      </c>
      <c r="O172" s="183">
        <v>12961064</v>
      </c>
      <c r="P172" s="14">
        <f>O172-I172</f>
        <v>0</v>
      </c>
      <c r="Q172" s="12">
        <f>G172-O172</f>
        <v>120238936</v>
      </c>
      <c r="R172" s="183">
        <v>198066</v>
      </c>
      <c r="S172" s="438">
        <v>12961064</v>
      </c>
      <c r="T172" s="182"/>
      <c r="U172" s="364">
        <v>20201020309</v>
      </c>
      <c r="V172" s="362" t="s">
        <v>267</v>
      </c>
      <c r="W172" s="283">
        <v>133200000</v>
      </c>
      <c r="X172" s="283">
        <v>0</v>
      </c>
      <c r="Y172" s="283">
        <v>0</v>
      </c>
      <c r="Z172" s="283">
        <v>0</v>
      </c>
      <c r="AA172" s="283">
        <v>0</v>
      </c>
      <c r="AB172" s="283">
        <v>133200000</v>
      </c>
      <c r="AC172" s="283">
        <v>0</v>
      </c>
      <c r="AD172" s="283">
        <v>12762998</v>
      </c>
      <c r="AE172" s="283">
        <v>198066</v>
      </c>
      <c r="AF172" s="283">
        <v>12961064</v>
      </c>
      <c r="AG172" s="283">
        <v>120238936</v>
      </c>
      <c r="AH172" s="283">
        <v>0</v>
      </c>
      <c r="AI172" s="283">
        <v>12762998</v>
      </c>
      <c r="AJ172" s="283">
        <v>198066</v>
      </c>
      <c r="AK172" s="283">
        <v>12961064</v>
      </c>
      <c r="AL172" s="283">
        <v>0</v>
      </c>
      <c r="AM172" s="283">
        <v>0</v>
      </c>
      <c r="AN172" s="283">
        <v>3009398</v>
      </c>
      <c r="AO172" s="283">
        <v>198066</v>
      </c>
      <c r="AP172" s="283">
        <v>3207464</v>
      </c>
      <c r="AQ172" s="283">
        <v>9753600</v>
      </c>
      <c r="AR172" s="283">
        <v>0</v>
      </c>
      <c r="AS172" s="283">
        <v>0</v>
      </c>
      <c r="AT172" s="283">
        <v>0</v>
      </c>
      <c r="AU172" s="283">
        <v>3009398</v>
      </c>
      <c r="AV172" s="283">
        <v>198066</v>
      </c>
      <c r="AW172" s="283">
        <v>3207464</v>
      </c>
      <c r="AX172" s="283">
        <v>3207464</v>
      </c>
      <c r="AY172" s="283">
        <v>3207464</v>
      </c>
    </row>
    <row r="173" spans="1:51" ht="20.100000000000001" customHeight="1" x14ac:dyDescent="0.25">
      <c r="A173" s="141" t="s">
        <v>268</v>
      </c>
      <c r="B173" s="142" t="s">
        <v>269</v>
      </c>
      <c r="C173" s="140">
        <f t="shared" ref="C173:Q173" si="82">SUM(C174:C175)</f>
        <v>7800000</v>
      </c>
      <c r="D173" s="140">
        <f t="shared" si="82"/>
        <v>0</v>
      </c>
      <c r="E173" s="140">
        <f t="shared" si="82"/>
        <v>0</v>
      </c>
      <c r="F173" s="140">
        <f t="shared" si="82"/>
        <v>0</v>
      </c>
      <c r="G173" s="140">
        <f t="shared" si="82"/>
        <v>7800000</v>
      </c>
      <c r="H173" s="140">
        <f t="shared" si="82"/>
        <v>0</v>
      </c>
      <c r="I173" s="140">
        <f t="shared" si="82"/>
        <v>0</v>
      </c>
      <c r="J173" s="140">
        <f t="shared" si="82"/>
        <v>7800000</v>
      </c>
      <c r="K173" s="140">
        <f t="shared" si="82"/>
        <v>0</v>
      </c>
      <c r="L173" s="140">
        <f t="shared" si="82"/>
        <v>0</v>
      </c>
      <c r="M173" s="140">
        <f t="shared" si="82"/>
        <v>0</v>
      </c>
      <c r="N173" s="140">
        <f t="shared" si="82"/>
        <v>0</v>
      </c>
      <c r="O173" s="140">
        <f t="shared" si="82"/>
        <v>0</v>
      </c>
      <c r="P173" s="140">
        <f t="shared" si="82"/>
        <v>0</v>
      </c>
      <c r="Q173" s="140">
        <f t="shared" si="82"/>
        <v>7800000</v>
      </c>
      <c r="R173" s="140">
        <f>SUM(R174:R175)</f>
        <v>0</v>
      </c>
      <c r="S173" s="437">
        <f>SUM(S174:S175)</f>
        <v>0</v>
      </c>
      <c r="T173" s="182"/>
      <c r="U173" s="364">
        <v>202010204</v>
      </c>
      <c r="V173" s="362" t="s">
        <v>269</v>
      </c>
      <c r="W173" s="283">
        <v>7800000</v>
      </c>
      <c r="X173" s="283">
        <v>0</v>
      </c>
      <c r="Y173" s="283">
        <v>0</v>
      </c>
      <c r="Z173" s="283">
        <v>0</v>
      </c>
      <c r="AA173" s="283">
        <v>0</v>
      </c>
      <c r="AB173" s="283">
        <v>7800000</v>
      </c>
      <c r="AC173" s="283">
        <v>0</v>
      </c>
      <c r="AD173" s="283">
        <v>0</v>
      </c>
      <c r="AE173" s="283">
        <v>0</v>
      </c>
      <c r="AF173" s="283">
        <v>0</v>
      </c>
      <c r="AG173" s="283">
        <v>7800000</v>
      </c>
      <c r="AH173" s="283">
        <v>0</v>
      </c>
      <c r="AI173" s="283">
        <v>0</v>
      </c>
      <c r="AJ173" s="283">
        <v>0</v>
      </c>
      <c r="AK173" s="283">
        <v>0</v>
      </c>
      <c r="AL173" s="283">
        <v>0</v>
      </c>
      <c r="AM173" s="283">
        <v>0</v>
      </c>
      <c r="AN173" s="283">
        <v>0</v>
      </c>
      <c r="AO173" s="283">
        <v>0</v>
      </c>
      <c r="AP173" s="283">
        <v>0</v>
      </c>
      <c r="AQ173" s="283">
        <v>0</v>
      </c>
      <c r="AR173" s="283">
        <v>0</v>
      </c>
      <c r="AS173" s="283">
        <v>0</v>
      </c>
      <c r="AT173" s="283">
        <v>0</v>
      </c>
      <c r="AU173" s="283">
        <v>0</v>
      </c>
      <c r="AV173" s="283">
        <v>0</v>
      </c>
      <c r="AW173" s="283">
        <v>0</v>
      </c>
      <c r="AX173" s="283">
        <v>0</v>
      </c>
      <c r="AY173" s="283">
        <v>0</v>
      </c>
    </row>
    <row r="174" spans="1:51" ht="20.100000000000001" customHeight="1" x14ac:dyDescent="0.25">
      <c r="A174" s="10" t="s">
        <v>270</v>
      </c>
      <c r="B174" s="11" t="s">
        <v>271</v>
      </c>
      <c r="C174" s="12">
        <v>300000</v>
      </c>
      <c r="D174" s="183">
        <v>0</v>
      </c>
      <c r="E174" s="131">
        <v>0</v>
      </c>
      <c r="F174" s="131">
        <v>0</v>
      </c>
      <c r="G174" s="12">
        <f>C174+D174+E174-F174</f>
        <v>300000</v>
      </c>
      <c r="H174" s="183">
        <v>0</v>
      </c>
      <c r="I174" s="183">
        <v>0</v>
      </c>
      <c r="J174" s="183">
        <f>G174-I174</f>
        <v>300000</v>
      </c>
      <c r="K174" s="183">
        <v>0</v>
      </c>
      <c r="L174" s="183">
        <v>0</v>
      </c>
      <c r="M174" s="183">
        <v>0</v>
      </c>
      <c r="N174" s="183">
        <v>0</v>
      </c>
      <c r="O174" s="183">
        <v>0</v>
      </c>
      <c r="P174" s="12">
        <f>O174-I174</f>
        <v>0</v>
      </c>
      <c r="Q174" s="12">
        <f>G174-O174</f>
        <v>300000</v>
      </c>
      <c r="R174" s="183">
        <v>0</v>
      </c>
      <c r="S174" s="438">
        <v>0</v>
      </c>
      <c r="T174" s="182"/>
      <c r="U174" s="364">
        <v>20201020403</v>
      </c>
      <c r="V174" s="362" t="s">
        <v>271</v>
      </c>
      <c r="W174" s="283">
        <v>300000</v>
      </c>
      <c r="X174" s="283">
        <v>0</v>
      </c>
      <c r="Y174" s="283">
        <v>0</v>
      </c>
      <c r="Z174" s="283">
        <v>0</v>
      </c>
      <c r="AA174" s="283">
        <v>0</v>
      </c>
      <c r="AB174" s="283">
        <v>300000</v>
      </c>
      <c r="AC174" s="283">
        <v>0</v>
      </c>
      <c r="AD174" s="283">
        <v>0</v>
      </c>
      <c r="AE174" s="283">
        <v>0</v>
      </c>
      <c r="AF174" s="283">
        <v>0</v>
      </c>
      <c r="AG174" s="283">
        <v>300000</v>
      </c>
      <c r="AH174" s="283">
        <v>0</v>
      </c>
      <c r="AI174" s="283">
        <v>0</v>
      </c>
      <c r="AJ174" s="283">
        <v>0</v>
      </c>
      <c r="AK174" s="283">
        <v>0</v>
      </c>
      <c r="AL174" s="283">
        <v>0</v>
      </c>
      <c r="AM174" s="283">
        <v>0</v>
      </c>
      <c r="AN174" s="283">
        <v>0</v>
      </c>
      <c r="AO174" s="283">
        <v>0</v>
      </c>
      <c r="AP174" s="283">
        <v>0</v>
      </c>
      <c r="AQ174" s="283">
        <v>0</v>
      </c>
      <c r="AR174" s="283">
        <v>0</v>
      </c>
      <c r="AS174" s="283">
        <v>0</v>
      </c>
      <c r="AT174" s="283">
        <v>0</v>
      </c>
      <c r="AU174" s="283">
        <v>0</v>
      </c>
      <c r="AV174" s="283">
        <v>0</v>
      </c>
      <c r="AW174" s="283">
        <v>0</v>
      </c>
      <c r="AX174" s="283">
        <v>0</v>
      </c>
      <c r="AY174" s="283">
        <v>0</v>
      </c>
    </row>
    <row r="175" spans="1:51" ht="20.100000000000001" customHeight="1" x14ac:dyDescent="0.25">
      <c r="A175" s="10" t="s">
        <v>272</v>
      </c>
      <c r="B175" s="11" t="s">
        <v>273</v>
      </c>
      <c r="C175" s="13">
        <v>7500000</v>
      </c>
      <c r="D175" s="183">
        <v>0</v>
      </c>
      <c r="E175" s="131">
        <v>0</v>
      </c>
      <c r="F175" s="131">
        <v>0</v>
      </c>
      <c r="G175" s="13">
        <f>C175+D175+E175-F175</f>
        <v>7500000</v>
      </c>
      <c r="H175" s="183">
        <v>0</v>
      </c>
      <c r="I175" s="183">
        <v>0</v>
      </c>
      <c r="J175" s="183">
        <f>G175-I175</f>
        <v>7500000</v>
      </c>
      <c r="K175" s="183">
        <v>0</v>
      </c>
      <c r="L175" s="183">
        <v>0</v>
      </c>
      <c r="M175" s="183">
        <v>0</v>
      </c>
      <c r="N175" s="183">
        <v>0</v>
      </c>
      <c r="O175" s="183">
        <v>0</v>
      </c>
      <c r="P175" s="13">
        <f>O175-I175</f>
        <v>0</v>
      </c>
      <c r="Q175" s="12">
        <f>G175-O175</f>
        <v>7500000</v>
      </c>
      <c r="R175" s="183">
        <v>0</v>
      </c>
      <c r="S175" s="438">
        <v>0</v>
      </c>
      <c r="T175" s="182"/>
      <c r="U175" s="364">
        <v>20201020404</v>
      </c>
      <c r="V175" s="362" t="s">
        <v>273</v>
      </c>
      <c r="W175" s="283">
        <v>7500000</v>
      </c>
      <c r="X175" s="283">
        <v>0</v>
      </c>
      <c r="Y175" s="283">
        <v>0</v>
      </c>
      <c r="Z175" s="283">
        <v>0</v>
      </c>
      <c r="AA175" s="283">
        <v>0</v>
      </c>
      <c r="AB175" s="283">
        <v>7500000</v>
      </c>
      <c r="AC175" s="283">
        <v>0</v>
      </c>
      <c r="AD175" s="283">
        <v>0</v>
      </c>
      <c r="AE175" s="283">
        <v>0</v>
      </c>
      <c r="AF175" s="283">
        <v>0</v>
      </c>
      <c r="AG175" s="283">
        <v>7500000</v>
      </c>
      <c r="AH175" s="283">
        <v>0</v>
      </c>
      <c r="AI175" s="283">
        <v>0</v>
      </c>
      <c r="AJ175" s="283">
        <v>0</v>
      </c>
      <c r="AK175" s="283">
        <v>0</v>
      </c>
      <c r="AL175" s="283">
        <v>0</v>
      </c>
      <c r="AM175" s="283">
        <v>0</v>
      </c>
      <c r="AN175" s="283">
        <v>0</v>
      </c>
      <c r="AO175" s="283">
        <v>0</v>
      </c>
      <c r="AP175" s="283">
        <v>0</v>
      </c>
      <c r="AQ175" s="283">
        <v>0</v>
      </c>
      <c r="AR175" s="283">
        <v>0</v>
      </c>
      <c r="AS175" s="283">
        <v>0</v>
      </c>
      <c r="AT175" s="283">
        <v>0</v>
      </c>
      <c r="AU175" s="283">
        <v>0</v>
      </c>
      <c r="AV175" s="283">
        <v>0</v>
      </c>
      <c r="AW175" s="283">
        <v>0</v>
      </c>
      <c r="AX175" s="283">
        <v>0</v>
      </c>
      <c r="AY175" s="283">
        <v>0</v>
      </c>
    </row>
    <row r="176" spans="1:51" ht="20.100000000000001" customHeight="1" x14ac:dyDescent="0.25">
      <c r="A176" s="10" t="s">
        <v>274</v>
      </c>
      <c r="B176" s="11" t="s">
        <v>275</v>
      </c>
      <c r="C176" s="14">
        <v>386326840.12460041</v>
      </c>
      <c r="D176" s="183">
        <v>0</v>
      </c>
      <c r="E176" s="131">
        <v>0</v>
      </c>
      <c r="F176" s="131">
        <v>0</v>
      </c>
      <c r="G176" s="14">
        <f>C176+D176+E176-F176</f>
        <v>386326840.12460041</v>
      </c>
      <c r="H176" s="183">
        <v>0</v>
      </c>
      <c r="I176" s="183">
        <v>500000</v>
      </c>
      <c r="J176" s="183">
        <f>G176-I176</f>
        <v>385826840.12460041</v>
      </c>
      <c r="K176" s="183">
        <v>0</v>
      </c>
      <c r="L176" s="183">
        <v>500000</v>
      </c>
      <c r="M176" s="183">
        <v>500000</v>
      </c>
      <c r="N176" s="183">
        <v>375000000</v>
      </c>
      <c r="O176" s="183">
        <v>375500000</v>
      </c>
      <c r="P176" s="14">
        <f>O176-I176</f>
        <v>375000000</v>
      </c>
      <c r="Q176" s="12">
        <f>G176-O176</f>
        <v>10826840.12460041</v>
      </c>
      <c r="R176" s="183">
        <v>375000000</v>
      </c>
      <c r="S176" s="438">
        <v>375500000</v>
      </c>
      <c r="T176" s="182"/>
      <c r="U176" s="364">
        <v>202010208</v>
      </c>
      <c r="V176" s="362" t="s">
        <v>275</v>
      </c>
      <c r="W176" s="283">
        <v>386326840.12459999</v>
      </c>
      <c r="X176" s="283">
        <v>0</v>
      </c>
      <c r="Y176" s="283">
        <v>0</v>
      </c>
      <c r="Z176" s="283">
        <v>0</v>
      </c>
      <c r="AA176" s="283">
        <v>0</v>
      </c>
      <c r="AB176" s="283">
        <v>386326840.12459999</v>
      </c>
      <c r="AC176" s="283">
        <v>0</v>
      </c>
      <c r="AD176" s="283">
        <v>500000</v>
      </c>
      <c r="AE176" s="283">
        <v>375000000</v>
      </c>
      <c r="AF176" s="283">
        <v>375500000</v>
      </c>
      <c r="AG176" s="283">
        <v>10826840.124599993</v>
      </c>
      <c r="AH176" s="283">
        <v>0</v>
      </c>
      <c r="AI176" s="283">
        <v>500000</v>
      </c>
      <c r="AJ176" s="283">
        <v>0</v>
      </c>
      <c r="AK176" s="283">
        <v>500000</v>
      </c>
      <c r="AL176" s="283">
        <v>375000000</v>
      </c>
      <c r="AM176" s="283">
        <v>0</v>
      </c>
      <c r="AN176" s="283">
        <v>500000</v>
      </c>
      <c r="AO176" s="283">
        <v>0</v>
      </c>
      <c r="AP176" s="283">
        <v>500000</v>
      </c>
      <c r="AQ176" s="283">
        <v>0</v>
      </c>
      <c r="AR176" s="283">
        <v>0</v>
      </c>
      <c r="AS176" s="283">
        <v>0</v>
      </c>
      <c r="AT176" s="283">
        <v>0</v>
      </c>
      <c r="AU176" s="283">
        <v>500000</v>
      </c>
      <c r="AV176" s="283">
        <v>0</v>
      </c>
      <c r="AW176" s="283">
        <v>500000</v>
      </c>
      <c r="AX176" s="283">
        <v>500000</v>
      </c>
      <c r="AY176" s="283">
        <v>500000</v>
      </c>
    </row>
    <row r="177" spans="1:51" ht="20.100000000000001" customHeight="1" x14ac:dyDescent="0.25">
      <c r="A177" s="141" t="s">
        <v>276</v>
      </c>
      <c r="B177" s="142" t="s">
        <v>277</v>
      </c>
      <c r="C177" s="140">
        <f>C178+C185+C188+C193+C198+C201+C204</f>
        <v>1258910864</v>
      </c>
      <c r="D177" s="140">
        <f t="shared" ref="D177:Q177" si="83">D178+D185+D188+D193+D198+D201+D204</f>
        <v>6827402.5099999998</v>
      </c>
      <c r="E177" s="140">
        <f t="shared" si="83"/>
        <v>256000000</v>
      </c>
      <c r="F177" s="140">
        <f t="shared" si="83"/>
        <v>0</v>
      </c>
      <c r="G177" s="140">
        <f t="shared" si="83"/>
        <v>1521738266.51</v>
      </c>
      <c r="H177" s="140">
        <f t="shared" si="83"/>
        <v>189208373.61000001</v>
      </c>
      <c r="I177" s="140">
        <f t="shared" si="83"/>
        <v>554593809.58000004</v>
      </c>
      <c r="J177" s="140">
        <f t="shared" si="83"/>
        <v>967144456.92999995</v>
      </c>
      <c r="K177" s="140">
        <f t="shared" si="83"/>
        <v>44686509.609999999</v>
      </c>
      <c r="L177" s="140">
        <f t="shared" si="83"/>
        <v>160846727.58000001</v>
      </c>
      <c r="M177" s="140">
        <f t="shared" si="83"/>
        <v>160846727.58000001</v>
      </c>
      <c r="N177" s="140">
        <f t="shared" si="83"/>
        <v>23834244.609999999</v>
      </c>
      <c r="O177" s="140">
        <f t="shared" si="83"/>
        <v>599593809.58000004</v>
      </c>
      <c r="P177" s="140">
        <f t="shared" si="83"/>
        <v>45000000</v>
      </c>
      <c r="Q177" s="140">
        <f t="shared" si="83"/>
        <v>922144456.92999995</v>
      </c>
      <c r="R177" s="140">
        <f>R178+R185+R188+R193+R198+R201+R204</f>
        <v>23834244.609999999</v>
      </c>
      <c r="S177" s="437">
        <f>S178+S185+S188+S193+S198+S201+S204</f>
        <v>599593809.58000004</v>
      </c>
      <c r="T177" s="182"/>
      <c r="U177" s="364">
        <v>2020103</v>
      </c>
      <c r="V177" s="362" t="s">
        <v>990</v>
      </c>
      <c r="W177" s="283">
        <v>1258910864</v>
      </c>
      <c r="X177" s="283">
        <v>6827402.5099999998</v>
      </c>
      <c r="Y177" s="283">
        <v>0</v>
      </c>
      <c r="Z177" s="283">
        <v>256000000</v>
      </c>
      <c r="AA177" s="283">
        <v>0</v>
      </c>
      <c r="AB177" s="283">
        <v>1521738266.51</v>
      </c>
      <c r="AC177" s="283">
        <v>125261530</v>
      </c>
      <c r="AD177" s="283">
        <v>575759564.97000003</v>
      </c>
      <c r="AE177" s="283">
        <v>23834244.610000014</v>
      </c>
      <c r="AF177" s="283">
        <v>599593809.58000004</v>
      </c>
      <c r="AG177" s="283">
        <v>922144456.92999995</v>
      </c>
      <c r="AH177" s="283">
        <v>0</v>
      </c>
      <c r="AI177" s="283">
        <v>365385435.96999997</v>
      </c>
      <c r="AJ177" s="283">
        <v>189208373.61000007</v>
      </c>
      <c r="AK177" s="283">
        <v>554593809.58000004</v>
      </c>
      <c r="AL177" s="283">
        <v>45000000</v>
      </c>
      <c r="AM177" s="283">
        <v>0</v>
      </c>
      <c r="AN177" s="283">
        <v>116160217.97</v>
      </c>
      <c r="AO177" s="283">
        <v>44686509.610000014</v>
      </c>
      <c r="AP177" s="283">
        <v>160846727.58000001</v>
      </c>
      <c r="AQ177" s="283">
        <v>393747082</v>
      </c>
      <c r="AR177" s="283">
        <v>0</v>
      </c>
      <c r="AS177" s="283">
        <v>0</v>
      </c>
      <c r="AT177" s="283">
        <v>0</v>
      </c>
      <c r="AU177" s="283">
        <v>116160217.97</v>
      </c>
      <c r="AV177" s="283">
        <v>44686509.610000014</v>
      </c>
      <c r="AW177" s="283">
        <v>160846727.58000001</v>
      </c>
      <c r="AX177" s="283">
        <v>160846727.58000001</v>
      </c>
      <c r="AY177" s="283">
        <v>160846727.58000001</v>
      </c>
    </row>
    <row r="178" spans="1:51" ht="20.100000000000001" customHeight="1" x14ac:dyDescent="0.25">
      <c r="A178" s="141" t="s">
        <v>278</v>
      </c>
      <c r="B178" s="142" t="s">
        <v>279</v>
      </c>
      <c r="C178" s="140">
        <f>SUM(C179:C184)</f>
        <v>185928665</v>
      </c>
      <c r="D178" s="140">
        <f t="shared" ref="D178:Q178" si="84">SUM(D179:D184)</f>
        <v>1000000</v>
      </c>
      <c r="E178" s="140">
        <f t="shared" si="84"/>
        <v>60000000</v>
      </c>
      <c r="F178" s="140">
        <f t="shared" si="84"/>
        <v>0</v>
      </c>
      <c r="G178" s="140">
        <f t="shared" si="84"/>
        <v>246928665</v>
      </c>
      <c r="H178" s="140">
        <f t="shared" si="84"/>
        <v>1280552.6099999994</v>
      </c>
      <c r="I178" s="140">
        <f t="shared" si="84"/>
        <v>77139332</v>
      </c>
      <c r="J178" s="140">
        <f t="shared" si="84"/>
        <v>169789333</v>
      </c>
      <c r="K178" s="140">
        <f t="shared" si="84"/>
        <v>1280552.6099999994</v>
      </c>
      <c r="L178" s="140">
        <f t="shared" si="84"/>
        <v>66025432</v>
      </c>
      <c r="M178" s="140">
        <f t="shared" si="84"/>
        <v>66025432</v>
      </c>
      <c r="N178" s="140">
        <f t="shared" si="84"/>
        <v>1280552.6099999994</v>
      </c>
      <c r="O178" s="140">
        <f t="shared" si="84"/>
        <v>77139332</v>
      </c>
      <c r="P178" s="140">
        <f t="shared" si="84"/>
        <v>0</v>
      </c>
      <c r="Q178" s="140">
        <f t="shared" si="84"/>
        <v>169789333</v>
      </c>
      <c r="R178" s="140">
        <f>SUM(R179:R184)</f>
        <v>1280552.6099999994</v>
      </c>
      <c r="S178" s="437">
        <f>SUM(S179:S184)</f>
        <v>77139332</v>
      </c>
      <c r="T178" s="182"/>
      <c r="U178" s="364">
        <v>202010302</v>
      </c>
      <c r="V178" s="362" t="s">
        <v>991</v>
      </c>
      <c r="W178" s="283">
        <v>185928665</v>
      </c>
      <c r="X178" s="283">
        <v>1000000</v>
      </c>
      <c r="Y178" s="283">
        <v>0</v>
      </c>
      <c r="Z178" s="283">
        <v>60000000</v>
      </c>
      <c r="AA178" s="283">
        <v>0</v>
      </c>
      <c r="AB178" s="283">
        <v>246928665</v>
      </c>
      <c r="AC178" s="283">
        <v>0</v>
      </c>
      <c r="AD178" s="283">
        <v>75858779.390000001</v>
      </c>
      <c r="AE178" s="283">
        <v>1280552.6099999994</v>
      </c>
      <c r="AF178" s="283">
        <v>77139332</v>
      </c>
      <c r="AG178" s="283">
        <v>169789333</v>
      </c>
      <c r="AH178" s="283">
        <v>0</v>
      </c>
      <c r="AI178" s="283">
        <v>75858779.390000001</v>
      </c>
      <c r="AJ178" s="283">
        <v>1280552.6099999994</v>
      </c>
      <c r="AK178" s="283">
        <v>77139332</v>
      </c>
      <c r="AL178" s="283">
        <v>0</v>
      </c>
      <c r="AM178" s="283">
        <v>0</v>
      </c>
      <c r="AN178" s="283">
        <v>64744879.390000001</v>
      </c>
      <c r="AO178" s="283">
        <v>1280552.6099999994</v>
      </c>
      <c r="AP178" s="283">
        <v>66025432</v>
      </c>
      <c r="AQ178" s="283">
        <v>11113900</v>
      </c>
      <c r="AR178" s="283">
        <v>0</v>
      </c>
      <c r="AS178" s="283">
        <v>0</v>
      </c>
      <c r="AT178" s="283">
        <v>0</v>
      </c>
      <c r="AU178" s="283">
        <v>64744879.390000001</v>
      </c>
      <c r="AV178" s="283">
        <v>1280552.6099999994</v>
      </c>
      <c r="AW178" s="283">
        <v>66025432</v>
      </c>
      <c r="AX178" s="283">
        <v>66025432</v>
      </c>
      <c r="AY178" s="283">
        <v>66025432</v>
      </c>
    </row>
    <row r="179" spans="1:51" ht="20.100000000000001" customHeight="1" x14ac:dyDescent="0.25">
      <c r="A179" s="10" t="s">
        <v>280</v>
      </c>
      <c r="B179" s="11" t="s">
        <v>281</v>
      </c>
      <c r="C179" s="12">
        <v>52550000</v>
      </c>
      <c r="D179" s="183">
        <v>1000000</v>
      </c>
      <c r="E179" s="131">
        <v>0</v>
      </c>
      <c r="F179" s="131">
        <v>0</v>
      </c>
      <c r="G179" s="12">
        <f t="shared" ref="G179:G184" si="85">C179+D179+E179-F179</f>
        <v>53550000</v>
      </c>
      <c r="H179" s="183">
        <v>254890</v>
      </c>
      <c r="I179" s="183">
        <v>6639332</v>
      </c>
      <c r="J179" s="183">
        <f t="shared" ref="J179:J184" si="86">G179-I179</f>
        <v>46910668</v>
      </c>
      <c r="K179" s="183">
        <v>254890</v>
      </c>
      <c r="L179" s="183">
        <v>6639332</v>
      </c>
      <c r="M179" s="183">
        <v>6639332</v>
      </c>
      <c r="N179" s="183">
        <v>254890</v>
      </c>
      <c r="O179" s="183">
        <v>6639332</v>
      </c>
      <c r="P179" s="12">
        <f t="shared" ref="P179:P184" si="87">O179-I179</f>
        <v>0</v>
      </c>
      <c r="Q179" s="12">
        <f t="shared" ref="Q179:Q184" si="88">G179-O179</f>
        <v>46910668</v>
      </c>
      <c r="R179" s="183">
        <v>254890</v>
      </c>
      <c r="S179" s="438">
        <v>6639332</v>
      </c>
      <c r="T179" s="182"/>
      <c r="U179" s="364">
        <v>20201030201</v>
      </c>
      <c r="V179" s="362" t="s">
        <v>992</v>
      </c>
      <c r="W179" s="283">
        <v>52550000</v>
      </c>
      <c r="X179" s="283">
        <v>1000000</v>
      </c>
      <c r="Y179" s="283">
        <v>0</v>
      </c>
      <c r="Z179" s="283">
        <v>0</v>
      </c>
      <c r="AA179" s="283">
        <v>0</v>
      </c>
      <c r="AB179" s="283">
        <v>53550000</v>
      </c>
      <c r="AC179" s="283">
        <v>0</v>
      </c>
      <c r="AD179" s="283">
        <v>6384442</v>
      </c>
      <c r="AE179" s="283">
        <v>254890</v>
      </c>
      <c r="AF179" s="283">
        <v>6639332</v>
      </c>
      <c r="AG179" s="283">
        <v>46910668</v>
      </c>
      <c r="AH179" s="283">
        <v>0</v>
      </c>
      <c r="AI179" s="283">
        <v>6384442</v>
      </c>
      <c r="AJ179" s="283">
        <v>254890</v>
      </c>
      <c r="AK179" s="283">
        <v>6639332</v>
      </c>
      <c r="AL179" s="283">
        <v>0</v>
      </c>
      <c r="AM179" s="283">
        <v>0</v>
      </c>
      <c r="AN179" s="283">
        <v>6384442</v>
      </c>
      <c r="AO179" s="283">
        <v>254890</v>
      </c>
      <c r="AP179" s="283">
        <v>6639332</v>
      </c>
      <c r="AQ179" s="283">
        <v>0</v>
      </c>
      <c r="AR179" s="283">
        <v>0</v>
      </c>
      <c r="AS179" s="283">
        <v>0</v>
      </c>
      <c r="AT179" s="283">
        <v>0</v>
      </c>
      <c r="AU179" s="283">
        <v>6384442</v>
      </c>
      <c r="AV179" s="283">
        <v>254890</v>
      </c>
      <c r="AW179" s="283">
        <v>6639332</v>
      </c>
      <c r="AX179" s="283">
        <v>6639332</v>
      </c>
      <c r="AY179" s="283">
        <v>6639332</v>
      </c>
    </row>
    <row r="180" spans="1:51" ht="20.100000000000001" customHeight="1" x14ac:dyDescent="0.25">
      <c r="A180" s="10" t="s">
        <v>282</v>
      </c>
      <c r="B180" s="11" t="s">
        <v>283</v>
      </c>
      <c r="C180" s="13">
        <v>61600000</v>
      </c>
      <c r="D180" s="183">
        <v>0</v>
      </c>
      <c r="E180" s="131">
        <v>0</v>
      </c>
      <c r="F180" s="131">
        <v>0</v>
      </c>
      <c r="G180" s="13">
        <f t="shared" si="85"/>
        <v>61600000</v>
      </c>
      <c r="H180" s="183">
        <v>0</v>
      </c>
      <c r="I180" s="183">
        <v>0</v>
      </c>
      <c r="J180" s="183">
        <f t="shared" si="86"/>
        <v>61600000</v>
      </c>
      <c r="K180" s="183">
        <v>0</v>
      </c>
      <c r="L180" s="183">
        <v>0</v>
      </c>
      <c r="M180" s="183">
        <v>0</v>
      </c>
      <c r="N180" s="183">
        <v>0</v>
      </c>
      <c r="O180" s="183">
        <v>0</v>
      </c>
      <c r="P180" s="13">
        <f t="shared" si="87"/>
        <v>0</v>
      </c>
      <c r="Q180" s="12">
        <f t="shared" si="88"/>
        <v>61600000</v>
      </c>
      <c r="R180" s="183">
        <v>0</v>
      </c>
      <c r="S180" s="438">
        <v>0</v>
      </c>
      <c r="T180" s="182"/>
      <c r="U180" s="364">
        <v>20201030202</v>
      </c>
      <c r="V180" s="362" t="s">
        <v>283</v>
      </c>
      <c r="W180" s="283">
        <v>61600000</v>
      </c>
      <c r="X180" s="283">
        <v>0</v>
      </c>
      <c r="Y180" s="283">
        <v>0</v>
      </c>
      <c r="Z180" s="283">
        <v>0</v>
      </c>
      <c r="AA180" s="283">
        <v>0</v>
      </c>
      <c r="AB180" s="283">
        <v>61600000</v>
      </c>
      <c r="AC180" s="283">
        <v>0</v>
      </c>
      <c r="AD180" s="283">
        <v>0</v>
      </c>
      <c r="AE180" s="283">
        <v>0</v>
      </c>
      <c r="AF180" s="283">
        <v>0</v>
      </c>
      <c r="AG180" s="283">
        <v>61600000</v>
      </c>
      <c r="AH180" s="283">
        <v>0</v>
      </c>
      <c r="AI180" s="283">
        <v>0</v>
      </c>
      <c r="AJ180" s="283">
        <v>0</v>
      </c>
      <c r="AK180" s="283">
        <v>0</v>
      </c>
      <c r="AL180" s="283">
        <v>0</v>
      </c>
      <c r="AM180" s="283">
        <v>0</v>
      </c>
      <c r="AN180" s="283">
        <v>0</v>
      </c>
      <c r="AO180" s="283">
        <v>0</v>
      </c>
      <c r="AP180" s="283">
        <v>0</v>
      </c>
      <c r="AQ180" s="283">
        <v>0</v>
      </c>
      <c r="AR180" s="283">
        <v>0</v>
      </c>
      <c r="AS180" s="283">
        <v>0</v>
      </c>
      <c r="AT180" s="283">
        <v>0</v>
      </c>
      <c r="AU180" s="283">
        <v>0</v>
      </c>
      <c r="AV180" s="283">
        <v>0</v>
      </c>
      <c r="AW180" s="283">
        <v>0</v>
      </c>
      <c r="AX180" s="283">
        <v>0</v>
      </c>
      <c r="AY180" s="283">
        <v>0</v>
      </c>
    </row>
    <row r="181" spans="1:51" ht="20.100000000000001" customHeight="1" x14ac:dyDescent="0.25">
      <c r="A181" s="10" t="s">
        <v>284</v>
      </c>
      <c r="B181" s="11" t="s">
        <v>285</v>
      </c>
      <c r="C181" s="13">
        <v>15000000</v>
      </c>
      <c r="D181" s="183">
        <v>0</v>
      </c>
      <c r="E181" s="131">
        <v>0</v>
      </c>
      <c r="F181" s="131">
        <v>0</v>
      </c>
      <c r="G181" s="13">
        <f t="shared" si="85"/>
        <v>15000000</v>
      </c>
      <c r="H181" s="183">
        <v>0</v>
      </c>
      <c r="I181" s="183">
        <v>0</v>
      </c>
      <c r="J181" s="183">
        <f t="shared" si="86"/>
        <v>15000000</v>
      </c>
      <c r="K181" s="183">
        <v>0</v>
      </c>
      <c r="L181" s="183">
        <v>0</v>
      </c>
      <c r="M181" s="183">
        <v>0</v>
      </c>
      <c r="N181" s="183">
        <v>0</v>
      </c>
      <c r="O181" s="183">
        <v>0</v>
      </c>
      <c r="P181" s="13">
        <f t="shared" si="87"/>
        <v>0</v>
      </c>
      <c r="Q181" s="12">
        <f t="shared" si="88"/>
        <v>15000000</v>
      </c>
      <c r="R181" s="183">
        <v>0</v>
      </c>
      <c r="S181" s="438">
        <v>0</v>
      </c>
      <c r="T181" s="182"/>
      <c r="U181" s="364">
        <v>20201030204</v>
      </c>
      <c r="V181" s="362" t="s">
        <v>993</v>
      </c>
      <c r="W181" s="283">
        <v>15000000</v>
      </c>
      <c r="X181" s="283">
        <v>0</v>
      </c>
      <c r="Y181" s="283">
        <v>0</v>
      </c>
      <c r="Z181" s="283">
        <v>0</v>
      </c>
      <c r="AA181" s="283">
        <v>0</v>
      </c>
      <c r="AB181" s="283">
        <v>15000000</v>
      </c>
      <c r="AC181" s="283">
        <v>0</v>
      </c>
      <c r="AD181" s="283">
        <v>0</v>
      </c>
      <c r="AE181" s="283">
        <v>0</v>
      </c>
      <c r="AF181" s="283">
        <v>0</v>
      </c>
      <c r="AG181" s="283">
        <v>15000000</v>
      </c>
      <c r="AH181" s="283">
        <v>0</v>
      </c>
      <c r="AI181" s="283">
        <v>0</v>
      </c>
      <c r="AJ181" s="283">
        <v>0</v>
      </c>
      <c r="AK181" s="283">
        <v>0</v>
      </c>
      <c r="AL181" s="283">
        <v>0</v>
      </c>
      <c r="AM181" s="283">
        <v>0</v>
      </c>
      <c r="AN181" s="283">
        <v>0</v>
      </c>
      <c r="AO181" s="283">
        <v>0</v>
      </c>
      <c r="AP181" s="283">
        <v>0</v>
      </c>
      <c r="AQ181" s="283">
        <v>0</v>
      </c>
      <c r="AR181" s="283">
        <v>0</v>
      </c>
      <c r="AS181" s="283">
        <v>0</v>
      </c>
      <c r="AT181" s="283">
        <v>0</v>
      </c>
      <c r="AU181" s="283">
        <v>0</v>
      </c>
      <c r="AV181" s="283">
        <v>0</v>
      </c>
      <c r="AW181" s="283">
        <v>0</v>
      </c>
      <c r="AX181" s="283">
        <v>0</v>
      </c>
      <c r="AY181" s="283">
        <v>0</v>
      </c>
    </row>
    <row r="182" spans="1:51" ht="20.100000000000001" customHeight="1" x14ac:dyDescent="0.25">
      <c r="A182" s="10" t="s">
        <v>286</v>
      </c>
      <c r="B182" s="11" t="s">
        <v>287</v>
      </c>
      <c r="C182" s="13">
        <v>23650000</v>
      </c>
      <c r="D182" s="183">
        <v>0</v>
      </c>
      <c r="E182" s="131">
        <v>0</v>
      </c>
      <c r="F182" s="131">
        <v>0</v>
      </c>
      <c r="G182" s="13">
        <f t="shared" si="85"/>
        <v>23650000</v>
      </c>
      <c r="H182" s="183">
        <v>0</v>
      </c>
      <c r="I182" s="183">
        <v>0</v>
      </c>
      <c r="J182" s="183">
        <f t="shared" si="86"/>
        <v>23650000</v>
      </c>
      <c r="K182" s="183">
        <v>0</v>
      </c>
      <c r="L182" s="183">
        <v>0</v>
      </c>
      <c r="M182" s="183">
        <v>0</v>
      </c>
      <c r="N182" s="183">
        <v>0</v>
      </c>
      <c r="O182" s="183">
        <v>0</v>
      </c>
      <c r="P182" s="13">
        <f t="shared" si="87"/>
        <v>0</v>
      </c>
      <c r="Q182" s="12">
        <f t="shared" si="88"/>
        <v>23650000</v>
      </c>
      <c r="R182" s="183">
        <v>0</v>
      </c>
      <c r="S182" s="438">
        <v>0</v>
      </c>
      <c r="T182" s="182"/>
      <c r="U182" s="364">
        <v>20201030206</v>
      </c>
      <c r="V182" s="362" t="s">
        <v>994</v>
      </c>
      <c r="W182" s="283">
        <v>23650000</v>
      </c>
      <c r="X182" s="283">
        <v>0</v>
      </c>
      <c r="Y182" s="283">
        <v>0</v>
      </c>
      <c r="Z182" s="283">
        <v>0</v>
      </c>
      <c r="AA182" s="283">
        <v>0</v>
      </c>
      <c r="AB182" s="283">
        <v>23650000</v>
      </c>
      <c r="AC182" s="283">
        <v>0</v>
      </c>
      <c r="AD182" s="283">
        <v>0</v>
      </c>
      <c r="AE182" s="283">
        <v>0</v>
      </c>
      <c r="AF182" s="283">
        <v>0</v>
      </c>
      <c r="AG182" s="283">
        <v>23650000</v>
      </c>
      <c r="AH182" s="283">
        <v>0</v>
      </c>
      <c r="AI182" s="283">
        <v>0</v>
      </c>
      <c r="AJ182" s="283">
        <v>0</v>
      </c>
      <c r="AK182" s="283">
        <v>0</v>
      </c>
      <c r="AL182" s="283">
        <v>0</v>
      </c>
      <c r="AM182" s="283">
        <v>0</v>
      </c>
      <c r="AN182" s="283">
        <v>0</v>
      </c>
      <c r="AO182" s="283">
        <v>0</v>
      </c>
      <c r="AP182" s="283">
        <v>0</v>
      </c>
      <c r="AQ182" s="283">
        <v>0</v>
      </c>
      <c r="AR182" s="283">
        <v>0</v>
      </c>
      <c r="AS182" s="283">
        <v>0</v>
      </c>
      <c r="AT182" s="283">
        <v>0</v>
      </c>
      <c r="AU182" s="283">
        <v>0</v>
      </c>
      <c r="AV182" s="283">
        <v>0</v>
      </c>
      <c r="AW182" s="283">
        <v>0</v>
      </c>
      <c r="AX182" s="283">
        <v>0</v>
      </c>
      <c r="AY182" s="283">
        <v>0</v>
      </c>
    </row>
    <row r="183" spans="1:51" ht="20.100000000000001" customHeight="1" x14ac:dyDescent="0.25">
      <c r="A183" s="10" t="s">
        <v>288</v>
      </c>
      <c r="B183" s="11" t="s">
        <v>289</v>
      </c>
      <c r="C183" s="13">
        <v>12128665</v>
      </c>
      <c r="D183" s="183">
        <v>0</v>
      </c>
      <c r="E183" s="131">
        <v>60000000</v>
      </c>
      <c r="F183" s="131">
        <v>0</v>
      </c>
      <c r="G183" s="13">
        <f t="shared" si="85"/>
        <v>72128665</v>
      </c>
      <c r="H183" s="183">
        <v>1025662.6099999994</v>
      </c>
      <c r="I183" s="183">
        <v>70500000</v>
      </c>
      <c r="J183" s="183">
        <f t="shared" si="86"/>
        <v>1628665</v>
      </c>
      <c r="K183" s="183">
        <v>1025662.6099999994</v>
      </c>
      <c r="L183" s="183">
        <v>59386100</v>
      </c>
      <c r="M183" s="183">
        <v>59386100</v>
      </c>
      <c r="N183" s="183">
        <v>1025662.6099999994</v>
      </c>
      <c r="O183" s="183">
        <v>70500000</v>
      </c>
      <c r="P183" s="13">
        <f t="shared" si="87"/>
        <v>0</v>
      </c>
      <c r="Q183" s="12">
        <f t="shared" si="88"/>
        <v>1628665</v>
      </c>
      <c r="R183" s="183">
        <v>1025662.6099999994</v>
      </c>
      <c r="S183" s="438">
        <v>70500000</v>
      </c>
      <c r="T183" s="182"/>
      <c r="U183" s="364">
        <v>20201030207</v>
      </c>
      <c r="V183" s="362" t="s">
        <v>995</v>
      </c>
      <c r="W183" s="283">
        <v>12128665</v>
      </c>
      <c r="X183" s="283">
        <v>0</v>
      </c>
      <c r="Y183" s="283">
        <v>0</v>
      </c>
      <c r="Z183" s="283">
        <v>60000000</v>
      </c>
      <c r="AA183" s="283">
        <v>0</v>
      </c>
      <c r="AB183" s="283">
        <v>72128665</v>
      </c>
      <c r="AC183" s="283">
        <v>0</v>
      </c>
      <c r="AD183" s="283">
        <v>69474337.390000001</v>
      </c>
      <c r="AE183" s="283">
        <v>1025662.6099999994</v>
      </c>
      <c r="AF183" s="283">
        <v>70500000</v>
      </c>
      <c r="AG183" s="283">
        <v>1628665</v>
      </c>
      <c r="AH183" s="283">
        <v>0</v>
      </c>
      <c r="AI183" s="283">
        <v>69474337.390000001</v>
      </c>
      <c r="AJ183" s="283">
        <v>1025662.6099999994</v>
      </c>
      <c r="AK183" s="283">
        <v>70500000</v>
      </c>
      <c r="AL183" s="283">
        <v>0</v>
      </c>
      <c r="AM183" s="283">
        <v>0</v>
      </c>
      <c r="AN183" s="283">
        <v>58360437.390000001</v>
      </c>
      <c r="AO183" s="283">
        <v>1025662.6099999994</v>
      </c>
      <c r="AP183" s="283">
        <v>59386100</v>
      </c>
      <c r="AQ183" s="283">
        <v>11113900</v>
      </c>
      <c r="AR183" s="283">
        <v>0</v>
      </c>
      <c r="AS183" s="283">
        <v>0</v>
      </c>
      <c r="AT183" s="283">
        <v>0</v>
      </c>
      <c r="AU183" s="283">
        <v>58360437.390000001</v>
      </c>
      <c r="AV183" s="283">
        <v>1025662.6099999994</v>
      </c>
      <c r="AW183" s="283">
        <v>59386100</v>
      </c>
      <c r="AX183" s="283">
        <v>59386100</v>
      </c>
      <c r="AY183" s="283">
        <v>59386100</v>
      </c>
    </row>
    <row r="184" spans="1:51" ht="20.100000000000001" customHeight="1" x14ac:dyDescent="0.25">
      <c r="A184" s="10" t="s">
        <v>290</v>
      </c>
      <c r="B184" s="11" t="s">
        <v>291</v>
      </c>
      <c r="C184" s="14">
        <v>21000000</v>
      </c>
      <c r="D184" s="183">
        <v>0</v>
      </c>
      <c r="E184" s="131">
        <v>0</v>
      </c>
      <c r="F184" s="131">
        <v>0</v>
      </c>
      <c r="G184" s="14">
        <f t="shared" si="85"/>
        <v>21000000</v>
      </c>
      <c r="H184" s="183">
        <v>0</v>
      </c>
      <c r="I184" s="183">
        <v>0</v>
      </c>
      <c r="J184" s="183">
        <f t="shared" si="86"/>
        <v>21000000</v>
      </c>
      <c r="K184" s="183">
        <v>0</v>
      </c>
      <c r="L184" s="183">
        <v>0</v>
      </c>
      <c r="M184" s="183">
        <v>0</v>
      </c>
      <c r="N184" s="183">
        <v>0</v>
      </c>
      <c r="O184" s="183">
        <v>0</v>
      </c>
      <c r="P184" s="14">
        <f t="shared" si="87"/>
        <v>0</v>
      </c>
      <c r="Q184" s="12">
        <f t="shared" si="88"/>
        <v>21000000</v>
      </c>
      <c r="R184" s="183">
        <v>0</v>
      </c>
      <c r="S184" s="438">
        <v>0</v>
      </c>
      <c r="T184" s="182"/>
      <c r="U184" s="364">
        <v>20201030208</v>
      </c>
      <c r="V184" s="362" t="s">
        <v>996</v>
      </c>
      <c r="W184" s="283">
        <v>21000000</v>
      </c>
      <c r="X184" s="283">
        <v>0</v>
      </c>
      <c r="Y184" s="283">
        <v>0</v>
      </c>
      <c r="Z184" s="283">
        <v>0</v>
      </c>
      <c r="AA184" s="283">
        <v>0</v>
      </c>
      <c r="AB184" s="283">
        <v>21000000</v>
      </c>
      <c r="AC184" s="283">
        <v>0</v>
      </c>
      <c r="AD184" s="283">
        <v>0</v>
      </c>
      <c r="AE184" s="283">
        <v>0</v>
      </c>
      <c r="AF184" s="283">
        <v>0</v>
      </c>
      <c r="AG184" s="283">
        <v>21000000</v>
      </c>
      <c r="AH184" s="283">
        <v>0</v>
      </c>
      <c r="AI184" s="283">
        <v>0</v>
      </c>
      <c r="AJ184" s="283">
        <v>0</v>
      </c>
      <c r="AK184" s="283">
        <v>0</v>
      </c>
      <c r="AL184" s="283">
        <v>0</v>
      </c>
      <c r="AM184" s="283">
        <v>0</v>
      </c>
      <c r="AN184" s="283">
        <v>0</v>
      </c>
      <c r="AO184" s="283">
        <v>0</v>
      </c>
      <c r="AP184" s="283">
        <v>0</v>
      </c>
      <c r="AQ184" s="283">
        <v>0</v>
      </c>
      <c r="AR184" s="283">
        <v>0</v>
      </c>
      <c r="AS184" s="283">
        <v>0</v>
      </c>
      <c r="AT184" s="283">
        <v>0</v>
      </c>
      <c r="AU184" s="283">
        <v>0</v>
      </c>
      <c r="AV184" s="283">
        <v>0</v>
      </c>
      <c r="AW184" s="283">
        <v>0</v>
      </c>
      <c r="AX184" s="283">
        <v>0</v>
      </c>
      <c r="AY184" s="283">
        <v>0</v>
      </c>
    </row>
    <row r="185" spans="1:51" ht="20.100000000000001" customHeight="1" x14ac:dyDescent="0.25">
      <c r="A185" s="141" t="s">
        <v>292</v>
      </c>
      <c r="B185" s="142" t="s">
        <v>293</v>
      </c>
      <c r="C185" s="140">
        <f t="shared" ref="C185:Q185" si="89">SUM(C186:C187)</f>
        <v>49600000</v>
      </c>
      <c r="D185" s="140">
        <f t="shared" si="89"/>
        <v>0</v>
      </c>
      <c r="E185" s="140">
        <f t="shared" si="89"/>
        <v>10000000</v>
      </c>
      <c r="F185" s="140">
        <f t="shared" si="89"/>
        <v>0</v>
      </c>
      <c r="G185" s="140">
        <f t="shared" si="89"/>
        <v>59600000</v>
      </c>
      <c r="H185" s="140">
        <f t="shared" si="89"/>
        <v>0</v>
      </c>
      <c r="I185" s="140">
        <f t="shared" si="89"/>
        <v>36620800</v>
      </c>
      <c r="J185" s="140">
        <f t="shared" si="89"/>
        <v>22979200</v>
      </c>
      <c r="K185" s="140">
        <f t="shared" si="89"/>
        <v>0</v>
      </c>
      <c r="L185" s="140">
        <f t="shared" si="89"/>
        <v>10821406</v>
      </c>
      <c r="M185" s="140">
        <f t="shared" si="89"/>
        <v>10821406</v>
      </c>
      <c r="N185" s="140">
        <f t="shared" si="89"/>
        <v>0</v>
      </c>
      <c r="O185" s="140">
        <f t="shared" si="89"/>
        <v>40220800</v>
      </c>
      <c r="P185" s="140">
        <f t="shared" si="89"/>
        <v>3600000</v>
      </c>
      <c r="Q185" s="140">
        <f t="shared" si="89"/>
        <v>19379200</v>
      </c>
      <c r="R185" s="140">
        <f>SUM(R186:R187)</f>
        <v>0</v>
      </c>
      <c r="S185" s="437">
        <f>SUM(S186:S187)</f>
        <v>40220800</v>
      </c>
      <c r="T185" s="182"/>
      <c r="U185" s="364">
        <v>202010303</v>
      </c>
      <c r="V185" s="362" t="s">
        <v>293</v>
      </c>
      <c r="W185" s="283">
        <v>49600000</v>
      </c>
      <c r="X185" s="283">
        <v>0</v>
      </c>
      <c r="Y185" s="283">
        <v>0</v>
      </c>
      <c r="Z185" s="283">
        <v>10000000</v>
      </c>
      <c r="AA185" s="283">
        <v>0</v>
      </c>
      <c r="AB185" s="283">
        <v>59600000</v>
      </c>
      <c r="AC185" s="283">
        <v>0</v>
      </c>
      <c r="AD185" s="283">
        <v>40220800</v>
      </c>
      <c r="AE185" s="283">
        <v>0</v>
      </c>
      <c r="AF185" s="283">
        <v>40220800</v>
      </c>
      <c r="AG185" s="283">
        <v>19379200</v>
      </c>
      <c r="AH185" s="283">
        <v>0</v>
      </c>
      <c r="AI185" s="283">
        <v>36620800</v>
      </c>
      <c r="AJ185" s="283">
        <v>0</v>
      </c>
      <c r="AK185" s="283">
        <v>36620800</v>
      </c>
      <c r="AL185" s="283">
        <v>3600000</v>
      </c>
      <c r="AM185" s="283">
        <v>0</v>
      </c>
      <c r="AN185" s="283">
        <v>10821406</v>
      </c>
      <c r="AO185" s="283">
        <v>0</v>
      </c>
      <c r="AP185" s="283">
        <v>10821406</v>
      </c>
      <c r="AQ185" s="283">
        <v>25799394</v>
      </c>
      <c r="AR185" s="283">
        <v>0</v>
      </c>
      <c r="AS185" s="283">
        <v>0</v>
      </c>
      <c r="AT185" s="283">
        <v>0</v>
      </c>
      <c r="AU185" s="283">
        <v>10821406</v>
      </c>
      <c r="AV185" s="283">
        <v>0</v>
      </c>
      <c r="AW185" s="283">
        <v>10821406</v>
      </c>
      <c r="AX185" s="283">
        <v>10821406</v>
      </c>
      <c r="AY185" s="283">
        <v>10821406</v>
      </c>
    </row>
    <row r="186" spans="1:51" ht="20.100000000000001" customHeight="1" x14ac:dyDescent="0.25">
      <c r="A186" s="10" t="s">
        <v>294</v>
      </c>
      <c r="B186" s="11" t="s">
        <v>295</v>
      </c>
      <c r="C186" s="12">
        <v>46000000</v>
      </c>
      <c r="D186" s="183">
        <v>0</v>
      </c>
      <c r="E186" s="131">
        <v>0</v>
      </c>
      <c r="F186" s="131">
        <v>0</v>
      </c>
      <c r="G186" s="12">
        <f>C186+D186+E186-F186</f>
        <v>46000000</v>
      </c>
      <c r="H186" s="183">
        <v>0</v>
      </c>
      <c r="I186" s="183">
        <v>36620800</v>
      </c>
      <c r="J186" s="183">
        <f>G186-I186</f>
        <v>9379200</v>
      </c>
      <c r="K186" s="183">
        <v>0</v>
      </c>
      <c r="L186" s="183">
        <v>10821406</v>
      </c>
      <c r="M186" s="183">
        <v>10821406</v>
      </c>
      <c r="N186" s="183">
        <v>0</v>
      </c>
      <c r="O186" s="183">
        <v>36620800</v>
      </c>
      <c r="P186" s="12">
        <f>O186-I186</f>
        <v>0</v>
      </c>
      <c r="Q186" s="12">
        <f>G186-O186</f>
        <v>9379200</v>
      </c>
      <c r="R186" s="183">
        <v>0</v>
      </c>
      <c r="S186" s="438">
        <v>36620800</v>
      </c>
      <c r="T186" s="182"/>
      <c r="U186" s="364">
        <v>20201030303</v>
      </c>
      <c r="V186" s="362" t="s">
        <v>997</v>
      </c>
      <c r="W186" s="283">
        <v>46000000</v>
      </c>
      <c r="X186" s="283">
        <v>0</v>
      </c>
      <c r="Y186" s="283">
        <v>0</v>
      </c>
      <c r="Z186" s="283">
        <v>0</v>
      </c>
      <c r="AA186" s="283">
        <v>0</v>
      </c>
      <c r="AB186" s="283">
        <v>46000000</v>
      </c>
      <c r="AC186" s="283">
        <v>0</v>
      </c>
      <c r="AD186" s="283">
        <v>36620800</v>
      </c>
      <c r="AE186" s="283">
        <v>0</v>
      </c>
      <c r="AF186" s="283">
        <v>36620800</v>
      </c>
      <c r="AG186" s="283">
        <v>9379200</v>
      </c>
      <c r="AH186" s="283">
        <v>0</v>
      </c>
      <c r="AI186" s="283">
        <v>36620800</v>
      </c>
      <c r="AJ186" s="283">
        <v>0</v>
      </c>
      <c r="AK186" s="283">
        <v>36620800</v>
      </c>
      <c r="AL186" s="283">
        <v>0</v>
      </c>
      <c r="AM186" s="283">
        <v>0</v>
      </c>
      <c r="AN186" s="283">
        <v>10821406</v>
      </c>
      <c r="AO186" s="283">
        <v>0</v>
      </c>
      <c r="AP186" s="283">
        <v>10821406</v>
      </c>
      <c r="AQ186" s="283">
        <v>25799394</v>
      </c>
      <c r="AR186" s="283">
        <v>0</v>
      </c>
      <c r="AS186" s="283">
        <v>0</v>
      </c>
      <c r="AT186" s="283">
        <v>0</v>
      </c>
      <c r="AU186" s="283">
        <v>10821406</v>
      </c>
      <c r="AV186" s="283">
        <v>0</v>
      </c>
      <c r="AW186" s="283">
        <v>10821406</v>
      </c>
      <c r="AX186" s="283">
        <v>10821406</v>
      </c>
      <c r="AY186" s="283">
        <v>10821406</v>
      </c>
    </row>
    <row r="187" spans="1:51" ht="20.100000000000001" customHeight="1" x14ac:dyDescent="0.25">
      <c r="A187" s="10" t="s">
        <v>296</v>
      </c>
      <c r="B187" s="11" t="s">
        <v>297</v>
      </c>
      <c r="C187" s="14">
        <v>3600000</v>
      </c>
      <c r="D187" s="183">
        <v>0</v>
      </c>
      <c r="E187" s="131">
        <v>10000000</v>
      </c>
      <c r="F187" s="131">
        <v>0</v>
      </c>
      <c r="G187" s="14">
        <f>C187+D187+E187-F187</f>
        <v>13600000</v>
      </c>
      <c r="H187" s="183">
        <v>0</v>
      </c>
      <c r="I187" s="183">
        <v>0</v>
      </c>
      <c r="J187" s="183">
        <f>G187-I187</f>
        <v>13600000</v>
      </c>
      <c r="K187" s="183">
        <v>0</v>
      </c>
      <c r="L187" s="183">
        <v>0</v>
      </c>
      <c r="M187" s="183">
        <v>0</v>
      </c>
      <c r="N187" s="183">
        <v>0</v>
      </c>
      <c r="O187" s="183">
        <v>3600000</v>
      </c>
      <c r="P187" s="14">
        <f>O187-I187</f>
        <v>3600000</v>
      </c>
      <c r="Q187" s="12">
        <f>G187-O187</f>
        <v>10000000</v>
      </c>
      <c r="R187" s="183">
        <v>0</v>
      </c>
      <c r="S187" s="438">
        <v>3600000</v>
      </c>
      <c r="T187" s="182"/>
      <c r="U187" s="364">
        <v>20201030304</v>
      </c>
      <c r="V187" s="362" t="s">
        <v>297</v>
      </c>
      <c r="W187" s="283">
        <v>3600000</v>
      </c>
      <c r="X187" s="283">
        <v>0</v>
      </c>
      <c r="Y187" s="283">
        <v>0</v>
      </c>
      <c r="Z187" s="283">
        <v>10000000</v>
      </c>
      <c r="AA187" s="283">
        <v>0</v>
      </c>
      <c r="AB187" s="283">
        <v>13600000</v>
      </c>
      <c r="AC187" s="283">
        <v>0</v>
      </c>
      <c r="AD187" s="283">
        <v>3600000</v>
      </c>
      <c r="AE187" s="283">
        <v>0</v>
      </c>
      <c r="AF187" s="283">
        <v>3600000</v>
      </c>
      <c r="AG187" s="283">
        <v>10000000</v>
      </c>
      <c r="AH187" s="283">
        <v>0</v>
      </c>
      <c r="AI187" s="283">
        <v>0</v>
      </c>
      <c r="AJ187" s="283">
        <v>0</v>
      </c>
      <c r="AK187" s="283">
        <v>0</v>
      </c>
      <c r="AL187" s="283">
        <v>3600000</v>
      </c>
      <c r="AM187" s="283">
        <v>0</v>
      </c>
      <c r="AN187" s="283">
        <v>0</v>
      </c>
      <c r="AO187" s="283">
        <v>0</v>
      </c>
      <c r="AP187" s="283">
        <v>0</v>
      </c>
      <c r="AQ187" s="283">
        <v>0</v>
      </c>
      <c r="AR187" s="283">
        <v>0</v>
      </c>
      <c r="AS187" s="283">
        <v>0</v>
      </c>
      <c r="AT187" s="283">
        <v>0</v>
      </c>
      <c r="AU187" s="283">
        <v>0</v>
      </c>
      <c r="AV187" s="283">
        <v>0</v>
      </c>
      <c r="AW187" s="283">
        <v>0</v>
      </c>
      <c r="AX187" s="283">
        <v>0</v>
      </c>
      <c r="AY187" s="283">
        <v>0</v>
      </c>
    </row>
    <row r="188" spans="1:51" ht="20.100000000000001" customHeight="1" x14ac:dyDescent="0.25">
      <c r="A188" s="141" t="s">
        <v>298</v>
      </c>
      <c r="B188" s="142" t="s">
        <v>299</v>
      </c>
      <c r="C188" s="140">
        <f t="shared" ref="C188:Q188" si="90">SUM(C189:C192)</f>
        <v>359524199</v>
      </c>
      <c r="D188" s="140">
        <f t="shared" si="90"/>
        <v>0</v>
      </c>
      <c r="E188" s="140">
        <f t="shared" si="90"/>
        <v>20000000</v>
      </c>
      <c r="F188" s="140">
        <f t="shared" si="90"/>
        <v>0</v>
      </c>
      <c r="G188" s="140">
        <f t="shared" si="90"/>
        <v>379524199</v>
      </c>
      <c r="H188" s="140">
        <f t="shared" si="90"/>
        <v>9484980</v>
      </c>
      <c r="I188" s="140">
        <f t="shared" si="90"/>
        <v>207031350</v>
      </c>
      <c r="J188" s="140">
        <f t="shared" si="90"/>
        <v>172492849</v>
      </c>
      <c r="K188" s="140">
        <f t="shared" si="90"/>
        <v>30337245</v>
      </c>
      <c r="L188" s="140">
        <f t="shared" si="90"/>
        <v>31883615</v>
      </c>
      <c r="M188" s="140">
        <f t="shared" si="90"/>
        <v>31883615</v>
      </c>
      <c r="N188" s="140">
        <f t="shared" si="90"/>
        <v>9484980</v>
      </c>
      <c r="O188" s="140">
        <f t="shared" si="90"/>
        <v>248431350</v>
      </c>
      <c r="P188" s="140">
        <f t="shared" si="90"/>
        <v>41400000</v>
      </c>
      <c r="Q188" s="140">
        <f t="shared" si="90"/>
        <v>131092849</v>
      </c>
      <c r="R188" s="140">
        <f>SUM(R189:R192)</f>
        <v>9484980</v>
      </c>
      <c r="S188" s="437">
        <f>SUM(S189:S192)</f>
        <v>248431350</v>
      </c>
      <c r="T188" s="182"/>
      <c r="U188" s="364">
        <v>202010304</v>
      </c>
      <c r="V188" s="362" t="s">
        <v>299</v>
      </c>
      <c r="W188" s="283">
        <v>359524199</v>
      </c>
      <c r="X188" s="283">
        <v>0</v>
      </c>
      <c r="Y188" s="283">
        <v>0</v>
      </c>
      <c r="Z188" s="283">
        <v>20000000</v>
      </c>
      <c r="AA188" s="283">
        <v>0</v>
      </c>
      <c r="AB188" s="283">
        <v>379524199</v>
      </c>
      <c r="AC188" s="283">
        <v>0</v>
      </c>
      <c r="AD188" s="283">
        <v>238946370</v>
      </c>
      <c r="AE188" s="283">
        <v>9484980</v>
      </c>
      <c r="AF188" s="283">
        <v>248431350</v>
      </c>
      <c r="AG188" s="283">
        <v>131092849</v>
      </c>
      <c r="AH188" s="283">
        <v>0</v>
      </c>
      <c r="AI188" s="283">
        <v>197546370</v>
      </c>
      <c r="AJ188" s="283">
        <v>9484980</v>
      </c>
      <c r="AK188" s="283">
        <v>207031350</v>
      </c>
      <c r="AL188" s="283">
        <v>41400000</v>
      </c>
      <c r="AM188" s="283">
        <v>0</v>
      </c>
      <c r="AN188" s="283">
        <v>1546370</v>
      </c>
      <c r="AO188" s="283">
        <v>30337245</v>
      </c>
      <c r="AP188" s="283">
        <v>31883615</v>
      </c>
      <c r="AQ188" s="283">
        <v>175147735</v>
      </c>
      <c r="AR188" s="283">
        <v>0</v>
      </c>
      <c r="AS188" s="283">
        <v>0</v>
      </c>
      <c r="AT188" s="283">
        <v>0</v>
      </c>
      <c r="AU188" s="283">
        <v>1546370</v>
      </c>
      <c r="AV188" s="283">
        <v>30337245</v>
      </c>
      <c r="AW188" s="283">
        <v>31883615</v>
      </c>
      <c r="AX188" s="283">
        <v>31883615</v>
      </c>
      <c r="AY188" s="283">
        <v>31883615</v>
      </c>
    </row>
    <row r="189" spans="1:51" ht="20.100000000000001" customHeight="1" x14ac:dyDescent="0.25">
      <c r="A189" s="10" t="s">
        <v>300</v>
      </c>
      <c r="B189" s="11" t="s">
        <v>301</v>
      </c>
      <c r="C189" s="12">
        <v>70124199</v>
      </c>
      <c r="D189" s="183">
        <v>0</v>
      </c>
      <c r="E189" s="131">
        <v>0</v>
      </c>
      <c r="F189" s="131">
        <v>0</v>
      </c>
      <c r="G189" s="12">
        <f>C189+D189+E189-F189</f>
        <v>70124199</v>
      </c>
      <c r="H189" s="183">
        <v>249100</v>
      </c>
      <c r="I189" s="183">
        <v>749100</v>
      </c>
      <c r="J189" s="183">
        <f>G189-I189</f>
        <v>69375099</v>
      </c>
      <c r="K189" s="183">
        <v>249100</v>
      </c>
      <c r="L189" s="183">
        <v>749100</v>
      </c>
      <c r="M189" s="183">
        <v>749100</v>
      </c>
      <c r="N189" s="183">
        <v>249100</v>
      </c>
      <c r="O189" s="183">
        <v>749100</v>
      </c>
      <c r="P189" s="12">
        <f>O189-I189</f>
        <v>0</v>
      </c>
      <c r="Q189" s="12">
        <f>G189-O189</f>
        <v>69375099</v>
      </c>
      <c r="R189" s="183">
        <v>249100</v>
      </c>
      <c r="S189" s="438">
        <v>749100</v>
      </c>
      <c r="T189" s="182"/>
      <c r="U189" s="364">
        <v>20201030401</v>
      </c>
      <c r="V189" s="362" t="s">
        <v>301</v>
      </c>
      <c r="W189" s="283">
        <v>70124199</v>
      </c>
      <c r="X189" s="283">
        <v>0</v>
      </c>
      <c r="Y189" s="283">
        <v>0</v>
      </c>
      <c r="Z189" s="283">
        <v>0</v>
      </c>
      <c r="AA189" s="283">
        <v>0</v>
      </c>
      <c r="AB189" s="283">
        <v>70124199</v>
      </c>
      <c r="AC189" s="283">
        <v>0</v>
      </c>
      <c r="AD189" s="283">
        <v>500000</v>
      </c>
      <c r="AE189" s="283">
        <v>249100</v>
      </c>
      <c r="AF189" s="283">
        <v>749100</v>
      </c>
      <c r="AG189" s="283">
        <v>69375099</v>
      </c>
      <c r="AH189" s="283">
        <v>0</v>
      </c>
      <c r="AI189" s="283">
        <v>500000</v>
      </c>
      <c r="AJ189" s="283">
        <v>249100</v>
      </c>
      <c r="AK189" s="283">
        <v>749100</v>
      </c>
      <c r="AL189" s="283">
        <v>0</v>
      </c>
      <c r="AM189" s="283">
        <v>0</v>
      </c>
      <c r="AN189" s="283">
        <v>500000</v>
      </c>
      <c r="AO189" s="283">
        <v>249100</v>
      </c>
      <c r="AP189" s="283">
        <v>749100</v>
      </c>
      <c r="AQ189" s="283">
        <v>0</v>
      </c>
      <c r="AR189" s="283">
        <v>0</v>
      </c>
      <c r="AS189" s="283">
        <v>0</v>
      </c>
      <c r="AT189" s="283">
        <v>0</v>
      </c>
      <c r="AU189" s="283">
        <v>500000</v>
      </c>
      <c r="AV189" s="283">
        <v>249100</v>
      </c>
      <c r="AW189" s="283">
        <v>749100</v>
      </c>
      <c r="AX189" s="283">
        <v>749100</v>
      </c>
      <c r="AY189" s="283">
        <v>749100</v>
      </c>
    </row>
    <row r="190" spans="1:51" ht="20.100000000000001" customHeight="1" x14ac:dyDescent="0.25">
      <c r="A190" s="10" t="s">
        <v>302</v>
      </c>
      <c r="B190" s="11" t="s">
        <v>303</v>
      </c>
      <c r="C190" s="13">
        <v>21400000</v>
      </c>
      <c r="D190" s="183">
        <v>0</v>
      </c>
      <c r="E190" s="131">
        <v>20000000</v>
      </c>
      <c r="F190" s="131">
        <v>0</v>
      </c>
      <c r="G190" s="13">
        <f>C190+D190+E190-F190</f>
        <v>41400000</v>
      </c>
      <c r="H190" s="183">
        <v>0</v>
      </c>
      <c r="I190" s="183">
        <v>0</v>
      </c>
      <c r="J190" s="183">
        <f>G190-I190</f>
        <v>41400000</v>
      </c>
      <c r="K190" s="183">
        <v>0</v>
      </c>
      <c r="L190" s="183">
        <v>0</v>
      </c>
      <c r="M190" s="183">
        <v>0</v>
      </c>
      <c r="N190" s="183">
        <v>0</v>
      </c>
      <c r="O190" s="183">
        <v>21400000</v>
      </c>
      <c r="P190" s="13">
        <f>O190-I190</f>
        <v>21400000</v>
      </c>
      <c r="Q190" s="12">
        <f>G190-O190</f>
        <v>20000000</v>
      </c>
      <c r="R190" s="183">
        <v>0</v>
      </c>
      <c r="S190" s="438">
        <v>21400000</v>
      </c>
      <c r="T190" s="182"/>
      <c r="U190" s="364">
        <v>20201030402</v>
      </c>
      <c r="V190" s="362" t="s">
        <v>303</v>
      </c>
      <c r="W190" s="283">
        <v>21400000</v>
      </c>
      <c r="X190" s="283">
        <v>0</v>
      </c>
      <c r="Y190" s="283">
        <v>0</v>
      </c>
      <c r="Z190" s="283">
        <v>20000000</v>
      </c>
      <c r="AA190" s="283">
        <v>0</v>
      </c>
      <c r="AB190" s="283">
        <v>41400000</v>
      </c>
      <c r="AC190" s="283">
        <v>0</v>
      </c>
      <c r="AD190" s="283">
        <v>21400000</v>
      </c>
      <c r="AE190" s="283">
        <v>0</v>
      </c>
      <c r="AF190" s="283">
        <v>21400000</v>
      </c>
      <c r="AG190" s="283">
        <v>20000000</v>
      </c>
      <c r="AH190" s="283">
        <v>0</v>
      </c>
      <c r="AI190" s="283">
        <v>0</v>
      </c>
      <c r="AJ190" s="283">
        <v>0</v>
      </c>
      <c r="AK190" s="283">
        <v>0</v>
      </c>
      <c r="AL190" s="283">
        <v>21400000</v>
      </c>
      <c r="AM190" s="283">
        <v>0</v>
      </c>
      <c r="AN190" s="283">
        <v>0</v>
      </c>
      <c r="AO190" s="283">
        <v>0</v>
      </c>
      <c r="AP190" s="283">
        <v>0</v>
      </c>
      <c r="AQ190" s="283">
        <v>0</v>
      </c>
      <c r="AR190" s="283">
        <v>0</v>
      </c>
      <c r="AS190" s="283">
        <v>0</v>
      </c>
      <c r="AT190" s="283">
        <v>0</v>
      </c>
      <c r="AU190" s="283">
        <v>0</v>
      </c>
      <c r="AV190" s="283">
        <v>0</v>
      </c>
      <c r="AW190" s="283">
        <v>0</v>
      </c>
      <c r="AX190" s="283">
        <v>0</v>
      </c>
      <c r="AY190" s="283">
        <v>0</v>
      </c>
    </row>
    <row r="191" spans="1:51" ht="20.100000000000001" customHeight="1" x14ac:dyDescent="0.25">
      <c r="A191" s="10" t="s">
        <v>304</v>
      </c>
      <c r="B191" s="11" t="s">
        <v>305</v>
      </c>
      <c r="C191" s="13">
        <v>42000000</v>
      </c>
      <c r="D191" s="183">
        <v>0</v>
      </c>
      <c r="E191" s="131">
        <v>0</v>
      </c>
      <c r="F191" s="131">
        <v>0</v>
      </c>
      <c r="G191" s="13">
        <f>C191+D191+E191-F191</f>
        <v>42000000</v>
      </c>
      <c r="H191" s="183">
        <v>9235880</v>
      </c>
      <c r="I191" s="183">
        <v>10282250</v>
      </c>
      <c r="J191" s="183">
        <f>G191-I191</f>
        <v>31717750</v>
      </c>
      <c r="K191" s="183">
        <v>9235880</v>
      </c>
      <c r="L191" s="183">
        <v>10282250</v>
      </c>
      <c r="M191" s="183">
        <v>10282250</v>
      </c>
      <c r="N191" s="183">
        <v>9235880</v>
      </c>
      <c r="O191" s="183">
        <v>10282250</v>
      </c>
      <c r="P191" s="13">
        <f>O191-I191</f>
        <v>0</v>
      </c>
      <c r="Q191" s="12">
        <f>G191-O191</f>
        <v>31717750</v>
      </c>
      <c r="R191" s="183">
        <v>9235880</v>
      </c>
      <c r="S191" s="438">
        <v>10282250</v>
      </c>
      <c r="T191" s="182"/>
      <c r="U191" s="364">
        <v>20201030405</v>
      </c>
      <c r="V191" s="362" t="s">
        <v>305</v>
      </c>
      <c r="W191" s="283">
        <v>42000000</v>
      </c>
      <c r="X191" s="283">
        <v>0</v>
      </c>
      <c r="Y191" s="283">
        <v>0</v>
      </c>
      <c r="Z191" s="283">
        <v>0</v>
      </c>
      <c r="AA191" s="283">
        <v>0</v>
      </c>
      <c r="AB191" s="283">
        <v>42000000</v>
      </c>
      <c r="AC191" s="283">
        <v>0</v>
      </c>
      <c r="AD191" s="283">
        <v>1046370</v>
      </c>
      <c r="AE191" s="283">
        <v>9235880</v>
      </c>
      <c r="AF191" s="283">
        <v>10282250</v>
      </c>
      <c r="AG191" s="283">
        <v>31717750</v>
      </c>
      <c r="AH191" s="283">
        <v>0</v>
      </c>
      <c r="AI191" s="283">
        <v>1046370</v>
      </c>
      <c r="AJ191" s="283">
        <v>9235880</v>
      </c>
      <c r="AK191" s="283">
        <v>10282250</v>
      </c>
      <c r="AL191" s="283">
        <v>0</v>
      </c>
      <c r="AM191" s="283">
        <v>0</v>
      </c>
      <c r="AN191" s="283">
        <v>1046370</v>
      </c>
      <c r="AO191" s="283">
        <v>9235880</v>
      </c>
      <c r="AP191" s="283">
        <v>10282250</v>
      </c>
      <c r="AQ191" s="283">
        <v>0</v>
      </c>
      <c r="AR191" s="283">
        <v>0</v>
      </c>
      <c r="AS191" s="283">
        <v>0</v>
      </c>
      <c r="AT191" s="283">
        <v>0</v>
      </c>
      <c r="AU191" s="283">
        <v>1046370</v>
      </c>
      <c r="AV191" s="283">
        <v>9235880</v>
      </c>
      <c r="AW191" s="283">
        <v>10282250</v>
      </c>
      <c r="AX191" s="283">
        <v>10282250</v>
      </c>
      <c r="AY191" s="283">
        <v>10282250</v>
      </c>
    </row>
    <row r="192" spans="1:51" ht="20.100000000000001" customHeight="1" x14ac:dyDescent="0.25">
      <c r="A192" s="10" t="s">
        <v>306</v>
      </c>
      <c r="B192" s="11" t="s">
        <v>307</v>
      </c>
      <c r="C192" s="14">
        <v>226000000</v>
      </c>
      <c r="D192" s="183">
        <v>0</v>
      </c>
      <c r="E192" s="131">
        <v>0</v>
      </c>
      <c r="F192" s="131">
        <v>0</v>
      </c>
      <c r="G192" s="14">
        <f>C192+D192+E192-F192</f>
        <v>226000000</v>
      </c>
      <c r="H192" s="183">
        <v>0</v>
      </c>
      <c r="I192" s="183">
        <v>196000000</v>
      </c>
      <c r="J192" s="183">
        <f>G192-I192</f>
        <v>30000000</v>
      </c>
      <c r="K192" s="183">
        <v>20852265</v>
      </c>
      <c r="L192" s="183">
        <v>20852265</v>
      </c>
      <c r="M192" s="183">
        <v>20852265</v>
      </c>
      <c r="N192" s="183">
        <v>0</v>
      </c>
      <c r="O192" s="183">
        <v>216000000</v>
      </c>
      <c r="P192" s="14">
        <f>O192-I192</f>
        <v>20000000</v>
      </c>
      <c r="Q192" s="12">
        <f>G192-O192</f>
        <v>10000000</v>
      </c>
      <c r="R192" s="183">
        <v>0</v>
      </c>
      <c r="S192" s="438">
        <v>216000000</v>
      </c>
      <c r="T192" s="182"/>
      <c r="U192" s="364">
        <v>20201030406</v>
      </c>
      <c r="V192" s="362" t="s">
        <v>307</v>
      </c>
      <c r="W192" s="283">
        <v>226000000</v>
      </c>
      <c r="X192" s="283">
        <v>0</v>
      </c>
      <c r="Y192" s="283">
        <v>0</v>
      </c>
      <c r="Z192" s="283">
        <v>0</v>
      </c>
      <c r="AA192" s="283">
        <v>0</v>
      </c>
      <c r="AB192" s="283">
        <v>226000000</v>
      </c>
      <c r="AC192" s="283">
        <v>0</v>
      </c>
      <c r="AD192" s="283">
        <v>216000000</v>
      </c>
      <c r="AE192" s="283">
        <v>0</v>
      </c>
      <c r="AF192" s="283">
        <v>216000000</v>
      </c>
      <c r="AG192" s="283">
        <v>10000000</v>
      </c>
      <c r="AH192" s="283">
        <v>0</v>
      </c>
      <c r="AI192" s="283">
        <v>196000000</v>
      </c>
      <c r="AJ192" s="283">
        <v>0</v>
      </c>
      <c r="AK192" s="283">
        <v>196000000</v>
      </c>
      <c r="AL192" s="283">
        <v>20000000</v>
      </c>
      <c r="AM192" s="283">
        <v>0</v>
      </c>
      <c r="AN192" s="283">
        <v>0</v>
      </c>
      <c r="AO192" s="283">
        <v>20852265</v>
      </c>
      <c r="AP192" s="283">
        <v>20852265</v>
      </c>
      <c r="AQ192" s="283">
        <v>175147735</v>
      </c>
      <c r="AR192" s="283">
        <v>0</v>
      </c>
      <c r="AS192" s="283">
        <v>0</v>
      </c>
      <c r="AT192" s="283">
        <v>0</v>
      </c>
      <c r="AU192" s="283">
        <v>0</v>
      </c>
      <c r="AV192" s="283">
        <v>20852265</v>
      </c>
      <c r="AW192" s="283">
        <v>20852265</v>
      </c>
      <c r="AX192" s="283">
        <v>20852265</v>
      </c>
      <c r="AY192" s="283">
        <v>20852265</v>
      </c>
    </row>
    <row r="193" spans="1:51" ht="20.100000000000001" customHeight="1" x14ac:dyDescent="0.25">
      <c r="A193" s="141" t="s">
        <v>308</v>
      </c>
      <c r="B193" s="142" t="s">
        <v>309</v>
      </c>
      <c r="C193" s="140">
        <f t="shared" ref="C193:Q193" si="91">SUM(C194:C197)</f>
        <v>544408000</v>
      </c>
      <c r="D193" s="140">
        <f t="shared" si="91"/>
        <v>3327402.51</v>
      </c>
      <c r="E193" s="140">
        <f t="shared" si="91"/>
        <v>166000000</v>
      </c>
      <c r="F193" s="140">
        <f t="shared" si="91"/>
        <v>0</v>
      </c>
      <c r="G193" s="140">
        <f t="shared" si="91"/>
        <v>713735402.50999999</v>
      </c>
      <c r="H193" s="140">
        <f t="shared" si="91"/>
        <v>176138289</v>
      </c>
      <c r="I193" s="140">
        <f t="shared" si="91"/>
        <v>213559835</v>
      </c>
      <c r="J193" s="140">
        <f t="shared" si="91"/>
        <v>500175567.50999993</v>
      </c>
      <c r="K193" s="140">
        <f t="shared" si="91"/>
        <v>10764160</v>
      </c>
      <c r="L193" s="140">
        <f t="shared" si="91"/>
        <v>35477686</v>
      </c>
      <c r="M193" s="140">
        <f t="shared" si="91"/>
        <v>35477686</v>
      </c>
      <c r="N193" s="140">
        <f t="shared" si="91"/>
        <v>10764160</v>
      </c>
      <c r="O193" s="140">
        <f t="shared" si="91"/>
        <v>213559835</v>
      </c>
      <c r="P193" s="140">
        <f t="shared" si="91"/>
        <v>0</v>
      </c>
      <c r="Q193" s="140">
        <f t="shared" si="91"/>
        <v>500175567.50999993</v>
      </c>
      <c r="R193" s="140">
        <f>SUM(R194:R197)</f>
        <v>10764160</v>
      </c>
      <c r="S193" s="437">
        <f>SUM(S194:S197)</f>
        <v>213559835</v>
      </c>
      <c r="T193" s="182"/>
      <c r="U193" s="364">
        <v>202010305</v>
      </c>
      <c r="V193" s="362" t="s">
        <v>309</v>
      </c>
      <c r="W193" s="283">
        <v>544408000</v>
      </c>
      <c r="X193" s="283">
        <v>3327402.51</v>
      </c>
      <c r="Y193" s="283">
        <v>0</v>
      </c>
      <c r="Z193" s="283">
        <v>166000000</v>
      </c>
      <c r="AA193" s="283">
        <v>0</v>
      </c>
      <c r="AB193" s="283">
        <v>713735402.50999999</v>
      </c>
      <c r="AC193" s="283">
        <v>125261530</v>
      </c>
      <c r="AD193" s="283">
        <v>202795675</v>
      </c>
      <c r="AE193" s="283">
        <v>10764160</v>
      </c>
      <c r="AF193" s="283">
        <v>213559835</v>
      </c>
      <c r="AG193" s="283">
        <v>500175567.50999999</v>
      </c>
      <c r="AH193" s="283">
        <v>0</v>
      </c>
      <c r="AI193" s="283">
        <v>37421546</v>
      </c>
      <c r="AJ193" s="283">
        <v>176138289</v>
      </c>
      <c r="AK193" s="283">
        <v>213559835</v>
      </c>
      <c r="AL193" s="283">
        <v>0</v>
      </c>
      <c r="AM193" s="283">
        <v>0</v>
      </c>
      <c r="AN193" s="283">
        <v>24713526</v>
      </c>
      <c r="AO193" s="283">
        <v>10764160</v>
      </c>
      <c r="AP193" s="283">
        <v>35477686</v>
      </c>
      <c r="AQ193" s="283">
        <v>178082149</v>
      </c>
      <c r="AR193" s="283">
        <v>0</v>
      </c>
      <c r="AS193" s="283">
        <v>0</v>
      </c>
      <c r="AT193" s="283">
        <v>0</v>
      </c>
      <c r="AU193" s="283">
        <v>24713526</v>
      </c>
      <c r="AV193" s="283">
        <v>10764160</v>
      </c>
      <c r="AW193" s="283">
        <v>35477686</v>
      </c>
      <c r="AX193" s="283">
        <v>35477686</v>
      </c>
      <c r="AY193" s="283">
        <v>35477686</v>
      </c>
    </row>
    <row r="194" spans="1:51" ht="20.100000000000001" customHeight="1" x14ac:dyDescent="0.25">
      <c r="A194" s="10" t="s">
        <v>310</v>
      </c>
      <c r="B194" s="184" t="s">
        <v>311</v>
      </c>
      <c r="C194" s="12">
        <v>41000000</v>
      </c>
      <c r="D194" s="183">
        <v>3327402.51</v>
      </c>
      <c r="E194" s="131">
        <v>0</v>
      </c>
      <c r="F194" s="131">
        <v>0</v>
      </c>
      <c r="G194" s="12">
        <f>C194+D194+E194-F194</f>
        <v>44327402.509999998</v>
      </c>
      <c r="H194" s="183">
        <v>35000</v>
      </c>
      <c r="I194" s="183">
        <v>3280500</v>
      </c>
      <c r="J194" s="183">
        <f>G194-I194</f>
        <v>41046902.509999998</v>
      </c>
      <c r="K194" s="183">
        <v>35000</v>
      </c>
      <c r="L194" s="183">
        <v>3280500</v>
      </c>
      <c r="M194" s="183">
        <v>3280500</v>
      </c>
      <c r="N194" s="183">
        <v>35000</v>
      </c>
      <c r="O194" s="183">
        <v>3280500</v>
      </c>
      <c r="P194" s="12">
        <f>O194-I194</f>
        <v>0</v>
      </c>
      <c r="Q194" s="12">
        <f>G194-O194</f>
        <v>41046902.509999998</v>
      </c>
      <c r="R194" s="183">
        <v>35000</v>
      </c>
      <c r="S194" s="438">
        <v>3280500</v>
      </c>
      <c r="T194" s="182"/>
      <c r="U194" s="364">
        <v>20201030501</v>
      </c>
      <c r="V194" s="362" t="s">
        <v>311</v>
      </c>
      <c r="W194" s="283">
        <v>41000000</v>
      </c>
      <c r="X194" s="283">
        <v>3327402.51</v>
      </c>
      <c r="Y194" s="283">
        <v>0</v>
      </c>
      <c r="Z194" s="283">
        <v>0</v>
      </c>
      <c r="AA194" s="283">
        <v>0</v>
      </c>
      <c r="AB194" s="283">
        <v>44327402.509999998</v>
      </c>
      <c r="AC194" s="283">
        <v>0</v>
      </c>
      <c r="AD194" s="283">
        <v>3245500</v>
      </c>
      <c r="AE194" s="283">
        <v>35000</v>
      </c>
      <c r="AF194" s="283">
        <v>3280500</v>
      </c>
      <c r="AG194" s="283">
        <v>41046902.509999998</v>
      </c>
      <c r="AH194" s="283">
        <v>0</v>
      </c>
      <c r="AI194" s="283">
        <v>3245500</v>
      </c>
      <c r="AJ194" s="283">
        <v>35000</v>
      </c>
      <c r="AK194" s="283">
        <v>3280500</v>
      </c>
      <c r="AL194" s="283">
        <v>0</v>
      </c>
      <c r="AM194" s="283">
        <v>0</v>
      </c>
      <c r="AN194" s="283">
        <v>3245500</v>
      </c>
      <c r="AO194" s="283">
        <v>35000</v>
      </c>
      <c r="AP194" s="283">
        <v>3280500</v>
      </c>
      <c r="AQ194" s="283">
        <v>0</v>
      </c>
      <c r="AR194" s="283">
        <v>0</v>
      </c>
      <c r="AS194" s="283">
        <v>0</v>
      </c>
      <c r="AT194" s="283">
        <v>0</v>
      </c>
      <c r="AU194" s="283">
        <v>3245500</v>
      </c>
      <c r="AV194" s="283">
        <v>35000</v>
      </c>
      <c r="AW194" s="283">
        <v>3280500</v>
      </c>
      <c r="AX194" s="283">
        <v>3280500</v>
      </c>
      <c r="AY194" s="283">
        <v>3280500</v>
      </c>
    </row>
    <row r="195" spans="1:51" ht="20.100000000000001" customHeight="1" x14ac:dyDescent="0.25">
      <c r="A195" s="10" t="s">
        <v>312</v>
      </c>
      <c r="B195" s="11" t="s">
        <v>313</v>
      </c>
      <c r="C195" s="13">
        <v>465407999.99999994</v>
      </c>
      <c r="D195" s="183">
        <v>0</v>
      </c>
      <c r="E195" s="131">
        <v>0</v>
      </c>
      <c r="F195" s="131">
        <v>0</v>
      </c>
      <c r="G195" s="13">
        <f>C195+D195+E195-F195</f>
        <v>465407999.99999994</v>
      </c>
      <c r="H195" s="183">
        <v>2059380</v>
      </c>
      <c r="I195" s="183">
        <v>33669326</v>
      </c>
      <c r="J195" s="183">
        <f>G195-I195</f>
        <v>431738673.99999994</v>
      </c>
      <c r="K195" s="183">
        <v>2059380</v>
      </c>
      <c r="L195" s="183">
        <v>20961306</v>
      </c>
      <c r="M195" s="183">
        <v>20961306</v>
      </c>
      <c r="N195" s="183">
        <v>2059380</v>
      </c>
      <c r="O195" s="183">
        <v>33669326</v>
      </c>
      <c r="P195" s="13">
        <f>O195-I195</f>
        <v>0</v>
      </c>
      <c r="Q195" s="12">
        <f>G195-O195</f>
        <v>431738673.99999994</v>
      </c>
      <c r="R195" s="183">
        <v>2059380</v>
      </c>
      <c r="S195" s="438">
        <v>33669326</v>
      </c>
      <c r="T195" s="182"/>
      <c r="U195" s="364">
        <v>20201030502</v>
      </c>
      <c r="V195" s="362" t="s">
        <v>313</v>
      </c>
      <c r="W195" s="283">
        <v>465408000</v>
      </c>
      <c r="X195" s="283">
        <v>0</v>
      </c>
      <c r="Y195" s="283">
        <v>0</v>
      </c>
      <c r="Z195" s="283">
        <v>0</v>
      </c>
      <c r="AA195" s="283">
        <v>0</v>
      </c>
      <c r="AB195" s="283">
        <v>465408000</v>
      </c>
      <c r="AC195" s="283">
        <v>0</v>
      </c>
      <c r="AD195" s="283">
        <v>31609946</v>
      </c>
      <c r="AE195" s="283">
        <v>2059380</v>
      </c>
      <c r="AF195" s="283">
        <v>33669326</v>
      </c>
      <c r="AG195" s="283">
        <v>431738674</v>
      </c>
      <c r="AH195" s="283">
        <v>0</v>
      </c>
      <c r="AI195" s="283">
        <v>31609946</v>
      </c>
      <c r="AJ195" s="283">
        <v>2059380</v>
      </c>
      <c r="AK195" s="283">
        <v>33669326</v>
      </c>
      <c r="AL195" s="283">
        <v>0</v>
      </c>
      <c r="AM195" s="283">
        <v>0</v>
      </c>
      <c r="AN195" s="283">
        <v>18901926</v>
      </c>
      <c r="AO195" s="283">
        <v>2059380</v>
      </c>
      <c r="AP195" s="283">
        <v>20961306</v>
      </c>
      <c r="AQ195" s="283">
        <v>12708020</v>
      </c>
      <c r="AR195" s="283">
        <v>0</v>
      </c>
      <c r="AS195" s="283">
        <v>0</v>
      </c>
      <c r="AT195" s="283">
        <v>0</v>
      </c>
      <c r="AU195" s="283">
        <v>18901926</v>
      </c>
      <c r="AV195" s="283">
        <v>2059380</v>
      </c>
      <c r="AW195" s="283">
        <v>20961306</v>
      </c>
      <c r="AX195" s="283">
        <v>20961306</v>
      </c>
      <c r="AY195" s="283">
        <v>20961306</v>
      </c>
    </row>
    <row r="196" spans="1:51" ht="20.100000000000001" customHeight="1" x14ac:dyDescent="0.25">
      <c r="A196" s="10" t="s">
        <v>314</v>
      </c>
      <c r="B196" s="11" t="s">
        <v>315</v>
      </c>
      <c r="C196" s="13">
        <v>30000000</v>
      </c>
      <c r="D196" s="183">
        <v>0</v>
      </c>
      <c r="E196" s="131">
        <v>166000000</v>
      </c>
      <c r="F196" s="131">
        <v>0</v>
      </c>
      <c r="G196" s="13">
        <f>C196+D196+E196-F196</f>
        <v>196000000</v>
      </c>
      <c r="H196" s="183">
        <v>166043909</v>
      </c>
      <c r="I196" s="183">
        <v>168610009</v>
      </c>
      <c r="J196" s="183">
        <f>G196-I196</f>
        <v>27389991</v>
      </c>
      <c r="K196" s="183">
        <v>669780</v>
      </c>
      <c r="L196" s="183">
        <v>3235880</v>
      </c>
      <c r="M196" s="183">
        <v>3235880</v>
      </c>
      <c r="N196" s="183">
        <v>669780</v>
      </c>
      <c r="O196" s="183">
        <v>168610009</v>
      </c>
      <c r="P196" s="13">
        <f>O196-I196</f>
        <v>0</v>
      </c>
      <c r="Q196" s="12">
        <f>G196-O196</f>
        <v>27389991</v>
      </c>
      <c r="R196" s="183">
        <v>669780</v>
      </c>
      <c r="S196" s="438">
        <v>168610009</v>
      </c>
      <c r="T196" s="182"/>
      <c r="U196" s="364">
        <v>20201030503</v>
      </c>
      <c r="V196" s="362" t="s">
        <v>998</v>
      </c>
      <c r="W196" s="283">
        <v>30000000</v>
      </c>
      <c r="X196" s="283">
        <v>0</v>
      </c>
      <c r="Y196" s="283">
        <v>0</v>
      </c>
      <c r="Z196" s="283">
        <v>166000000</v>
      </c>
      <c r="AA196" s="283">
        <v>0</v>
      </c>
      <c r="AB196" s="283">
        <v>196000000</v>
      </c>
      <c r="AC196" s="283">
        <v>125261530</v>
      </c>
      <c r="AD196" s="283">
        <v>167940229</v>
      </c>
      <c r="AE196" s="283">
        <v>669780</v>
      </c>
      <c r="AF196" s="283">
        <v>168610009</v>
      </c>
      <c r="AG196" s="283">
        <v>27389991</v>
      </c>
      <c r="AH196" s="283">
        <v>0</v>
      </c>
      <c r="AI196" s="283">
        <v>2566100</v>
      </c>
      <c r="AJ196" s="283">
        <v>166043909</v>
      </c>
      <c r="AK196" s="283">
        <v>168610009</v>
      </c>
      <c r="AL196" s="283">
        <v>0</v>
      </c>
      <c r="AM196" s="283">
        <v>0</v>
      </c>
      <c r="AN196" s="283">
        <v>2566100</v>
      </c>
      <c r="AO196" s="283">
        <v>669780</v>
      </c>
      <c r="AP196" s="283">
        <v>3235880</v>
      </c>
      <c r="AQ196" s="283">
        <v>165374129</v>
      </c>
      <c r="AR196" s="283">
        <v>0</v>
      </c>
      <c r="AS196" s="283">
        <v>0</v>
      </c>
      <c r="AT196" s="283">
        <v>0</v>
      </c>
      <c r="AU196" s="283">
        <v>2566100</v>
      </c>
      <c r="AV196" s="283">
        <v>669780</v>
      </c>
      <c r="AW196" s="283">
        <v>3235880</v>
      </c>
      <c r="AX196" s="283">
        <v>3235880</v>
      </c>
      <c r="AY196" s="283">
        <v>3235880</v>
      </c>
    </row>
    <row r="197" spans="1:51" ht="20.100000000000001" customHeight="1" x14ac:dyDescent="0.25">
      <c r="A197" s="10" t="s">
        <v>316</v>
      </c>
      <c r="B197" s="11" t="s">
        <v>317</v>
      </c>
      <c r="C197" s="14">
        <v>8000000</v>
      </c>
      <c r="D197" s="183">
        <v>0</v>
      </c>
      <c r="E197" s="131">
        <v>0</v>
      </c>
      <c r="F197" s="131">
        <v>0</v>
      </c>
      <c r="G197" s="14">
        <f>C197+D197+E197-F197</f>
        <v>8000000</v>
      </c>
      <c r="H197" s="183">
        <v>8000000</v>
      </c>
      <c r="I197" s="183">
        <v>8000000</v>
      </c>
      <c r="J197" s="183">
        <f>G197-I197</f>
        <v>0</v>
      </c>
      <c r="K197" s="183">
        <v>8000000</v>
      </c>
      <c r="L197" s="183">
        <v>8000000</v>
      </c>
      <c r="M197" s="183">
        <v>8000000</v>
      </c>
      <c r="N197" s="183">
        <v>8000000</v>
      </c>
      <c r="O197" s="183">
        <v>8000000</v>
      </c>
      <c r="P197" s="14">
        <f>O197-I197</f>
        <v>0</v>
      </c>
      <c r="Q197" s="12">
        <f>G197-O197</f>
        <v>0</v>
      </c>
      <c r="R197" s="183">
        <v>8000000</v>
      </c>
      <c r="S197" s="438">
        <v>8000000</v>
      </c>
      <c r="T197" s="182"/>
      <c r="U197" s="364">
        <v>20201030504</v>
      </c>
      <c r="V197" s="362" t="s">
        <v>317</v>
      </c>
      <c r="W197" s="283">
        <v>8000000</v>
      </c>
      <c r="X197" s="283">
        <v>0</v>
      </c>
      <c r="Y197" s="283">
        <v>0</v>
      </c>
      <c r="Z197" s="283">
        <v>0</v>
      </c>
      <c r="AA197" s="283">
        <v>0</v>
      </c>
      <c r="AB197" s="283">
        <v>8000000</v>
      </c>
      <c r="AC197" s="283">
        <v>0</v>
      </c>
      <c r="AD197" s="283">
        <v>0</v>
      </c>
      <c r="AE197" s="283">
        <v>8000000</v>
      </c>
      <c r="AF197" s="283">
        <v>8000000</v>
      </c>
      <c r="AG197" s="283">
        <v>0</v>
      </c>
      <c r="AH197" s="283">
        <v>0</v>
      </c>
      <c r="AI197" s="283">
        <v>0</v>
      </c>
      <c r="AJ197" s="283">
        <v>8000000</v>
      </c>
      <c r="AK197" s="283">
        <v>8000000</v>
      </c>
      <c r="AL197" s="283">
        <v>0</v>
      </c>
      <c r="AM197" s="283">
        <v>0</v>
      </c>
      <c r="AN197" s="283">
        <v>0</v>
      </c>
      <c r="AO197" s="283">
        <v>8000000</v>
      </c>
      <c r="AP197" s="283">
        <v>8000000</v>
      </c>
      <c r="AQ197" s="283">
        <v>0</v>
      </c>
      <c r="AR197" s="283">
        <v>0</v>
      </c>
      <c r="AS197" s="283">
        <v>0</v>
      </c>
      <c r="AT197" s="283">
        <v>0</v>
      </c>
      <c r="AU197" s="283">
        <v>0</v>
      </c>
      <c r="AV197" s="283">
        <v>8000000</v>
      </c>
      <c r="AW197" s="283">
        <v>8000000</v>
      </c>
      <c r="AX197" s="283">
        <v>8000000</v>
      </c>
      <c r="AY197" s="283">
        <v>8000000</v>
      </c>
    </row>
    <row r="198" spans="1:51" ht="20.100000000000001" customHeight="1" x14ac:dyDescent="0.25">
      <c r="A198" s="141" t="s">
        <v>318</v>
      </c>
      <c r="B198" s="142" t="s">
        <v>319</v>
      </c>
      <c r="C198" s="140">
        <f t="shared" ref="C198:Q198" si="92">SUM(C199:C200)</f>
        <v>22500000</v>
      </c>
      <c r="D198" s="140">
        <f t="shared" si="92"/>
        <v>1000000</v>
      </c>
      <c r="E198" s="140">
        <f t="shared" si="92"/>
        <v>0</v>
      </c>
      <c r="F198" s="140">
        <f t="shared" si="92"/>
        <v>0</v>
      </c>
      <c r="G198" s="140">
        <f t="shared" si="92"/>
        <v>23500000</v>
      </c>
      <c r="H198" s="140">
        <f t="shared" si="92"/>
        <v>0</v>
      </c>
      <c r="I198" s="140">
        <f t="shared" si="92"/>
        <v>922000</v>
      </c>
      <c r="J198" s="140">
        <f t="shared" si="92"/>
        <v>22578000</v>
      </c>
      <c r="K198" s="140">
        <f t="shared" si="92"/>
        <v>0</v>
      </c>
      <c r="L198" s="140">
        <f t="shared" si="92"/>
        <v>922000</v>
      </c>
      <c r="M198" s="140">
        <f t="shared" si="92"/>
        <v>922000</v>
      </c>
      <c r="N198" s="140">
        <f t="shared" si="92"/>
        <v>0</v>
      </c>
      <c r="O198" s="140">
        <f t="shared" si="92"/>
        <v>922000</v>
      </c>
      <c r="P198" s="140">
        <f t="shared" si="92"/>
        <v>0</v>
      </c>
      <c r="Q198" s="140">
        <f t="shared" si="92"/>
        <v>22578000</v>
      </c>
      <c r="R198" s="140">
        <f>SUM(R199:R200)</f>
        <v>0</v>
      </c>
      <c r="S198" s="437">
        <f>SUM(S199:S200)</f>
        <v>922000</v>
      </c>
      <c r="T198" s="182"/>
      <c r="U198" s="364">
        <v>202010306</v>
      </c>
      <c r="V198" s="362" t="s">
        <v>319</v>
      </c>
      <c r="W198" s="283">
        <v>22500000</v>
      </c>
      <c r="X198" s="283">
        <v>1000000</v>
      </c>
      <c r="Y198" s="283">
        <v>0</v>
      </c>
      <c r="Z198" s="283">
        <v>0</v>
      </c>
      <c r="AA198" s="283">
        <v>0</v>
      </c>
      <c r="AB198" s="283">
        <v>23500000</v>
      </c>
      <c r="AC198" s="283">
        <v>0</v>
      </c>
      <c r="AD198" s="283">
        <v>922000</v>
      </c>
      <c r="AE198" s="283">
        <v>0</v>
      </c>
      <c r="AF198" s="283">
        <v>922000</v>
      </c>
      <c r="AG198" s="283">
        <v>22578000</v>
      </c>
      <c r="AH198" s="283">
        <v>0</v>
      </c>
      <c r="AI198" s="283">
        <v>922000</v>
      </c>
      <c r="AJ198" s="283">
        <v>0</v>
      </c>
      <c r="AK198" s="283">
        <v>922000</v>
      </c>
      <c r="AL198" s="283">
        <v>0</v>
      </c>
      <c r="AM198" s="283">
        <v>0</v>
      </c>
      <c r="AN198" s="283">
        <v>922000</v>
      </c>
      <c r="AO198" s="283">
        <v>0</v>
      </c>
      <c r="AP198" s="283">
        <v>922000</v>
      </c>
      <c r="AQ198" s="283">
        <v>0</v>
      </c>
      <c r="AR198" s="283">
        <v>0</v>
      </c>
      <c r="AS198" s="283">
        <v>0</v>
      </c>
      <c r="AT198" s="283">
        <v>0</v>
      </c>
      <c r="AU198" s="283">
        <v>922000</v>
      </c>
      <c r="AV198" s="283">
        <v>0</v>
      </c>
      <c r="AW198" s="283">
        <v>922000</v>
      </c>
      <c r="AX198" s="283">
        <v>922000</v>
      </c>
      <c r="AY198" s="283">
        <v>922000</v>
      </c>
    </row>
    <row r="199" spans="1:51" ht="20.100000000000001" customHeight="1" x14ac:dyDescent="0.25">
      <c r="A199" s="10" t="s">
        <v>320</v>
      </c>
      <c r="B199" s="11" t="s">
        <v>321</v>
      </c>
      <c r="C199" s="12">
        <v>10000000</v>
      </c>
      <c r="D199" s="183">
        <v>1000000</v>
      </c>
      <c r="E199" s="131">
        <v>0</v>
      </c>
      <c r="F199" s="131">
        <v>0</v>
      </c>
      <c r="G199" s="12">
        <f>C199+D199+E199-F199</f>
        <v>11000000</v>
      </c>
      <c r="H199" s="183">
        <v>0</v>
      </c>
      <c r="I199" s="183">
        <v>0</v>
      </c>
      <c r="J199" s="183">
        <f>G199-I199</f>
        <v>11000000</v>
      </c>
      <c r="K199" s="183">
        <v>0</v>
      </c>
      <c r="L199" s="183">
        <v>0</v>
      </c>
      <c r="M199" s="183">
        <v>0</v>
      </c>
      <c r="N199" s="183">
        <v>0</v>
      </c>
      <c r="O199" s="183">
        <v>0</v>
      </c>
      <c r="P199" s="12">
        <f>O199-I199</f>
        <v>0</v>
      </c>
      <c r="Q199" s="12">
        <f>G199-O199</f>
        <v>11000000</v>
      </c>
      <c r="R199" s="183">
        <v>0</v>
      </c>
      <c r="S199" s="438">
        <v>0</v>
      </c>
      <c r="T199" s="182"/>
      <c r="U199" s="364">
        <v>20201030604</v>
      </c>
      <c r="V199" s="362" t="s">
        <v>999</v>
      </c>
      <c r="W199" s="283">
        <v>10000000</v>
      </c>
      <c r="X199" s="283">
        <v>1000000</v>
      </c>
      <c r="Y199" s="283">
        <v>0</v>
      </c>
      <c r="Z199" s="283">
        <v>0</v>
      </c>
      <c r="AA199" s="283">
        <v>0</v>
      </c>
      <c r="AB199" s="283">
        <v>11000000</v>
      </c>
      <c r="AC199" s="283">
        <v>0</v>
      </c>
      <c r="AD199" s="283">
        <v>0</v>
      </c>
      <c r="AE199" s="283">
        <v>0</v>
      </c>
      <c r="AF199" s="283">
        <v>0</v>
      </c>
      <c r="AG199" s="283">
        <v>11000000</v>
      </c>
      <c r="AH199" s="283">
        <v>0</v>
      </c>
      <c r="AI199" s="283">
        <v>0</v>
      </c>
      <c r="AJ199" s="283">
        <v>0</v>
      </c>
      <c r="AK199" s="283">
        <v>0</v>
      </c>
      <c r="AL199" s="283">
        <v>0</v>
      </c>
      <c r="AM199" s="283">
        <v>0</v>
      </c>
      <c r="AN199" s="283">
        <v>0</v>
      </c>
      <c r="AO199" s="283">
        <v>0</v>
      </c>
      <c r="AP199" s="283">
        <v>0</v>
      </c>
      <c r="AQ199" s="283">
        <v>0</v>
      </c>
      <c r="AR199" s="283">
        <v>0</v>
      </c>
      <c r="AS199" s="283">
        <v>0</v>
      </c>
      <c r="AT199" s="283">
        <v>0</v>
      </c>
      <c r="AU199" s="283">
        <v>0</v>
      </c>
      <c r="AV199" s="283">
        <v>0</v>
      </c>
      <c r="AW199" s="283">
        <v>0</v>
      </c>
      <c r="AX199" s="283">
        <v>0</v>
      </c>
      <c r="AY199" s="283">
        <v>0</v>
      </c>
    </row>
    <row r="200" spans="1:51" ht="20.100000000000001" customHeight="1" x14ac:dyDescent="0.25">
      <c r="A200" s="10" t="s">
        <v>322</v>
      </c>
      <c r="B200" s="11" t="s">
        <v>323</v>
      </c>
      <c r="C200" s="14">
        <v>12500000</v>
      </c>
      <c r="D200" s="183">
        <v>0</v>
      </c>
      <c r="E200" s="131">
        <v>0</v>
      </c>
      <c r="F200" s="131">
        <v>0</v>
      </c>
      <c r="G200" s="14">
        <f>C200+D200+E200-F200</f>
        <v>12500000</v>
      </c>
      <c r="H200" s="183">
        <v>0</v>
      </c>
      <c r="I200" s="183">
        <v>922000</v>
      </c>
      <c r="J200" s="183">
        <f>G200-I200</f>
        <v>11578000</v>
      </c>
      <c r="K200" s="183">
        <v>0</v>
      </c>
      <c r="L200" s="183">
        <v>922000</v>
      </c>
      <c r="M200" s="183">
        <v>922000</v>
      </c>
      <c r="N200" s="183">
        <v>0</v>
      </c>
      <c r="O200" s="183">
        <v>922000</v>
      </c>
      <c r="P200" s="14">
        <f>O200-I200</f>
        <v>0</v>
      </c>
      <c r="Q200" s="12">
        <f>G200-O200</f>
        <v>11578000</v>
      </c>
      <c r="R200" s="183">
        <v>0</v>
      </c>
      <c r="S200" s="438">
        <v>922000</v>
      </c>
      <c r="T200" s="182"/>
      <c r="U200" s="364">
        <v>20201030609</v>
      </c>
      <c r="V200" s="362" t="s">
        <v>323</v>
      </c>
      <c r="W200" s="283">
        <v>12500000</v>
      </c>
      <c r="X200" s="283">
        <v>0</v>
      </c>
      <c r="Y200" s="283">
        <v>0</v>
      </c>
      <c r="Z200" s="283">
        <v>0</v>
      </c>
      <c r="AA200" s="283">
        <v>0</v>
      </c>
      <c r="AB200" s="283">
        <v>12500000</v>
      </c>
      <c r="AC200" s="283">
        <v>0</v>
      </c>
      <c r="AD200" s="283">
        <v>922000</v>
      </c>
      <c r="AE200" s="283">
        <v>0</v>
      </c>
      <c r="AF200" s="283">
        <v>922000</v>
      </c>
      <c r="AG200" s="283">
        <v>11578000</v>
      </c>
      <c r="AH200" s="283">
        <v>0</v>
      </c>
      <c r="AI200" s="283">
        <v>922000</v>
      </c>
      <c r="AJ200" s="283">
        <v>0</v>
      </c>
      <c r="AK200" s="283">
        <v>922000</v>
      </c>
      <c r="AL200" s="283">
        <v>0</v>
      </c>
      <c r="AM200" s="283">
        <v>0</v>
      </c>
      <c r="AN200" s="283">
        <v>922000</v>
      </c>
      <c r="AO200" s="283">
        <v>0</v>
      </c>
      <c r="AP200" s="283">
        <v>922000</v>
      </c>
      <c r="AQ200" s="283">
        <v>0</v>
      </c>
      <c r="AR200" s="283">
        <v>0</v>
      </c>
      <c r="AS200" s="283">
        <v>0</v>
      </c>
      <c r="AT200" s="283">
        <v>0</v>
      </c>
      <c r="AU200" s="283">
        <v>922000</v>
      </c>
      <c r="AV200" s="283">
        <v>0</v>
      </c>
      <c r="AW200" s="283">
        <v>922000</v>
      </c>
      <c r="AX200" s="283">
        <v>922000</v>
      </c>
      <c r="AY200" s="283">
        <v>922000</v>
      </c>
    </row>
    <row r="201" spans="1:51" ht="20.100000000000001" customHeight="1" x14ac:dyDescent="0.25">
      <c r="A201" s="141" t="s">
        <v>324</v>
      </c>
      <c r="B201" s="142" t="s">
        <v>325</v>
      </c>
      <c r="C201" s="140">
        <f t="shared" ref="C201:Q201" si="93">SUM(C202:C203)</f>
        <v>44500000</v>
      </c>
      <c r="D201" s="140">
        <f t="shared" si="93"/>
        <v>1500000</v>
      </c>
      <c r="E201" s="140">
        <f t="shared" si="93"/>
        <v>0</v>
      </c>
      <c r="F201" s="140">
        <f t="shared" si="93"/>
        <v>0</v>
      </c>
      <c r="G201" s="140">
        <f t="shared" si="93"/>
        <v>46000000</v>
      </c>
      <c r="H201" s="140">
        <f t="shared" si="93"/>
        <v>0</v>
      </c>
      <c r="I201" s="140">
        <f t="shared" si="93"/>
        <v>3212036.58</v>
      </c>
      <c r="J201" s="140">
        <f t="shared" si="93"/>
        <v>42787963.420000002</v>
      </c>
      <c r="K201" s="140">
        <f t="shared" si="93"/>
        <v>0</v>
      </c>
      <c r="L201" s="140">
        <f t="shared" si="93"/>
        <v>3212036.58</v>
      </c>
      <c r="M201" s="140">
        <f t="shared" si="93"/>
        <v>3212036.58</v>
      </c>
      <c r="N201" s="140">
        <f t="shared" si="93"/>
        <v>0</v>
      </c>
      <c r="O201" s="140">
        <f t="shared" si="93"/>
        <v>3212036.58</v>
      </c>
      <c r="P201" s="140">
        <f t="shared" si="93"/>
        <v>0</v>
      </c>
      <c r="Q201" s="140">
        <f t="shared" si="93"/>
        <v>42787963.420000002</v>
      </c>
      <c r="R201" s="140">
        <f>SUM(R202:R203)</f>
        <v>0</v>
      </c>
      <c r="S201" s="437">
        <f>SUM(S202:S203)</f>
        <v>3212036.58</v>
      </c>
      <c r="T201" s="182"/>
      <c r="U201" s="364">
        <v>202010307</v>
      </c>
      <c r="V201" s="362" t="s">
        <v>325</v>
      </c>
      <c r="W201" s="283">
        <v>44500000</v>
      </c>
      <c r="X201" s="283">
        <v>1500000</v>
      </c>
      <c r="Y201" s="283">
        <v>0</v>
      </c>
      <c r="Z201" s="283">
        <v>0</v>
      </c>
      <c r="AA201" s="283">
        <v>0</v>
      </c>
      <c r="AB201" s="283">
        <v>46000000</v>
      </c>
      <c r="AC201" s="283">
        <v>0</v>
      </c>
      <c r="AD201" s="283">
        <v>3212036.58</v>
      </c>
      <c r="AE201" s="283">
        <v>0</v>
      </c>
      <c r="AF201" s="283">
        <v>3212036.58</v>
      </c>
      <c r="AG201" s="283">
        <v>42787963.420000002</v>
      </c>
      <c r="AH201" s="283">
        <v>0</v>
      </c>
      <c r="AI201" s="283">
        <v>3212036.58</v>
      </c>
      <c r="AJ201" s="283">
        <v>0</v>
      </c>
      <c r="AK201" s="283">
        <v>3212036.58</v>
      </c>
      <c r="AL201" s="283">
        <v>0</v>
      </c>
      <c r="AM201" s="283">
        <v>0</v>
      </c>
      <c r="AN201" s="283">
        <v>3212036.58</v>
      </c>
      <c r="AO201" s="283">
        <v>0</v>
      </c>
      <c r="AP201" s="283">
        <v>3212036.58</v>
      </c>
      <c r="AQ201" s="283">
        <v>0</v>
      </c>
      <c r="AR201" s="283">
        <v>0</v>
      </c>
      <c r="AS201" s="283">
        <v>0</v>
      </c>
      <c r="AT201" s="283">
        <v>0</v>
      </c>
      <c r="AU201" s="283">
        <v>3212036.58</v>
      </c>
      <c r="AV201" s="283">
        <v>0</v>
      </c>
      <c r="AW201" s="283">
        <v>3212036.58</v>
      </c>
      <c r="AX201" s="283">
        <v>3212036.58</v>
      </c>
      <c r="AY201" s="283">
        <v>3212036.58</v>
      </c>
    </row>
    <row r="202" spans="1:51" ht="20.100000000000001" customHeight="1" x14ac:dyDescent="0.25">
      <c r="A202" s="10" t="s">
        <v>326</v>
      </c>
      <c r="B202" s="11" t="s">
        <v>327</v>
      </c>
      <c r="C202" s="12">
        <v>14500000</v>
      </c>
      <c r="D202" s="183">
        <v>0</v>
      </c>
      <c r="E202" s="131">
        <v>0</v>
      </c>
      <c r="F202" s="131">
        <v>0</v>
      </c>
      <c r="G202" s="12">
        <f>C202+D202+E202-F202</f>
        <v>14500000</v>
      </c>
      <c r="H202" s="183">
        <v>0</v>
      </c>
      <c r="I202" s="183">
        <v>0</v>
      </c>
      <c r="J202" s="183">
        <f>G202-I202</f>
        <v>14500000</v>
      </c>
      <c r="K202" s="183">
        <v>0</v>
      </c>
      <c r="L202" s="183">
        <v>0</v>
      </c>
      <c r="M202" s="183">
        <v>0</v>
      </c>
      <c r="N202" s="183">
        <v>0</v>
      </c>
      <c r="O202" s="183">
        <v>0</v>
      </c>
      <c r="P202" s="12">
        <f>O202-I202</f>
        <v>0</v>
      </c>
      <c r="Q202" s="12">
        <f>G202-O202</f>
        <v>14500000</v>
      </c>
      <c r="R202" s="183">
        <v>0</v>
      </c>
      <c r="S202" s="438">
        <v>0</v>
      </c>
      <c r="T202" s="182"/>
      <c r="U202" s="364">
        <v>20201030701</v>
      </c>
      <c r="V202" s="362" t="s">
        <v>327</v>
      </c>
      <c r="W202" s="283">
        <v>14500000</v>
      </c>
      <c r="X202" s="283">
        <v>0</v>
      </c>
      <c r="Y202" s="283">
        <v>0</v>
      </c>
      <c r="Z202" s="283">
        <v>0</v>
      </c>
      <c r="AA202" s="283">
        <v>0</v>
      </c>
      <c r="AB202" s="283">
        <v>14500000</v>
      </c>
      <c r="AC202" s="283">
        <v>0</v>
      </c>
      <c r="AD202" s="283">
        <v>0</v>
      </c>
      <c r="AE202" s="283">
        <v>0</v>
      </c>
      <c r="AF202" s="283">
        <v>0</v>
      </c>
      <c r="AG202" s="283">
        <v>14500000</v>
      </c>
      <c r="AH202" s="283">
        <v>0</v>
      </c>
      <c r="AI202" s="283">
        <v>0</v>
      </c>
      <c r="AJ202" s="283">
        <v>0</v>
      </c>
      <c r="AK202" s="283">
        <v>0</v>
      </c>
      <c r="AL202" s="283">
        <v>0</v>
      </c>
      <c r="AM202" s="283">
        <v>0</v>
      </c>
      <c r="AN202" s="283">
        <v>0</v>
      </c>
      <c r="AO202" s="283">
        <v>0</v>
      </c>
      <c r="AP202" s="283">
        <v>0</v>
      </c>
      <c r="AQ202" s="283">
        <v>0</v>
      </c>
      <c r="AR202" s="283">
        <v>0</v>
      </c>
      <c r="AS202" s="283">
        <v>0</v>
      </c>
      <c r="AT202" s="283">
        <v>0</v>
      </c>
      <c r="AU202" s="283">
        <v>0</v>
      </c>
      <c r="AV202" s="283">
        <v>0</v>
      </c>
      <c r="AW202" s="283">
        <v>0</v>
      </c>
      <c r="AX202" s="283">
        <v>0</v>
      </c>
      <c r="AY202" s="283">
        <v>0</v>
      </c>
    </row>
    <row r="203" spans="1:51" ht="20.100000000000001" customHeight="1" x14ac:dyDescent="0.25">
      <c r="A203" s="10" t="s">
        <v>328</v>
      </c>
      <c r="B203" s="11" t="s">
        <v>329</v>
      </c>
      <c r="C203" s="14">
        <v>30000000</v>
      </c>
      <c r="D203" s="183">
        <v>1500000</v>
      </c>
      <c r="E203" s="131">
        <v>0</v>
      </c>
      <c r="F203" s="131">
        <v>0</v>
      </c>
      <c r="G203" s="14">
        <f>C203+D203+E203-F203</f>
        <v>31500000</v>
      </c>
      <c r="H203" s="183">
        <v>0</v>
      </c>
      <c r="I203" s="183">
        <v>3212036.58</v>
      </c>
      <c r="J203" s="183">
        <f>G203-I203</f>
        <v>28287963.420000002</v>
      </c>
      <c r="K203" s="183">
        <v>0</v>
      </c>
      <c r="L203" s="183">
        <v>3212036.58</v>
      </c>
      <c r="M203" s="183">
        <v>3212036.58</v>
      </c>
      <c r="N203" s="183">
        <v>0</v>
      </c>
      <c r="O203" s="183">
        <v>3212036.58</v>
      </c>
      <c r="P203" s="14">
        <f>O203-I203</f>
        <v>0</v>
      </c>
      <c r="Q203" s="12">
        <f>G203-O203</f>
        <v>28287963.420000002</v>
      </c>
      <c r="R203" s="183">
        <v>0</v>
      </c>
      <c r="S203" s="438">
        <v>3212036.58</v>
      </c>
      <c r="T203" s="182"/>
      <c r="U203" s="364">
        <v>20201030704</v>
      </c>
      <c r="V203" s="362" t="s">
        <v>1000</v>
      </c>
      <c r="W203" s="283">
        <v>30000000</v>
      </c>
      <c r="X203" s="283">
        <v>1500000</v>
      </c>
      <c r="Y203" s="283">
        <v>0</v>
      </c>
      <c r="Z203" s="283">
        <v>0</v>
      </c>
      <c r="AA203" s="283">
        <v>0</v>
      </c>
      <c r="AB203" s="283">
        <v>31500000</v>
      </c>
      <c r="AC203" s="283">
        <v>0</v>
      </c>
      <c r="AD203" s="283">
        <v>3212036.58</v>
      </c>
      <c r="AE203" s="283">
        <v>0</v>
      </c>
      <c r="AF203" s="283">
        <v>3212036.58</v>
      </c>
      <c r="AG203" s="283">
        <v>28287963.420000002</v>
      </c>
      <c r="AH203" s="283">
        <v>0</v>
      </c>
      <c r="AI203" s="283">
        <v>3212036.58</v>
      </c>
      <c r="AJ203" s="283">
        <v>0</v>
      </c>
      <c r="AK203" s="283">
        <v>3212036.58</v>
      </c>
      <c r="AL203" s="283">
        <v>0</v>
      </c>
      <c r="AM203" s="283">
        <v>0</v>
      </c>
      <c r="AN203" s="283">
        <v>3212036.58</v>
      </c>
      <c r="AO203" s="283">
        <v>0</v>
      </c>
      <c r="AP203" s="283">
        <v>3212036.58</v>
      </c>
      <c r="AQ203" s="283">
        <v>0</v>
      </c>
      <c r="AR203" s="283">
        <v>0</v>
      </c>
      <c r="AS203" s="283">
        <v>0</v>
      </c>
      <c r="AT203" s="283">
        <v>0</v>
      </c>
      <c r="AU203" s="283">
        <v>3212036.58</v>
      </c>
      <c r="AV203" s="283">
        <v>0</v>
      </c>
      <c r="AW203" s="283">
        <v>3212036.58</v>
      </c>
      <c r="AX203" s="283">
        <v>3212036.58</v>
      </c>
      <c r="AY203" s="283">
        <v>3212036.58</v>
      </c>
    </row>
    <row r="204" spans="1:51" ht="20.100000000000001" customHeight="1" x14ac:dyDescent="0.25">
      <c r="A204" s="141" t="s">
        <v>330</v>
      </c>
      <c r="B204" s="142" t="s">
        <v>331</v>
      </c>
      <c r="C204" s="140">
        <f>C205+C209</f>
        <v>52450000</v>
      </c>
      <c r="D204" s="140">
        <f t="shared" ref="D204:Q204" si="94">D205+D209</f>
        <v>0</v>
      </c>
      <c r="E204" s="140">
        <f t="shared" si="94"/>
        <v>0</v>
      </c>
      <c r="F204" s="140">
        <f t="shared" si="94"/>
        <v>0</v>
      </c>
      <c r="G204" s="140">
        <f t="shared" si="94"/>
        <v>52450000</v>
      </c>
      <c r="H204" s="140">
        <f t="shared" si="94"/>
        <v>2304552</v>
      </c>
      <c r="I204" s="140">
        <f t="shared" si="94"/>
        <v>16108456</v>
      </c>
      <c r="J204" s="140">
        <f t="shared" si="94"/>
        <v>36341544</v>
      </c>
      <c r="K204" s="140">
        <f t="shared" si="94"/>
        <v>2304552</v>
      </c>
      <c r="L204" s="140">
        <f t="shared" si="94"/>
        <v>12504552</v>
      </c>
      <c r="M204" s="140">
        <f t="shared" si="94"/>
        <v>12504552</v>
      </c>
      <c r="N204" s="140">
        <f t="shared" si="94"/>
        <v>2304552</v>
      </c>
      <c r="O204" s="140">
        <f t="shared" si="94"/>
        <v>16108456</v>
      </c>
      <c r="P204" s="140">
        <f t="shared" si="94"/>
        <v>0</v>
      </c>
      <c r="Q204" s="140">
        <f t="shared" si="94"/>
        <v>36341544</v>
      </c>
      <c r="R204" s="140">
        <f>R205+R209</f>
        <v>2304552</v>
      </c>
      <c r="S204" s="437">
        <f>S205+S209</f>
        <v>16108456</v>
      </c>
      <c r="T204" s="182"/>
      <c r="U204" s="364">
        <v>202010308</v>
      </c>
      <c r="V204" s="362" t="s">
        <v>331</v>
      </c>
      <c r="W204" s="283">
        <v>52450000</v>
      </c>
      <c r="X204" s="283">
        <v>0</v>
      </c>
      <c r="Y204" s="283">
        <v>0</v>
      </c>
      <c r="Z204" s="283">
        <v>0</v>
      </c>
      <c r="AA204" s="283">
        <v>0</v>
      </c>
      <c r="AB204" s="283">
        <v>52450000</v>
      </c>
      <c r="AC204" s="283">
        <v>0</v>
      </c>
      <c r="AD204" s="283">
        <v>13803904</v>
      </c>
      <c r="AE204" s="283">
        <v>2304552</v>
      </c>
      <c r="AF204" s="283">
        <v>16108456</v>
      </c>
      <c r="AG204" s="283">
        <v>36341544</v>
      </c>
      <c r="AH204" s="283">
        <v>0</v>
      </c>
      <c r="AI204" s="283">
        <v>13803904</v>
      </c>
      <c r="AJ204" s="283">
        <v>2304552</v>
      </c>
      <c r="AK204" s="283">
        <v>16108456</v>
      </c>
      <c r="AL204" s="283">
        <v>0</v>
      </c>
      <c r="AM204" s="283">
        <v>0</v>
      </c>
      <c r="AN204" s="283">
        <v>10200000</v>
      </c>
      <c r="AO204" s="283">
        <v>2304552</v>
      </c>
      <c r="AP204" s="283">
        <v>12504552</v>
      </c>
      <c r="AQ204" s="283">
        <v>3603904</v>
      </c>
      <c r="AR204" s="283">
        <v>0</v>
      </c>
      <c r="AS204" s="283">
        <v>0</v>
      </c>
      <c r="AT204" s="283">
        <v>0</v>
      </c>
      <c r="AU204" s="283">
        <v>10200000</v>
      </c>
      <c r="AV204" s="283">
        <v>2304552</v>
      </c>
      <c r="AW204" s="283">
        <v>12504552</v>
      </c>
      <c r="AX204" s="283">
        <v>12504552</v>
      </c>
      <c r="AY204" s="283">
        <v>12504552</v>
      </c>
    </row>
    <row r="205" spans="1:51" ht="20.100000000000001" customHeight="1" x14ac:dyDescent="0.25">
      <c r="A205" s="141" t="s">
        <v>332</v>
      </c>
      <c r="B205" s="142" t="s">
        <v>137</v>
      </c>
      <c r="C205" s="140">
        <f>SUM(C206:C208)</f>
        <v>31150000</v>
      </c>
      <c r="D205" s="140">
        <f t="shared" ref="D205:Q205" si="95">SUM(D206:D208)</f>
        <v>0</v>
      </c>
      <c r="E205" s="140">
        <f t="shared" si="95"/>
        <v>0</v>
      </c>
      <c r="F205" s="140">
        <f t="shared" si="95"/>
        <v>0</v>
      </c>
      <c r="G205" s="140">
        <f t="shared" si="95"/>
        <v>31150000</v>
      </c>
      <c r="H205" s="140">
        <f t="shared" si="95"/>
        <v>104000</v>
      </c>
      <c r="I205" s="140">
        <f t="shared" si="95"/>
        <v>4604000</v>
      </c>
      <c r="J205" s="140">
        <f t="shared" si="95"/>
        <v>26546000</v>
      </c>
      <c r="K205" s="140">
        <f t="shared" si="95"/>
        <v>104000</v>
      </c>
      <c r="L205" s="140">
        <f t="shared" si="95"/>
        <v>4604000</v>
      </c>
      <c r="M205" s="140">
        <f t="shared" si="95"/>
        <v>4604000</v>
      </c>
      <c r="N205" s="140">
        <f t="shared" si="95"/>
        <v>104000</v>
      </c>
      <c r="O205" s="140">
        <f t="shared" si="95"/>
        <v>4604000</v>
      </c>
      <c r="P205" s="140">
        <f t="shared" si="95"/>
        <v>0</v>
      </c>
      <c r="Q205" s="140">
        <f t="shared" si="95"/>
        <v>26546000</v>
      </c>
      <c r="R205" s="140">
        <f>SUM(R206:R208)</f>
        <v>104000</v>
      </c>
      <c r="S205" s="437">
        <f>SUM(S206:S208)</f>
        <v>4604000</v>
      </c>
      <c r="T205" s="182"/>
      <c r="U205" s="364">
        <v>20201030801</v>
      </c>
      <c r="V205" s="362" t="s">
        <v>137</v>
      </c>
      <c r="W205" s="283">
        <v>31150000</v>
      </c>
      <c r="X205" s="283">
        <v>0</v>
      </c>
      <c r="Y205" s="283">
        <v>0</v>
      </c>
      <c r="Z205" s="283">
        <v>0</v>
      </c>
      <c r="AA205" s="283">
        <v>0</v>
      </c>
      <c r="AB205" s="283">
        <v>31150000</v>
      </c>
      <c r="AC205" s="283">
        <v>0</v>
      </c>
      <c r="AD205" s="283">
        <v>4500000</v>
      </c>
      <c r="AE205" s="283">
        <v>104000</v>
      </c>
      <c r="AF205" s="283">
        <v>4604000</v>
      </c>
      <c r="AG205" s="283">
        <v>26546000</v>
      </c>
      <c r="AH205" s="283">
        <v>0</v>
      </c>
      <c r="AI205" s="283">
        <v>4500000</v>
      </c>
      <c r="AJ205" s="283">
        <v>104000</v>
      </c>
      <c r="AK205" s="283">
        <v>4604000</v>
      </c>
      <c r="AL205" s="283">
        <v>0</v>
      </c>
      <c r="AM205" s="283">
        <v>0</v>
      </c>
      <c r="AN205" s="283">
        <v>4500000</v>
      </c>
      <c r="AO205" s="283">
        <v>104000</v>
      </c>
      <c r="AP205" s="283">
        <v>4604000</v>
      </c>
      <c r="AQ205" s="283">
        <v>0</v>
      </c>
      <c r="AR205" s="283">
        <v>0</v>
      </c>
      <c r="AS205" s="283">
        <v>0</v>
      </c>
      <c r="AT205" s="283">
        <v>0</v>
      </c>
      <c r="AU205" s="283">
        <v>4500000</v>
      </c>
      <c r="AV205" s="283">
        <v>104000</v>
      </c>
      <c r="AW205" s="283">
        <v>4604000</v>
      </c>
      <c r="AX205" s="283">
        <v>4604000</v>
      </c>
      <c r="AY205" s="283">
        <v>4604000</v>
      </c>
    </row>
    <row r="206" spans="1:51" ht="20.100000000000001" customHeight="1" x14ac:dyDescent="0.25">
      <c r="A206" s="10" t="s">
        <v>333</v>
      </c>
      <c r="B206" s="11" t="s">
        <v>139</v>
      </c>
      <c r="C206" s="12">
        <v>1800000</v>
      </c>
      <c r="D206" s="183">
        <v>0</v>
      </c>
      <c r="E206" s="131">
        <v>0</v>
      </c>
      <c r="F206" s="131">
        <v>0</v>
      </c>
      <c r="G206" s="12">
        <f>C206+D206+E206-F206</f>
        <v>1800000</v>
      </c>
      <c r="H206" s="183">
        <v>0</v>
      </c>
      <c r="I206" s="183">
        <v>0</v>
      </c>
      <c r="J206" s="183">
        <f>G206-I206</f>
        <v>1800000</v>
      </c>
      <c r="K206" s="183">
        <v>0</v>
      </c>
      <c r="L206" s="183">
        <v>0</v>
      </c>
      <c r="M206" s="183">
        <v>0</v>
      </c>
      <c r="N206" s="183">
        <v>0</v>
      </c>
      <c r="O206" s="183">
        <v>0</v>
      </c>
      <c r="P206" s="12">
        <f>O206-I206</f>
        <v>0</v>
      </c>
      <c r="Q206" s="12">
        <f>G206-O206</f>
        <v>1800000</v>
      </c>
      <c r="R206" s="183">
        <v>0</v>
      </c>
      <c r="S206" s="438">
        <v>0</v>
      </c>
      <c r="T206" s="182"/>
      <c r="U206" s="364">
        <v>202010308011</v>
      </c>
      <c r="V206" s="362" t="s">
        <v>139</v>
      </c>
      <c r="W206" s="283">
        <v>1800000</v>
      </c>
      <c r="X206" s="283">
        <v>0</v>
      </c>
      <c r="Y206" s="283">
        <v>0</v>
      </c>
      <c r="Z206" s="283">
        <v>0</v>
      </c>
      <c r="AA206" s="283">
        <v>0</v>
      </c>
      <c r="AB206" s="283">
        <v>1800000</v>
      </c>
      <c r="AC206" s="283">
        <v>0</v>
      </c>
      <c r="AD206" s="283">
        <v>0</v>
      </c>
      <c r="AE206" s="283">
        <v>0</v>
      </c>
      <c r="AF206" s="283">
        <v>0</v>
      </c>
      <c r="AG206" s="283">
        <v>1800000</v>
      </c>
      <c r="AH206" s="283">
        <v>0</v>
      </c>
      <c r="AI206" s="283">
        <v>0</v>
      </c>
      <c r="AJ206" s="283">
        <v>0</v>
      </c>
      <c r="AK206" s="283">
        <v>0</v>
      </c>
      <c r="AL206" s="283">
        <v>0</v>
      </c>
      <c r="AM206" s="283">
        <v>0</v>
      </c>
      <c r="AN206" s="283">
        <v>0</v>
      </c>
      <c r="AO206" s="283">
        <v>0</v>
      </c>
      <c r="AP206" s="283">
        <v>0</v>
      </c>
      <c r="AQ206" s="283">
        <v>0</v>
      </c>
      <c r="AR206" s="283">
        <v>0</v>
      </c>
      <c r="AS206" s="283">
        <v>0</v>
      </c>
      <c r="AT206" s="283">
        <v>0</v>
      </c>
      <c r="AU206" s="283">
        <v>0</v>
      </c>
      <c r="AV206" s="283">
        <v>0</v>
      </c>
      <c r="AW206" s="283">
        <v>0</v>
      </c>
      <c r="AX206" s="283">
        <v>0</v>
      </c>
      <c r="AY206" s="283">
        <v>0</v>
      </c>
    </row>
    <row r="207" spans="1:51" ht="20.100000000000001" customHeight="1" x14ac:dyDescent="0.25">
      <c r="A207" s="10" t="s">
        <v>334</v>
      </c>
      <c r="B207" s="11" t="s">
        <v>141</v>
      </c>
      <c r="C207" s="13">
        <v>19350000</v>
      </c>
      <c r="D207" s="183">
        <v>0</v>
      </c>
      <c r="E207" s="131">
        <v>0</v>
      </c>
      <c r="F207" s="131">
        <v>0</v>
      </c>
      <c r="G207" s="13">
        <f>C207+D207+E207-F207</f>
        <v>19350000</v>
      </c>
      <c r="H207" s="183">
        <v>0</v>
      </c>
      <c r="I207" s="183">
        <v>0</v>
      </c>
      <c r="J207" s="183">
        <f>G207-I207</f>
        <v>19350000</v>
      </c>
      <c r="K207" s="183">
        <v>0</v>
      </c>
      <c r="L207" s="183">
        <v>0</v>
      </c>
      <c r="M207" s="183">
        <v>0</v>
      </c>
      <c r="N207" s="183">
        <v>0</v>
      </c>
      <c r="O207" s="183">
        <v>0</v>
      </c>
      <c r="P207" s="13">
        <f>O207-I207</f>
        <v>0</v>
      </c>
      <c r="Q207" s="12">
        <f>G207-O207</f>
        <v>19350000</v>
      </c>
      <c r="R207" s="183">
        <v>0</v>
      </c>
      <c r="S207" s="438">
        <v>0</v>
      </c>
      <c r="T207" s="182"/>
      <c r="U207" s="364">
        <v>202010308012</v>
      </c>
      <c r="V207" s="362" t="s">
        <v>970</v>
      </c>
      <c r="W207" s="283">
        <v>19350000</v>
      </c>
      <c r="X207" s="283">
        <v>0</v>
      </c>
      <c r="Y207" s="283">
        <v>0</v>
      </c>
      <c r="Z207" s="283">
        <v>0</v>
      </c>
      <c r="AA207" s="283">
        <v>0</v>
      </c>
      <c r="AB207" s="283">
        <v>19350000</v>
      </c>
      <c r="AC207" s="283">
        <v>0</v>
      </c>
      <c r="AD207" s="283">
        <v>0</v>
      </c>
      <c r="AE207" s="283">
        <v>0</v>
      </c>
      <c r="AF207" s="283">
        <v>0</v>
      </c>
      <c r="AG207" s="283">
        <v>19350000</v>
      </c>
      <c r="AH207" s="283">
        <v>0</v>
      </c>
      <c r="AI207" s="283">
        <v>0</v>
      </c>
      <c r="AJ207" s="283">
        <v>0</v>
      </c>
      <c r="AK207" s="283">
        <v>0</v>
      </c>
      <c r="AL207" s="283">
        <v>0</v>
      </c>
      <c r="AM207" s="283">
        <v>0</v>
      </c>
      <c r="AN207" s="283">
        <v>0</v>
      </c>
      <c r="AO207" s="283">
        <v>0</v>
      </c>
      <c r="AP207" s="283">
        <v>0</v>
      </c>
      <c r="AQ207" s="283">
        <v>0</v>
      </c>
      <c r="AR207" s="283">
        <v>0</v>
      </c>
      <c r="AS207" s="283">
        <v>0</v>
      </c>
      <c r="AT207" s="283">
        <v>0</v>
      </c>
      <c r="AU207" s="283">
        <v>0</v>
      </c>
      <c r="AV207" s="283">
        <v>0</v>
      </c>
      <c r="AW207" s="283">
        <v>0</v>
      </c>
      <c r="AX207" s="283">
        <v>0</v>
      </c>
      <c r="AY207" s="283">
        <v>0</v>
      </c>
    </row>
    <row r="208" spans="1:51" ht="20.100000000000001" customHeight="1" x14ac:dyDescent="0.25">
      <c r="A208" s="10" t="s">
        <v>335</v>
      </c>
      <c r="B208" s="11" t="s">
        <v>145</v>
      </c>
      <c r="C208" s="13">
        <v>10000000</v>
      </c>
      <c r="D208" s="183">
        <v>0</v>
      </c>
      <c r="E208" s="131">
        <v>0</v>
      </c>
      <c r="F208" s="131">
        <v>0</v>
      </c>
      <c r="G208" s="13">
        <f>C208+D208+E208-F208</f>
        <v>10000000</v>
      </c>
      <c r="H208" s="183">
        <v>104000</v>
      </c>
      <c r="I208" s="183">
        <v>4604000</v>
      </c>
      <c r="J208" s="183">
        <f>G208-I208</f>
        <v>5396000</v>
      </c>
      <c r="K208" s="183">
        <v>104000</v>
      </c>
      <c r="L208" s="183">
        <v>4604000</v>
      </c>
      <c r="M208" s="183">
        <v>4604000</v>
      </c>
      <c r="N208" s="183">
        <v>104000</v>
      </c>
      <c r="O208" s="183">
        <v>4604000</v>
      </c>
      <c r="P208" s="13">
        <f>O208-I208</f>
        <v>0</v>
      </c>
      <c r="Q208" s="12">
        <f>G208-O208</f>
        <v>5396000</v>
      </c>
      <c r="R208" s="183">
        <v>104000</v>
      </c>
      <c r="S208" s="438">
        <v>4604000</v>
      </c>
      <c r="T208" s="182"/>
      <c r="U208" s="364">
        <v>202010308016</v>
      </c>
      <c r="V208" s="362" t="s">
        <v>145</v>
      </c>
      <c r="W208" s="283">
        <v>10000000</v>
      </c>
      <c r="X208" s="283">
        <v>0</v>
      </c>
      <c r="Y208" s="283">
        <v>0</v>
      </c>
      <c r="Z208" s="283">
        <v>0</v>
      </c>
      <c r="AA208" s="283">
        <v>0</v>
      </c>
      <c r="AB208" s="283">
        <v>10000000</v>
      </c>
      <c r="AC208" s="283">
        <v>0</v>
      </c>
      <c r="AD208" s="283">
        <v>4500000</v>
      </c>
      <c r="AE208" s="283">
        <v>104000</v>
      </c>
      <c r="AF208" s="283">
        <v>4604000</v>
      </c>
      <c r="AG208" s="283">
        <v>5396000</v>
      </c>
      <c r="AH208" s="283">
        <v>0</v>
      </c>
      <c r="AI208" s="283">
        <v>4500000</v>
      </c>
      <c r="AJ208" s="283">
        <v>104000</v>
      </c>
      <c r="AK208" s="283">
        <v>4604000</v>
      </c>
      <c r="AL208" s="283">
        <v>0</v>
      </c>
      <c r="AM208" s="283">
        <v>0</v>
      </c>
      <c r="AN208" s="283">
        <v>4500000</v>
      </c>
      <c r="AO208" s="283">
        <v>104000</v>
      </c>
      <c r="AP208" s="283">
        <v>4604000</v>
      </c>
      <c r="AQ208" s="283">
        <v>0</v>
      </c>
      <c r="AR208" s="283">
        <v>0</v>
      </c>
      <c r="AS208" s="283">
        <v>0</v>
      </c>
      <c r="AT208" s="283">
        <v>0</v>
      </c>
      <c r="AU208" s="283">
        <v>4500000</v>
      </c>
      <c r="AV208" s="283">
        <v>104000</v>
      </c>
      <c r="AW208" s="283">
        <v>4604000</v>
      </c>
      <c r="AX208" s="283">
        <v>4604000</v>
      </c>
      <c r="AY208" s="283">
        <v>4604000</v>
      </c>
    </row>
    <row r="209" spans="1:51" ht="20.100000000000001" customHeight="1" x14ac:dyDescent="0.25">
      <c r="A209" s="10" t="s">
        <v>336</v>
      </c>
      <c r="B209" s="11" t="s">
        <v>337</v>
      </c>
      <c r="C209" s="14">
        <v>21300000</v>
      </c>
      <c r="D209" s="183">
        <v>0</v>
      </c>
      <c r="E209" s="131">
        <v>0</v>
      </c>
      <c r="F209" s="131">
        <v>0</v>
      </c>
      <c r="G209" s="14">
        <f>C209+D209+E209-F209</f>
        <v>21300000</v>
      </c>
      <c r="H209" s="183">
        <v>2200552</v>
      </c>
      <c r="I209" s="183">
        <v>11504456</v>
      </c>
      <c r="J209" s="183">
        <f>G209-I209</f>
        <v>9795544</v>
      </c>
      <c r="K209" s="183">
        <v>2200552</v>
      </c>
      <c r="L209" s="183">
        <v>7900552</v>
      </c>
      <c r="M209" s="183">
        <v>7900552</v>
      </c>
      <c r="N209" s="183">
        <v>2200552</v>
      </c>
      <c r="O209" s="183">
        <v>11504456</v>
      </c>
      <c r="P209" s="14">
        <f>O209-I209</f>
        <v>0</v>
      </c>
      <c r="Q209" s="12">
        <f>G209-O209</f>
        <v>9795544</v>
      </c>
      <c r="R209" s="183">
        <v>2200552</v>
      </c>
      <c r="S209" s="438">
        <v>11504456</v>
      </c>
      <c r="T209" s="182"/>
      <c r="U209" s="364">
        <v>20201030809</v>
      </c>
      <c r="V209" s="362" t="s">
        <v>337</v>
      </c>
      <c r="W209" s="283">
        <v>21300000</v>
      </c>
      <c r="X209" s="283">
        <v>0</v>
      </c>
      <c r="Y209" s="283">
        <v>0</v>
      </c>
      <c r="Z209" s="283">
        <v>0</v>
      </c>
      <c r="AA209" s="283">
        <v>0</v>
      </c>
      <c r="AB209" s="283">
        <v>21300000</v>
      </c>
      <c r="AC209" s="283">
        <v>0</v>
      </c>
      <c r="AD209" s="283">
        <v>9303904</v>
      </c>
      <c r="AE209" s="283">
        <v>2200552</v>
      </c>
      <c r="AF209" s="283">
        <v>11504456</v>
      </c>
      <c r="AG209" s="283">
        <v>9795544</v>
      </c>
      <c r="AH209" s="283">
        <v>0</v>
      </c>
      <c r="AI209" s="283">
        <v>9303904</v>
      </c>
      <c r="AJ209" s="283">
        <v>2200552</v>
      </c>
      <c r="AK209" s="283">
        <v>11504456</v>
      </c>
      <c r="AL209" s="283">
        <v>0</v>
      </c>
      <c r="AM209" s="283">
        <v>0</v>
      </c>
      <c r="AN209" s="283">
        <v>5700000</v>
      </c>
      <c r="AO209" s="283">
        <v>2200552</v>
      </c>
      <c r="AP209" s="283">
        <v>7900552</v>
      </c>
      <c r="AQ209" s="283">
        <v>3603904</v>
      </c>
      <c r="AR209" s="283">
        <v>0</v>
      </c>
      <c r="AS209" s="283">
        <v>0</v>
      </c>
      <c r="AT209" s="283">
        <v>0</v>
      </c>
      <c r="AU209" s="283">
        <v>5700000</v>
      </c>
      <c r="AV209" s="283">
        <v>2200552</v>
      </c>
      <c r="AW209" s="283">
        <v>7900552</v>
      </c>
      <c r="AX209" s="283">
        <v>7900552</v>
      </c>
      <c r="AY209" s="283">
        <v>7900552</v>
      </c>
    </row>
    <row r="210" spans="1:51" ht="20.100000000000001" customHeight="1" x14ac:dyDescent="0.25">
      <c r="A210" s="141" t="s">
        <v>338</v>
      </c>
      <c r="B210" s="142" t="s">
        <v>339</v>
      </c>
      <c r="C210" s="140">
        <f>C211+C213+C216+C219</f>
        <v>191348000</v>
      </c>
      <c r="D210" s="140">
        <f t="shared" ref="D210:Q210" si="96">D211+D213+D216+D219</f>
        <v>1900000</v>
      </c>
      <c r="E210" s="140">
        <f t="shared" si="96"/>
        <v>15000000</v>
      </c>
      <c r="F210" s="140">
        <f t="shared" si="96"/>
        <v>0</v>
      </c>
      <c r="G210" s="140">
        <f t="shared" si="96"/>
        <v>208248000</v>
      </c>
      <c r="H210" s="140">
        <f t="shared" si="96"/>
        <v>1568820</v>
      </c>
      <c r="I210" s="140">
        <f t="shared" si="96"/>
        <v>6201380</v>
      </c>
      <c r="J210" s="140">
        <f t="shared" si="96"/>
        <v>202046620</v>
      </c>
      <c r="K210" s="140">
        <f t="shared" si="96"/>
        <v>1568820</v>
      </c>
      <c r="L210" s="140">
        <f t="shared" si="96"/>
        <v>6201380</v>
      </c>
      <c r="M210" s="140">
        <f t="shared" si="96"/>
        <v>6201380</v>
      </c>
      <c r="N210" s="140">
        <f t="shared" si="96"/>
        <v>1568820</v>
      </c>
      <c r="O210" s="140">
        <f t="shared" si="96"/>
        <v>24201380</v>
      </c>
      <c r="P210" s="140">
        <f t="shared" si="96"/>
        <v>18000000</v>
      </c>
      <c r="Q210" s="140">
        <f t="shared" si="96"/>
        <v>184046620</v>
      </c>
      <c r="R210" s="140">
        <f>R211+R213+R216+R219</f>
        <v>1568820</v>
      </c>
      <c r="S210" s="437">
        <f>S211+S213+S216+S219</f>
        <v>24201380</v>
      </c>
      <c r="T210" s="182"/>
      <c r="U210" s="364">
        <v>2020104</v>
      </c>
      <c r="V210" s="362" t="s">
        <v>339</v>
      </c>
      <c r="W210" s="283">
        <v>191348000</v>
      </c>
      <c r="X210" s="283">
        <v>1900000</v>
      </c>
      <c r="Y210" s="283">
        <v>0</v>
      </c>
      <c r="Z210" s="283">
        <v>15000000</v>
      </c>
      <c r="AA210" s="283">
        <v>0</v>
      </c>
      <c r="AB210" s="283">
        <v>208248000</v>
      </c>
      <c r="AC210" s="283">
        <v>0</v>
      </c>
      <c r="AD210" s="283">
        <v>22632560</v>
      </c>
      <c r="AE210" s="283">
        <v>1568820</v>
      </c>
      <c r="AF210" s="283">
        <v>24201380</v>
      </c>
      <c r="AG210" s="283">
        <v>184046620</v>
      </c>
      <c r="AH210" s="283">
        <v>0</v>
      </c>
      <c r="AI210" s="283">
        <v>4632560</v>
      </c>
      <c r="AJ210" s="283">
        <v>1568820</v>
      </c>
      <c r="AK210" s="283">
        <v>6201380</v>
      </c>
      <c r="AL210" s="283">
        <v>18000000</v>
      </c>
      <c r="AM210" s="283">
        <v>0</v>
      </c>
      <c r="AN210" s="283">
        <v>4632560</v>
      </c>
      <c r="AO210" s="283">
        <v>1568820</v>
      </c>
      <c r="AP210" s="283">
        <v>6201380</v>
      </c>
      <c r="AQ210" s="283">
        <v>0</v>
      </c>
      <c r="AR210" s="283">
        <v>0</v>
      </c>
      <c r="AS210" s="283">
        <v>0</v>
      </c>
      <c r="AT210" s="283">
        <v>0</v>
      </c>
      <c r="AU210" s="283">
        <v>4632560</v>
      </c>
      <c r="AV210" s="283">
        <v>1568820</v>
      </c>
      <c r="AW210" s="283">
        <v>6201380</v>
      </c>
      <c r="AX210" s="283">
        <v>6201380</v>
      </c>
      <c r="AY210" s="283">
        <v>6201380</v>
      </c>
    </row>
    <row r="211" spans="1:51" ht="20.100000000000001" customHeight="1" x14ac:dyDescent="0.25">
      <c r="A211" s="141" t="s">
        <v>340</v>
      </c>
      <c r="B211" s="142" t="s">
        <v>155</v>
      </c>
      <c r="C211" s="140">
        <f t="shared" ref="C211:S211" si="97">C212</f>
        <v>18000000</v>
      </c>
      <c r="D211" s="140">
        <f t="shared" si="97"/>
        <v>0</v>
      </c>
      <c r="E211" s="140">
        <f t="shared" si="97"/>
        <v>15000000</v>
      </c>
      <c r="F211" s="140">
        <f t="shared" si="97"/>
        <v>0</v>
      </c>
      <c r="G211" s="140">
        <f t="shared" si="97"/>
        <v>33000000</v>
      </c>
      <c r="H211" s="140">
        <f t="shared" si="97"/>
        <v>0</v>
      </c>
      <c r="I211" s="140">
        <f t="shared" si="97"/>
        <v>0</v>
      </c>
      <c r="J211" s="140">
        <f t="shared" si="97"/>
        <v>33000000</v>
      </c>
      <c r="K211" s="140">
        <f t="shared" si="97"/>
        <v>0</v>
      </c>
      <c r="L211" s="140">
        <f t="shared" si="97"/>
        <v>0</v>
      </c>
      <c r="M211" s="140">
        <f t="shared" si="97"/>
        <v>0</v>
      </c>
      <c r="N211" s="140">
        <f t="shared" si="97"/>
        <v>0</v>
      </c>
      <c r="O211" s="140">
        <f t="shared" si="97"/>
        <v>18000000</v>
      </c>
      <c r="P211" s="140">
        <f t="shared" si="97"/>
        <v>18000000</v>
      </c>
      <c r="Q211" s="140">
        <f t="shared" si="97"/>
        <v>15000000</v>
      </c>
      <c r="R211" s="140">
        <f t="shared" si="97"/>
        <v>0</v>
      </c>
      <c r="S211" s="437">
        <f t="shared" si="97"/>
        <v>18000000</v>
      </c>
      <c r="T211" s="182"/>
      <c r="U211" s="364">
        <v>202010404</v>
      </c>
      <c r="V211" s="362" t="s">
        <v>155</v>
      </c>
      <c r="W211" s="283">
        <v>18000000</v>
      </c>
      <c r="X211" s="283">
        <v>0</v>
      </c>
      <c r="Y211" s="283">
        <v>0</v>
      </c>
      <c r="Z211" s="283">
        <v>15000000</v>
      </c>
      <c r="AA211" s="283">
        <v>0</v>
      </c>
      <c r="AB211" s="283">
        <v>33000000</v>
      </c>
      <c r="AC211" s="283">
        <v>0</v>
      </c>
      <c r="AD211" s="283">
        <v>18000000</v>
      </c>
      <c r="AE211" s="283">
        <v>0</v>
      </c>
      <c r="AF211" s="283">
        <v>18000000</v>
      </c>
      <c r="AG211" s="283">
        <v>15000000</v>
      </c>
      <c r="AH211" s="283">
        <v>0</v>
      </c>
      <c r="AI211" s="283">
        <v>0</v>
      </c>
      <c r="AJ211" s="283">
        <v>0</v>
      </c>
      <c r="AK211" s="283">
        <v>0</v>
      </c>
      <c r="AL211" s="283">
        <v>18000000</v>
      </c>
      <c r="AM211" s="283">
        <v>0</v>
      </c>
      <c r="AN211" s="283">
        <v>0</v>
      </c>
      <c r="AO211" s="283">
        <v>0</v>
      </c>
      <c r="AP211" s="283">
        <v>0</v>
      </c>
      <c r="AQ211" s="283">
        <v>0</v>
      </c>
      <c r="AR211" s="283">
        <v>0</v>
      </c>
      <c r="AS211" s="283">
        <v>0</v>
      </c>
      <c r="AT211" s="283">
        <v>0</v>
      </c>
      <c r="AU211" s="283">
        <v>0</v>
      </c>
      <c r="AV211" s="283">
        <v>0</v>
      </c>
      <c r="AW211" s="283">
        <v>0</v>
      </c>
      <c r="AX211" s="283">
        <v>0</v>
      </c>
      <c r="AY211" s="283">
        <v>0</v>
      </c>
    </row>
    <row r="212" spans="1:51" ht="20.100000000000001" customHeight="1" x14ac:dyDescent="0.25">
      <c r="A212" s="10" t="s">
        <v>341</v>
      </c>
      <c r="B212" s="11" t="s">
        <v>157</v>
      </c>
      <c r="C212" s="15">
        <v>18000000</v>
      </c>
      <c r="D212" s="183">
        <v>0</v>
      </c>
      <c r="E212" s="131">
        <v>15000000</v>
      </c>
      <c r="F212" s="131">
        <v>0</v>
      </c>
      <c r="G212" s="15">
        <f>C212+D212+E212-F212</f>
        <v>33000000</v>
      </c>
      <c r="H212" s="183">
        <v>0</v>
      </c>
      <c r="I212" s="183">
        <v>0</v>
      </c>
      <c r="J212" s="183">
        <f>G212-I212</f>
        <v>33000000</v>
      </c>
      <c r="K212" s="183">
        <v>0</v>
      </c>
      <c r="L212" s="183">
        <v>0</v>
      </c>
      <c r="M212" s="183">
        <v>0</v>
      </c>
      <c r="N212" s="183">
        <v>0</v>
      </c>
      <c r="O212" s="183">
        <v>18000000</v>
      </c>
      <c r="P212" s="15">
        <f>O212-I212</f>
        <v>18000000</v>
      </c>
      <c r="Q212" s="12">
        <f>G212-O212</f>
        <v>15000000</v>
      </c>
      <c r="R212" s="183">
        <v>0</v>
      </c>
      <c r="S212" s="438">
        <v>18000000</v>
      </c>
      <c r="T212" s="182"/>
      <c r="U212" s="364">
        <v>20201040402</v>
      </c>
      <c r="V212" s="362" t="s">
        <v>972</v>
      </c>
      <c r="W212" s="283">
        <v>18000000</v>
      </c>
      <c r="X212" s="283">
        <v>0</v>
      </c>
      <c r="Y212" s="283">
        <v>0</v>
      </c>
      <c r="Z212" s="283">
        <v>15000000</v>
      </c>
      <c r="AA212" s="283">
        <v>0</v>
      </c>
      <c r="AB212" s="283">
        <v>33000000</v>
      </c>
      <c r="AC212" s="283">
        <v>0</v>
      </c>
      <c r="AD212" s="283">
        <v>18000000</v>
      </c>
      <c r="AE212" s="283">
        <v>0</v>
      </c>
      <c r="AF212" s="283">
        <v>18000000</v>
      </c>
      <c r="AG212" s="283">
        <v>15000000</v>
      </c>
      <c r="AH212" s="283">
        <v>0</v>
      </c>
      <c r="AI212" s="283">
        <v>0</v>
      </c>
      <c r="AJ212" s="283">
        <v>0</v>
      </c>
      <c r="AK212" s="283">
        <v>0</v>
      </c>
      <c r="AL212" s="283">
        <v>18000000</v>
      </c>
      <c r="AM212" s="283">
        <v>0</v>
      </c>
      <c r="AN212" s="283">
        <v>0</v>
      </c>
      <c r="AO212" s="283">
        <v>0</v>
      </c>
      <c r="AP212" s="283">
        <v>0</v>
      </c>
      <c r="AQ212" s="283">
        <v>0</v>
      </c>
      <c r="AR212" s="283">
        <v>0</v>
      </c>
      <c r="AS212" s="283">
        <v>0</v>
      </c>
      <c r="AT212" s="283">
        <v>0</v>
      </c>
      <c r="AU212" s="283">
        <v>0</v>
      </c>
      <c r="AV212" s="283">
        <v>0</v>
      </c>
      <c r="AW212" s="283">
        <v>0</v>
      </c>
      <c r="AX212" s="283">
        <v>0</v>
      </c>
      <c r="AY212" s="283">
        <v>0</v>
      </c>
    </row>
    <row r="213" spans="1:51" ht="20.100000000000001" customHeight="1" x14ac:dyDescent="0.25">
      <c r="A213" s="141" t="s">
        <v>342</v>
      </c>
      <c r="B213" s="142" t="s">
        <v>165</v>
      </c>
      <c r="C213" s="140">
        <f t="shared" ref="C213:Q213" si="98">SUM(C214:C215)</f>
        <v>113348000</v>
      </c>
      <c r="D213" s="140">
        <f t="shared" si="98"/>
        <v>0</v>
      </c>
      <c r="E213" s="140">
        <f t="shared" si="98"/>
        <v>0</v>
      </c>
      <c r="F213" s="140">
        <f t="shared" si="98"/>
        <v>0</v>
      </c>
      <c r="G213" s="140">
        <f t="shared" si="98"/>
        <v>113348000</v>
      </c>
      <c r="H213" s="140">
        <f t="shared" si="98"/>
        <v>1568820</v>
      </c>
      <c r="I213" s="140">
        <f t="shared" si="98"/>
        <v>6201380</v>
      </c>
      <c r="J213" s="140">
        <f t="shared" si="98"/>
        <v>107146620</v>
      </c>
      <c r="K213" s="140">
        <f t="shared" si="98"/>
        <v>1568820</v>
      </c>
      <c r="L213" s="140">
        <f t="shared" si="98"/>
        <v>6201380</v>
      </c>
      <c r="M213" s="140">
        <f t="shared" si="98"/>
        <v>6201380</v>
      </c>
      <c r="N213" s="140">
        <f t="shared" si="98"/>
        <v>1568820</v>
      </c>
      <c r="O213" s="140">
        <f t="shared" si="98"/>
        <v>6201380</v>
      </c>
      <c r="P213" s="140">
        <f t="shared" si="98"/>
        <v>0</v>
      </c>
      <c r="Q213" s="140">
        <f t="shared" si="98"/>
        <v>107146620</v>
      </c>
      <c r="R213" s="140">
        <f>SUM(R214:R215)</f>
        <v>1568820</v>
      </c>
      <c r="S213" s="437">
        <f>SUM(S214:S215)</f>
        <v>6201380</v>
      </c>
      <c r="T213" s="182"/>
      <c r="U213" s="364">
        <v>202010405</v>
      </c>
      <c r="V213" s="362" t="s">
        <v>973</v>
      </c>
      <c r="W213" s="283">
        <v>113348000</v>
      </c>
      <c r="X213" s="283">
        <v>0</v>
      </c>
      <c r="Y213" s="283">
        <v>0</v>
      </c>
      <c r="Z213" s="283">
        <v>0</v>
      </c>
      <c r="AA213" s="283">
        <v>0</v>
      </c>
      <c r="AB213" s="283">
        <v>113348000</v>
      </c>
      <c r="AC213" s="283">
        <v>0</v>
      </c>
      <c r="AD213" s="283">
        <v>4632560</v>
      </c>
      <c r="AE213" s="283">
        <v>1568820</v>
      </c>
      <c r="AF213" s="283">
        <v>6201380</v>
      </c>
      <c r="AG213" s="283">
        <v>107146620</v>
      </c>
      <c r="AH213" s="283">
        <v>0</v>
      </c>
      <c r="AI213" s="283">
        <v>4632560</v>
      </c>
      <c r="AJ213" s="283">
        <v>1568820</v>
      </c>
      <c r="AK213" s="283">
        <v>6201380</v>
      </c>
      <c r="AL213" s="283">
        <v>0</v>
      </c>
      <c r="AM213" s="283">
        <v>0</v>
      </c>
      <c r="AN213" s="283">
        <v>4632560</v>
      </c>
      <c r="AO213" s="283">
        <v>1568820</v>
      </c>
      <c r="AP213" s="283">
        <v>6201380</v>
      </c>
      <c r="AQ213" s="283">
        <v>0</v>
      </c>
      <c r="AR213" s="283">
        <v>0</v>
      </c>
      <c r="AS213" s="283">
        <v>0</v>
      </c>
      <c r="AT213" s="283">
        <v>0</v>
      </c>
      <c r="AU213" s="283">
        <v>4632560</v>
      </c>
      <c r="AV213" s="283">
        <v>1568820</v>
      </c>
      <c r="AW213" s="283">
        <v>6201380</v>
      </c>
      <c r="AX213" s="283">
        <v>6201380</v>
      </c>
      <c r="AY213" s="283">
        <v>6201380</v>
      </c>
    </row>
    <row r="214" spans="1:51" ht="20.100000000000001" customHeight="1" x14ac:dyDescent="0.25">
      <c r="A214" s="10" t="s">
        <v>343</v>
      </c>
      <c r="B214" s="11" t="s">
        <v>344</v>
      </c>
      <c r="C214" s="12">
        <v>41500000</v>
      </c>
      <c r="D214" s="183">
        <v>0</v>
      </c>
      <c r="E214" s="131">
        <v>0</v>
      </c>
      <c r="F214" s="131">
        <v>0</v>
      </c>
      <c r="G214" s="12">
        <f>C214+D214+E214-F214</f>
        <v>41500000</v>
      </c>
      <c r="H214" s="183">
        <v>0</v>
      </c>
      <c r="I214" s="183">
        <v>0</v>
      </c>
      <c r="J214" s="183">
        <f>G214-I214</f>
        <v>41500000</v>
      </c>
      <c r="K214" s="183">
        <v>0</v>
      </c>
      <c r="L214" s="183">
        <v>0</v>
      </c>
      <c r="M214" s="183">
        <v>0</v>
      </c>
      <c r="N214" s="183">
        <v>0</v>
      </c>
      <c r="O214" s="183">
        <v>0</v>
      </c>
      <c r="P214" s="12">
        <f>O214-I214</f>
        <v>0</v>
      </c>
      <c r="Q214" s="12">
        <f>G214-O214</f>
        <v>41500000</v>
      </c>
      <c r="R214" s="183">
        <v>0</v>
      </c>
      <c r="S214" s="438">
        <v>0</v>
      </c>
      <c r="T214" s="182"/>
      <c r="U214" s="364">
        <v>20201040501</v>
      </c>
      <c r="V214" s="362" t="s">
        <v>1001</v>
      </c>
      <c r="W214" s="283">
        <v>41500000</v>
      </c>
      <c r="X214" s="283">
        <v>0</v>
      </c>
      <c r="Y214" s="283">
        <v>0</v>
      </c>
      <c r="Z214" s="283">
        <v>0</v>
      </c>
      <c r="AA214" s="283">
        <v>0</v>
      </c>
      <c r="AB214" s="283">
        <v>41500000</v>
      </c>
      <c r="AC214" s="283">
        <v>0</v>
      </c>
      <c r="AD214" s="283">
        <v>0</v>
      </c>
      <c r="AE214" s="283">
        <v>0</v>
      </c>
      <c r="AF214" s="283">
        <v>0</v>
      </c>
      <c r="AG214" s="283">
        <v>41500000</v>
      </c>
      <c r="AH214" s="283">
        <v>0</v>
      </c>
      <c r="AI214" s="283">
        <v>0</v>
      </c>
      <c r="AJ214" s="283">
        <v>0</v>
      </c>
      <c r="AK214" s="283">
        <v>0</v>
      </c>
      <c r="AL214" s="283">
        <v>0</v>
      </c>
      <c r="AM214" s="283">
        <v>0</v>
      </c>
      <c r="AN214" s="283">
        <v>0</v>
      </c>
      <c r="AO214" s="283">
        <v>0</v>
      </c>
      <c r="AP214" s="283">
        <v>0</v>
      </c>
      <c r="AQ214" s="283">
        <v>0</v>
      </c>
      <c r="AR214" s="283">
        <v>0</v>
      </c>
      <c r="AS214" s="283">
        <v>0</v>
      </c>
      <c r="AT214" s="283">
        <v>0</v>
      </c>
      <c r="AU214" s="283">
        <v>0</v>
      </c>
      <c r="AV214" s="283">
        <v>0</v>
      </c>
      <c r="AW214" s="283">
        <v>0</v>
      </c>
      <c r="AX214" s="283">
        <v>0</v>
      </c>
      <c r="AY214" s="283">
        <v>0</v>
      </c>
    </row>
    <row r="215" spans="1:51" ht="20.100000000000001" customHeight="1" x14ac:dyDescent="0.25">
      <c r="A215" s="10" t="s">
        <v>345</v>
      </c>
      <c r="B215" s="11" t="s">
        <v>167</v>
      </c>
      <c r="C215" s="14">
        <v>71848000</v>
      </c>
      <c r="D215" s="183">
        <v>0</v>
      </c>
      <c r="E215" s="131">
        <v>0</v>
      </c>
      <c r="F215" s="131">
        <v>0</v>
      </c>
      <c r="G215" s="14">
        <f>C215+D215+E215-F215</f>
        <v>71848000</v>
      </c>
      <c r="H215" s="183">
        <v>1568820</v>
      </c>
      <c r="I215" s="183">
        <v>6201380</v>
      </c>
      <c r="J215" s="183">
        <f>G215-I215</f>
        <v>65646620</v>
      </c>
      <c r="K215" s="183">
        <v>1568820</v>
      </c>
      <c r="L215" s="183">
        <v>6201380</v>
      </c>
      <c r="M215" s="183">
        <v>6201380</v>
      </c>
      <c r="N215" s="183">
        <v>1568820</v>
      </c>
      <c r="O215" s="183">
        <v>6201380</v>
      </c>
      <c r="P215" s="14">
        <f>O215-I215</f>
        <v>0</v>
      </c>
      <c r="Q215" s="12">
        <f>G215-O215</f>
        <v>65646620</v>
      </c>
      <c r="R215" s="183">
        <v>1568820</v>
      </c>
      <c r="S215" s="438">
        <v>6201380</v>
      </c>
      <c r="T215" s="182"/>
      <c r="U215" s="364">
        <v>20201040502</v>
      </c>
      <c r="V215" s="362" t="s">
        <v>974</v>
      </c>
      <c r="W215" s="283">
        <v>71848000</v>
      </c>
      <c r="X215" s="283">
        <v>0</v>
      </c>
      <c r="Y215" s="283">
        <v>0</v>
      </c>
      <c r="Z215" s="283">
        <v>0</v>
      </c>
      <c r="AA215" s="283">
        <v>0</v>
      </c>
      <c r="AB215" s="283">
        <v>71848000</v>
      </c>
      <c r="AC215" s="283">
        <v>0</v>
      </c>
      <c r="AD215" s="283">
        <v>4632560</v>
      </c>
      <c r="AE215" s="283">
        <v>1568820</v>
      </c>
      <c r="AF215" s="283">
        <v>6201380</v>
      </c>
      <c r="AG215" s="283">
        <v>65646620</v>
      </c>
      <c r="AH215" s="283">
        <v>0</v>
      </c>
      <c r="AI215" s="283">
        <v>4632560</v>
      </c>
      <c r="AJ215" s="283">
        <v>1568820</v>
      </c>
      <c r="AK215" s="283">
        <v>6201380</v>
      </c>
      <c r="AL215" s="283">
        <v>0</v>
      </c>
      <c r="AM215" s="283">
        <v>0</v>
      </c>
      <c r="AN215" s="283">
        <v>4632560</v>
      </c>
      <c r="AO215" s="283">
        <v>1568820</v>
      </c>
      <c r="AP215" s="283">
        <v>6201380</v>
      </c>
      <c r="AQ215" s="283">
        <v>0</v>
      </c>
      <c r="AR215" s="283">
        <v>0</v>
      </c>
      <c r="AS215" s="283">
        <v>0</v>
      </c>
      <c r="AT215" s="283">
        <v>0</v>
      </c>
      <c r="AU215" s="283">
        <v>4632560</v>
      </c>
      <c r="AV215" s="283">
        <v>1568820</v>
      </c>
      <c r="AW215" s="283">
        <v>6201380</v>
      </c>
      <c r="AX215" s="283">
        <v>6201380</v>
      </c>
      <c r="AY215" s="283">
        <v>6201380</v>
      </c>
    </row>
    <row r="216" spans="1:51" ht="20.100000000000001" customHeight="1" x14ac:dyDescent="0.25">
      <c r="A216" s="141" t="s">
        <v>346</v>
      </c>
      <c r="B216" s="142" t="s">
        <v>169</v>
      </c>
      <c r="C216" s="140">
        <f t="shared" ref="C216:Q216" si="99">SUM(C217:C218)</f>
        <v>30000000</v>
      </c>
      <c r="D216" s="140">
        <f t="shared" si="99"/>
        <v>1900000</v>
      </c>
      <c r="E216" s="140">
        <f t="shared" si="99"/>
        <v>0</v>
      </c>
      <c r="F216" s="140">
        <f t="shared" si="99"/>
        <v>0</v>
      </c>
      <c r="G216" s="140">
        <f t="shared" si="99"/>
        <v>31900000</v>
      </c>
      <c r="H216" s="140">
        <f t="shared" si="99"/>
        <v>0</v>
      </c>
      <c r="I216" s="140">
        <f t="shared" si="99"/>
        <v>0</v>
      </c>
      <c r="J216" s="140">
        <f t="shared" si="99"/>
        <v>31900000</v>
      </c>
      <c r="K216" s="140">
        <f t="shared" si="99"/>
        <v>0</v>
      </c>
      <c r="L216" s="140">
        <f t="shared" si="99"/>
        <v>0</v>
      </c>
      <c r="M216" s="140">
        <f t="shared" si="99"/>
        <v>0</v>
      </c>
      <c r="N216" s="140">
        <f t="shared" si="99"/>
        <v>0</v>
      </c>
      <c r="O216" s="140">
        <f t="shared" si="99"/>
        <v>0</v>
      </c>
      <c r="P216" s="140">
        <f t="shared" si="99"/>
        <v>0</v>
      </c>
      <c r="Q216" s="140">
        <f t="shared" si="99"/>
        <v>31900000</v>
      </c>
      <c r="R216" s="140">
        <f>SUM(R217:R218)</f>
        <v>0</v>
      </c>
      <c r="S216" s="437">
        <f>SUM(S217:S218)</f>
        <v>0</v>
      </c>
      <c r="T216" s="182"/>
      <c r="U216" s="364">
        <v>202010406</v>
      </c>
      <c r="V216" s="362" t="s">
        <v>169</v>
      </c>
      <c r="W216" s="283">
        <v>30000000</v>
      </c>
      <c r="X216" s="283">
        <v>1900000</v>
      </c>
      <c r="Y216" s="283">
        <v>0</v>
      </c>
      <c r="Z216" s="283">
        <v>0</v>
      </c>
      <c r="AA216" s="283">
        <v>0</v>
      </c>
      <c r="AB216" s="283">
        <v>31900000</v>
      </c>
      <c r="AC216" s="283">
        <v>0</v>
      </c>
      <c r="AD216" s="283">
        <v>0</v>
      </c>
      <c r="AE216" s="283">
        <v>0</v>
      </c>
      <c r="AF216" s="283">
        <v>0</v>
      </c>
      <c r="AG216" s="283">
        <v>31900000</v>
      </c>
      <c r="AH216" s="283">
        <v>0</v>
      </c>
      <c r="AI216" s="283">
        <v>0</v>
      </c>
      <c r="AJ216" s="283">
        <v>0</v>
      </c>
      <c r="AK216" s="283">
        <v>0</v>
      </c>
      <c r="AL216" s="283">
        <v>0</v>
      </c>
      <c r="AM216" s="283">
        <v>0</v>
      </c>
      <c r="AN216" s="283">
        <v>0</v>
      </c>
      <c r="AO216" s="283">
        <v>0</v>
      </c>
      <c r="AP216" s="283">
        <v>0</v>
      </c>
      <c r="AQ216" s="283">
        <v>0</v>
      </c>
      <c r="AR216" s="283">
        <v>0</v>
      </c>
      <c r="AS216" s="283">
        <v>0</v>
      </c>
      <c r="AT216" s="283">
        <v>0</v>
      </c>
      <c r="AU216" s="283">
        <v>0</v>
      </c>
      <c r="AV216" s="283">
        <v>0</v>
      </c>
      <c r="AW216" s="283">
        <v>0</v>
      </c>
      <c r="AX216" s="283">
        <v>0</v>
      </c>
      <c r="AY216" s="283">
        <v>0</v>
      </c>
    </row>
    <row r="217" spans="1:51" ht="20.100000000000001" customHeight="1" x14ac:dyDescent="0.25">
      <c r="A217" s="10" t="s">
        <v>347</v>
      </c>
      <c r="B217" s="11" t="s">
        <v>177</v>
      </c>
      <c r="C217" s="12">
        <v>10000000</v>
      </c>
      <c r="D217" s="183">
        <v>0</v>
      </c>
      <c r="E217" s="131">
        <v>0</v>
      </c>
      <c r="F217" s="131">
        <v>0</v>
      </c>
      <c r="G217" s="12">
        <f>C217+D217+E217-F217</f>
        <v>10000000</v>
      </c>
      <c r="H217" s="183">
        <v>0</v>
      </c>
      <c r="I217" s="183">
        <v>0</v>
      </c>
      <c r="J217" s="183">
        <f>G217-I217</f>
        <v>10000000</v>
      </c>
      <c r="K217" s="183">
        <v>0</v>
      </c>
      <c r="L217" s="183">
        <v>0</v>
      </c>
      <c r="M217" s="183">
        <v>0</v>
      </c>
      <c r="N217" s="183">
        <v>0</v>
      </c>
      <c r="O217" s="183">
        <v>0</v>
      </c>
      <c r="P217" s="12">
        <f>O217-I217</f>
        <v>0</v>
      </c>
      <c r="Q217" s="12">
        <f>G217-O217</f>
        <v>10000000</v>
      </c>
      <c r="R217" s="183">
        <v>0</v>
      </c>
      <c r="S217" s="438">
        <v>0</v>
      </c>
      <c r="T217" s="182"/>
      <c r="U217" s="364">
        <v>20201040605</v>
      </c>
      <c r="V217" s="362" t="s">
        <v>977</v>
      </c>
      <c r="W217" s="283">
        <v>10000000</v>
      </c>
      <c r="X217" s="283">
        <v>0</v>
      </c>
      <c r="Y217" s="283">
        <v>0</v>
      </c>
      <c r="Z217" s="283">
        <v>0</v>
      </c>
      <c r="AA217" s="283">
        <v>0</v>
      </c>
      <c r="AB217" s="283">
        <v>10000000</v>
      </c>
      <c r="AC217" s="283">
        <v>0</v>
      </c>
      <c r="AD217" s="283">
        <v>0</v>
      </c>
      <c r="AE217" s="283">
        <v>0</v>
      </c>
      <c r="AF217" s="283">
        <v>0</v>
      </c>
      <c r="AG217" s="283">
        <v>10000000</v>
      </c>
      <c r="AH217" s="283">
        <v>0</v>
      </c>
      <c r="AI217" s="283">
        <v>0</v>
      </c>
      <c r="AJ217" s="283">
        <v>0</v>
      </c>
      <c r="AK217" s="283">
        <v>0</v>
      </c>
      <c r="AL217" s="283">
        <v>0</v>
      </c>
      <c r="AM217" s="283">
        <v>0</v>
      </c>
      <c r="AN217" s="283">
        <v>0</v>
      </c>
      <c r="AO217" s="283">
        <v>0</v>
      </c>
      <c r="AP217" s="283">
        <v>0</v>
      </c>
      <c r="AQ217" s="283">
        <v>0</v>
      </c>
      <c r="AR217" s="283">
        <v>0</v>
      </c>
      <c r="AS217" s="283">
        <v>0</v>
      </c>
      <c r="AT217" s="283">
        <v>0</v>
      </c>
      <c r="AU217" s="283">
        <v>0</v>
      </c>
      <c r="AV217" s="283">
        <v>0</v>
      </c>
      <c r="AW217" s="283">
        <v>0</v>
      </c>
      <c r="AX217" s="283">
        <v>0</v>
      </c>
      <c r="AY217" s="283">
        <v>0</v>
      </c>
    </row>
    <row r="218" spans="1:51" ht="20.100000000000001" customHeight="1" x14ac:dyDescent="0.25">
      <c r="A218" s="10" t="s">
        <v>348</v>
      </c>
      <c r="B218" s="11" t="s">
        <v>179</v>
      </c>
      <c r="C218" s="14">
        <v>20000000</v>
      </c>
      <c r="D218" s="183">
        <v>1900000</v>
      </c>
      <c r="E218" s="131">
        <v>0</v>
      </c>
      <c r="F218" s="131">
        <v>0</v>
      </c>
      <c r="G218" s="14">
        <f>C218+D218+E218-F218</f>
        <v>21900000</v>
      </c>
      <c r="H218" s="183">
        <v>0</v>
      </c>
      <c r="I218" s="183">
        <v>0</v>
      </c>
      <c r="J218" s="183">
        <f>G218-I218</f>
        <v>21900000</v>
      </c>
      <c r="K218" s="183">
        <v>0</v>
      </c>
      <c r="L218" s="183">
        <v>0</v>
      </c>
      <c r="M218" s="183">
        <v>0</v>
      </c>
      <c r="N218" s="183">
        <v>0</v>
      </c>
      <c r="O218" s="183">
        <v>0</v>
      </c>
      <c r="P218" s="14">
        <f>O218-I218</f>
        <v>0</v>
      </c>
      <c r="Q218" s="12">
        <f>G218-O218</f>
        <v>21900000</v>
      </c>
      <c r="R218" s="183">
        <v>0</v>
      </c>
      <c r="S218" s="438">
        <v>0</v>
      </c>
      <c r="T218" s="182"/>
      <c r="U218" s="364">
        <v>20201040609</v>
      </c>
      <c r="V218" s="362" t="s">
        <v>179</v>
      </c>
      <c r="W218" s="283">
        <v>20000000</v>
      </c>
      <c r="X218" s="283">
        <v>1900000</v>
      </c>
      <c r="Y218" s="283">
        <v>0</v>
      </c>
      <c r="Z218" s="283">
        <v>0</v>
      </c>
      <c r="AA218" s="283">
        <v>0</v>
      </c>
      <c r="AB218" s="283">
        <v>21900000</v>
      </c>
      <c r="AC218" s="283">
        <v>0</v>
      </c>
      <c r="AD218" s="283">
        <v>0</v>
      </c>
      <c r="AE218" s="283">
        <v>0</v>
      </c>
      <c r="AF218" s="283">
        <v>0</v>
      </c>
      <c r="AG218" s="283">
        <v>21900000</v>
      </c>
      <c r="AH218" s="283">
        <v>0</v>
      </c>
      <c r="AI218" s="283">
        <v>0</v>
      </c>
      <c r="AJ218" s="283">
        <v>0</v>
      </c>
      <c r="AK218" s="283">
        <v>0</v>
      </c>
      <c r="AL218" s="283">
        <v>0</v>
      </c>
      <c r="AM218" s="283">
        <v>0</v>
      </c>
      <c r="AN218" s="283">
        <v>0</v>
      </c>
      <c r="AO218" s="283">
        <v>0</v>
      </c>
      <c r="AP218" s="283">
        <v>0</v>
      </c>
      <c r="AQ218" s="283">
        <v>0</v>
      </c>
      <c r="AR218" s="283">
        <v>0</v>
      </c>
      <c r="AS218" s="283">
        <v>0</v>
      </c>
      <c r="AT218" s="283">
        <v>0</v>
      </c>
      <c r="AU218" s="283">
        <v>0</v>
      </c>
      <c r="AV218" s="283">
        <v>0</v>
      </c>
      <c r="AW218" s="283">
        <v>0</v>
      </c>
      <c r="AX218" s="283">
        <v>0</v>
      </c>
      <c r="AY218" s="283">
        <v>0</v>
      </c>
    </row>
    <row r="219" spans="1:51" ht="20.100000000000001" customHeight="1" x14ac:dyDescent="0.25">
      <c r="A219" s="141" t="s">
        <v>349</v>
      </c>
      <c r="B219" s="142" t="s">
        <v>187</v>
      </c>
      <c r="C219" s="140">
        <f t="shared" ref="C219:S219" si="100">C220</f>
        <v>30000000</v>
      </c>
      <c r="D219" s="140">
        <f t="shared" si="100"/>
        <v>0</v>
      </c>
      <c r="E219" s="140">
        <f t="shared" si="100"/>
        <v>0</v>
      </c>
      <c r="F219" s="140">
        <f t="shared" si="100"/>
        <v>0</v>
      </c>
      <c r="G219" s="140">
        <f t="shared" si="100"/>
        <v>30000000</v>
      </c>
      <c r="H219" s="140">
        <f t="shared" si="100"/>
        <v>0</v>
      </c>
      <c r="I219" s="140">
        <f t="shared" si="100"/>
        <v>0</v>
      </c>
      <c r="J219" s="140">
        <f t="shared" si="100"/>
        <v>30000000</v>
      </c>
      <c r="K219" s="140">
        <f t="shared" si="100"/>
        <v>0</v>
      </c>
      <c r="L219" s="140">
        <f t="shared" si="100"/>
        <v>0</v>
      </c>
      <c r="M219" s="140">
        <f t="shared" si="100"/>
        <v>0</v>
      </c>
      <c r="N219" s="140">
        <f t="shared" si="100"/>
        <v>0</v>
      </c>
      <c r="O219" s="140">
        <f t="shared" si="100"/>
        <v>0</v>
      </c>
      <c r="P219" s="140">
        <f t="shared" si="100"/>
        <v>0</v>
      </c>
      <c r="Q219" s="140">
        <f t="shared" si="100"/>
        <v>30000000</v>
      </c>
      <c r="R219" s="140">
        <f t="shared" si="100"/>
        <v>0</v>
      </c>
      <c r="S219" s="437">
        <f t="shared" si="100"/>
        <v>0</v>
      </c>
      <c r="T219" s="182"/>
      <c r="U219" s="364">
        <v>202010408</v>
      </c>
      <c r="V219" s="362" t="s">
        <v>981</v>
      </c>
      <c r="W219" s="283">
        <v>30000000</v>
      </c>
      <c r="X219" s="283">
        <v>0</v>
      </c>
      <c r="Y219" s="283">
        <v>0</v>
      </c>
      <c r="Z219" s="283">
        <v>0</v>
      </c>
      <c r="AA219" s="283">
        <v>0</v>
      </c>
      <c r="AB219" s="283">
        <v>30000000</v>
      </c>
      <c r="AC219" s="283">
        <v>0</v>
      </c>
      <c r="AD219" s="283">
        <v>0</v>
      </c>
      <c r="AE219" s="283">
        <v>0</v>
      </c>
      <c r="AF219" s="283">
        <v>0</v>
      </c>
      <c r="AG219" s="283">
        <v>30000000</v>
      </c>
      <c r="AH219" s="283">
        <v>0</v>
      </c>
      <c r="AI219" s="283">
        <v>0</v>
      </c>
      <c r="AJ219" s="283">
        <v>0</v>
      </c>
      <c r="AK219" s="283">
        <v>0</v>
      </c>
      <c r="AL219" s="283">
        <v>0</v>
      </c>
      <c r="AM219" s="283">
        <v>0</v>
      </c>
      <c r="AN219" s="283">
        <v>0</v>
      </c>
      <c r="AO219" s="283">
        <v>0</v>
      </c>
      <c r="AP219" s="283">
        <v>0</v>
      </c>
      <c r="AQ219" s="283">
        <v>0</v>
      </c>
      <c r="AR219" s="283">
        <v>0</v>
      </c>
      <c r="AS219" s="283">
        <v>0</v>
      </c>
      <c r="AT219" s="283">
        <v>0</v>
      </c>
      <c r="AU219" s="283">
        <v>0</v>
      </c>
      <c r="AV219" s="283">
        <v>0</v>
      </c>
      <c r="AW219" s="283">
        <v>0</v>
      </c>
      <c r="AX219" s="283">
        <v>0</v>
      </c>
      <c r="AY219" s="283">
        <v>0</v>
      </c>
    </row>
    <row r="220" spans="1:51" ht="20.100000000000001" customHeight="1" x14ac:dyDescent="0.25">
      <c r="A220" s="10" t="s">
        <v>350</v>
      </c>
      <c r="B220" s="11" t="s">
        <v>189</v>
      </c>
      <c r="C220" s="15">
        <v>30000000</v>
      </c>
      <c r="D220" s="183">
        <v>0</v>
      </c>
      <c r="E220" s="131">
        <v>0</v>
      </c>
      <c r="F220" s="131">
        <v>0</v>
      </c>
      <c r="G220" s="15">
        <f>C220+D220+E220-F220</f>
        <v>30000000</v>
      </c>
      <c r="H220" s="183">
        <v>0</v>
      </c>
      <c r="I220" s="183">
        <v>0</v>
      </c>
      <c r="J220" s="183">
        <f>G220-I220</f>
        <v>30000000</v>
      </c>
      <c r="K220" s="183">
        <v>0</v>
      </c>
      <c r="L220" s="183">
        <v>0</v>
      </c>
      <c r="M220" s="183">
        <v>0</v>
      </c>
      <c r="N220" s="183">
        <v>0</v>
      </c>
      <c r="O220" s="183">
        <v>0</v>
      </c>
      <c r="P220" s="15">
        <f>O220-I220</f>
        <v>0</v>
      </c>
      <c r="Q220" s="12">
        <f>G220-O220</f>
        <v>30000000</v>
      </c>
      <c r="R220" s="183">
        <v>0</v>
      </c>
      <c r="S220" s="438">
        <v>0</v>
      </c>
      <c r="T220" s="182"/>
      <c r="U220" s="364">
        <v>20201040801</v>
      </c>
      <c r="V220" s="362" t="s">
        <v>189</v>
      </c>
      <c r="W220" s="283">
        <v>30000000</v>
      </c>
      <c r="X220" s="283">
        <v>0</v>
      </c>
      <c r="Y220" s="283">
        <v>0</v>
      </c>
      <c r="Z220" s="283">
        <v>0</v>
      </c>
      <c r="AA220" s="283">
        <v>0</v>
      </c>
      <c r="AB220" s="283">
        <v>30000000</v>
      </c>
      <c r="AC220" s="283">
        <v>0</v>
      </c>
      <c r="AD220" s="283">
        <v>0</v>
      </c>
      <c r="AE220" s="283">
        <v>0</v>
      </c>
      <c r="AF220" s="283">
        <v>0</v>
      </c>
      <c r="AG220" s="283">
        <v>30000000</v>
      </c>
      <c r="AH220" s="283">
        <v>0</v>
      </c>
      <c r="AI220" s="283">
        <v>0</v>
      </c>
      <c r="AJ220" s="283">
        <v>0</v>
      </c>
      <c r="AK220" s="283">
        <v>0</v>
      </c>
      <c r="AL220" s="283">
        <v>0</v>
      </c>
      <c r="AM220" s="283">
        <v>0</v>
      </c>
      <c r="AN220" s="283">
        <v>0</v>
      </c>
      <c r="AO220" s="283">
        <v>0</v>
      </c>
      <c r="AP220" s="283">
        <v>0</v>
      </c>
      <c r="AQ220" s="283">
        <v>0</v>
      </c>
      <c r="AR220" s="283">
        <v>0</v>
      </c>
      <c r="AS220" s="283">
        <v>0</v>
      </c>
      <c r="AT220" s="283">
        <v>0</v>
      </c>
      <c r="AU220" s="283">
        <v>0</v>
      </c>
      <c r="AV220" s="283">
        <v>0</v>
      </c>
      <c r="AW220" s="283">
        <v>0</v>
      </c>
      <c r="AX220" s="283">
        <v>0</v>
      </c>
      <c r="AY220" s="283">
        <v>0</v>
      </c>
    </row>
    <row r="221" spans="1:51" ht="20.100000000000001" customHeight="1" x14ac:dyDescent="0.25">
      <c r="A221" s="141" t="s">
        <v>351</v>
      </c>
      <c r="B221" s="142" t="s">
        <v>352</v>
      </c>
      <c r="C221" s="140">
        <f t="shared" ref="C221:S221" si="101">C222+C237+C260+C303+C317+C319</f>
        <v>13713178037.878889</v>
      </c>
      <c r="D221" s="140">
        <f t="shared" si="101"/>
        <v>549266480.32999992</v>
      </c>
      <c r="E221" s="140">
        <f t="shared" si="101"/>
        <v>3286000000</v>
      </c>
      <c r="F221" s="140">
        <f t="shared" si="101"/>
        <v>0</v>
      </c>
      <c r="G221" s="140">
        <f t="shared" si="101"/>
        <v>17548444518.208889</v>
      </c>
      <c r="H221" s="140">
        <f t="shared" si="101"/>
        <v>2531753818.9806204</v>
      </c>
      <c r="I221" s="140">
        <f t="shared" si="101"/>
        <v>11470257877.39637</v>
      </c>
      <c r="J221" s="140">
        <f t="shared" si="101"/>
        <v>6078186640.81252</v>
      </c>
      <c r="K221" s="140">
        <f t="shared" si="101"/>
        <v>1305791525.9771202</v>
      </c>
      <c r="L221" s="140">
        <f t="shared" si="101"/>
        <v>3138486937.4773703</v>
      </c>
      <c r="M221" s="140">
        <f t="shared" si="101"/>
        <v>3138486937.4773703</v>
      </c>
      <c r="N221" s="140">
        <f t="shared" si="101"/>
        <v>1126604103.3506203</v>
      </c>
      <c r="O221" s="140">
        <f t="shared" si="101"/>
        <v>14137066089.527523</v>
      </c>
      <c r="P221" s="140">
        <f t="shared" si="101"/>
        <v>2666808212.1311502</v>
      </c>
      <c r="Q221" s="140">
        <f t="shared" si="101"/>
        <v>3411378428.6813698</v>
      </c>
      <c r="R221" s="140">
        <f t="shared" si="101"/>
        <v>1126604103.3506203</v>
      </c>
      <c r="S221" s="437">
        <f t="shared" si="101"/>
        <v>14137066089.527523</v>
      </c>
      <c r="T221" s="182"/>
      <c r="U221" s="364">
        <v>20202</v>
      </c>
      <c r="V221" s="362" t="s">
        <v>352</v>
      </c>
      <c r="W221" s="283">
        <v>13713178037.878889</v>
      </c>
      <c r="X221" s="283">
        <v>549266480.32999992</v>
      </c>
      <c r="Y221" s="283">
        <v>0</v>
      </c>
      <c r="Z221" s="283">
        <v>3286000000</v>
      </c>
      <c r="AA221" s="283">
        <v>0</v>
      </c>
      <c r="AB221" s="283">
        <v>17548444518.208889</v>
      </c>
      <c r="AC221" s="283">
        <v>48574624.049999997</v>
      </c>
      <c r="AD221" s="283">
        <v>13010461986.176901</v>
      </c>
      <c r="AE221" s="283">
        <v>1126604103.3506222</v>
      </c>
      <c r="AF221" s="283">
        <v>14137066089.527523</v>
      </c>
      <c r="AG221" s="283">
        <v>3411378428.681366</v>
      </c>
      <c r="AH221" s="283">
        <v>456324000.05000001</v>
      </c>
      <c r="AI221" s="283">
        <v>8938504058.4157505</v>
      </c>
      <c r="AJ221" s="283">
        <v>2531753818.9806232</v>
      </c>
      <c r="AK221" s="283">
        <v>11470257877.396374</v>
      </c>
      <c r="AL221" s="283">
        <v>2666808212.1311493</v>
      </c>
      <c r="AM221" s="283">
        <v>375093421.05000001</v>
      </c>
      <c r="AN221" s="283">
        <v>1832695411.5002499</v>
      </c>
      <c r="AO221" s="283">
        <v>1305791525.9771199</v>
      </c>
      <c r="AP221" s="283">
        <v>3138486937.4773698</v>
      </c>
      <c r="AQ221" s="283">
        <v>8331770939.9190044</v>
      </c>
      <c r="AR221" s="283">
        <v>0</v>
      </c>
      <c r="AS221" s="283">
        <v>0</v>
      </c>
      <c r="AT221" s="283">
        <v>0</v>
      </c>
      <c r="AU221" s="283">
        <v>1832695411.5002499</v>
      </c>
      <c r="AV221" s="283">
        <v>1305791525.9771199</v>
      </c>
      <c r="AW221" s="283">
        <v>3138486937.4773698</v>
      </c>
      <c r="AX221" s="283">
        <v>3138486937.4773698</v>
      </c>
      <c r="AY221" s="283">
        <v>3513580358.52737</v>
      </c>
    </row>
    <row r="222" spans="1:51" ht="20.100000000000001" customHeight="1" x14ac:dyDescent="0.25">
      <c r="A222" s="141" t="s">
        <v>353</v>
      </c>
      <c r="B222" s="142" t="s">
        <v>354</v>
      </c>
      <c r="C222" s="140">
        <f>C223+C227+C228+C231+C233+C234+C230</f>
        <v>471092710.99205005</v>
      </c>
      <c r="D222" s="140">
        <f t="shared" ref="D222:Q222" si="102">D223+D227+D228+D231+D233+D234+D230</f>
        <v>0</v>
      </c>
      <c r="E222" s="140">
        <f t="shared" si="102"/>
        <v>100000000</v>
      </c>
      <c r="F222" s="140">
        <f t="shared" si="102"/>
        <v>0</v>
      </c>
      <c r="G222" s="140">
        <f t="shared" si="102"/>
        <v>571092710.99205005</v>
      </c>
      <c r="H222" s="140">
        <f t="shared" si="102"/>
        <v>133225000</v>
      </c>
      <c r="I222" s="140">
        <f t="shared" si="102"/>
        <v>165992862</v>
      </c>
      <c r="J222" s="140">
        <f t="shared" si="102"/>
        <v>405099848.99205005</v>
      </c>
      <c r="K222" s="140">
        <f t="shared" si="102"/>
        <v>475000</v>
      </c>
      <c r="L222" s="140">
        <f t="shared" si="102"/>
        <v>33242862</v>
      </c>
      <c r="M222" s="140">
        <f t="shared" si="102"/>
        <v>33242862</v>
      </c>
      <c r="N222" s="140">
        <f t="shared" si="102"/>
        <v>475000</v>
      </c>
      <c r="O222" s="140">
        <f t="shared" si="102"/>
        <v>167242862</v>
      </c>
      <c r="P222" s="140">
        <f t="shared" si="102"/>
        <v>1250000</v>
      </c>
      <c r="Q222" s="140">
        <f t="shared" si="102"/>
        <v>403849848.99205005</v>
      </c>
      <c r="R222" s="140">
        <f>R223+R227+R228+R231+R233+R234+R230</f>
        <v>475000</v>
      </c>
      <c r="S222" s="437">
        <f>S223+S227+S228+S231+S233+S234+S230</f>
        <v>167242862</v>
      </c>
      <c r="T222" s="182"/>
      <c r="U222" s="364">
        <v>2020206</v>
      </c>
      <c r="V222" s="362" t="s">
        <v>1002</v>
      </c>
      <c r="W222" s="283">
        <v>471092710.99205005</v>
      </c>
      <c r="X222" s="283">
        <v>0</v>
      </c>
      <c r="Y222" s="283">
        <v>0</v>
      </c>
      <c r="Z222" s="283">
        <v>100000000</v>
      </c>
      <c r="AA222" s="283">
        <v>0</v>
      </c>
      <c r="AB222" s="283">
        <v>571092710.99205005</v>
      </c>
      <c r="AC222" s="283">
        <v>0</v>
      </c>
      <c r="AD222" s="283">
        <v>166767862</v>
      </c>
      <c r="AE222" s="283">
        <v>475000</v>
      </c>
      <c r="AF222" s="283">
        <v>167242862</v>
      </c>
      <c r="AG222" s="283">
        <v>403849848.99205005</v>
      </c>
      <c r="AH222" s="283">
        <v>0</v>
      </c>
      <c r="AI222" s="283">
        <v>32767862</v>
      </c>
      <c r="AJ222" s="283">
        <v>133225000</v>
      </c>
      <c r="AK222" s="283">
        <v>165992862</v>
      </c>
      <c r="AL222" s="283">
        <v>1250000</v>
      </c>
      <c r="AM222" s="283">
        <v>0</v>
      </c>
      <c r="AN222" s="283">
        <v>32767862</v>
      </c>
      <c r="AO222" s="283">
        <v>475000</v>
      </c>
      <c r="AP222" s="283">
        <v>33242862</v>
      </c>
      <c r="AQ222" s="283">
        <v>132750000</v>
      </c>
      <c r="AR222" s="283">
        <v>0</v>
      </c>
      <c r="AS222" s="283">
        <v>0</v>
      </c>
      <c r="AT222" s="283">
        <v>0</v>
      </c>
      <c r="AU222" s="283">
        <v>32767862</v>
      </c>
      <c r="AV222" s="283">
        <v>475000</v>
      </c>
      <c r="AW222" s="283">
        <v>33242862</v>
      </c>
      <c r="AX222" s="283">
        <v>33242862</v>
      </c>
      <c r="AY222" s="283">
        <v>33242862</v>
      </c>
    </row>
    <row r="223" spans="1:51" ht="20.100000000000001" customHeight="1" x14ac:dyDescent="0.25">
      <c r="A223" s="141" t="s">
        <v>355</v>
      </c>
      <c r="B223" s="142" t="s">
        <v>356</v>
      </c>
      <c r="C223" s="140">
        <f>SUM(C224:C226)</f>
        <v>164138126.3028</v>
      </c>
      <c r="D223" s="140">
        <f t="shared" ref="D223:Q223" si="103">SUM(D224:D226)</f>
        <v>0</v>
      </c>
      <c r="E223" s="140">
        <f t="shared" si="103"/>
        <v>0</v>
      </c>
      <c r="F223" s="140">
        <f t="shared" si="103"/>
        <v>0</v>
      </c>
      <c r="G223" s="140">
        <f t="shared" si="103"/>
        <v>164138126.3028</v>
      </c>
      <c r="H223" s="140">
        <f t="shared" si="103"/>
        <v>0</v>
      </c>
      <c r="I223" s="140">
        <f t="shared" si="103"/>
        <v>15836742</v>
      </c>
      <c r="J223" s="140">
        <f t="shared" si="103"/>
        <v>148301384.3028</v>
      </c>
      <c r="K223" s="140">
        <f t="shared" si="103"/>
        <v>0</v>
      </c>
      <c r="L223" s="140">
        <f t="shared" si="103"/>
        <v>15836742</v>
      </c>
      <c r="M223" s="140">
        <f t="shared" si="103"/>
        <v>15836742</v>
      </c>
      <c r="N223" s="140">
        <f t="shared" si="103"/>
        <v>0</v>
      </c>
      <c r="O223" s="140">
        <f t="shared" si="103"/>
        <v>15836742</v>
      </c>
      <c r="P223" s="140">
        <f t="shared" si="103"/>
        <v>0</v>
      </c>
      <c r="Q223" s="140">
        <f t="shared" si="103"/>
        <v>148301384.3028</v>
      </c>
      <c r="R223" s="140">
        <f>SUM(R224:R226)</f>
        <v>0</v>
      </c>
      <c r="S223" s="437">
        <f>SUM(S224:S226)</f>
        <v>15836742</v>
      </c>
      <c r="T223" s="182"/>
      <c r="U223" s="364">
        <v>202020603</v>
      </c>
      <c r="V223" s="362" t="s">
        <v>356</v>
      </c>
      <c r="W223" s="283">
        <v>164138126.3028</v>
      </c>
      <c r="X223" s="283">
        <v>0</v>
      </c>
      <c r="Y223" s="283">
        <v>0</v>
      </c>
      <c r="Z223" s="283">
        <v>0</v>
      </c>
      <c r="AA223" s="283">
        <v>0</v>
      </c>
      <c r="AB223" s="283">
        <v>164138126.3028</v>
      </c>
      <c r="AC223" s="283">
        <v>0</v>
      </c>
      <c r="AD223" s="283">
        <v>15836742</v>
      </c>
      <c r="AE223" s="283">
        <v>0</v>
      </c>
      <c r="AF223" s="283">
        <v>15836742</v>
      </c>
      <c r="AG223" s="283">
        <v>148301384.3028</v>
      </c>
      <c r="AH223" s="283">
        <v>0</v>
      </c>
      <c r="AI223" s="283">
        <v>15836742</v>
      </c>
      <c r="AJ223" s="283">
        <v>0</v>
      </c>
      <c r="AK223" s="283">
        <v>15836742</v>
      </c>
      <c r="AL223" s="283">
        <v>0</v>
      </c>
      <c r="AM223" s="283">
        <v>0</v>
      </c>
      <c r="AN223" s="283">
        <v>15836742</v>
      </c>
      <c r="AO223" s="283">
        <v>0</v>
      </c>
      <c r="AP223" s="283">
        <v>15836742</v>
      </c>
      <c r="AQ223" s="283">
        <v>0</v>
      </c>
      <c r="AR223" s="283">
        <v>0</v>
      </c>
      <c r="AS223" s="283">
        <v>0</v>
      </c>
      <c r="AT223" s="283">
        <v>0</v>
      </c>
      <c r="AU223" s="283">
        <v>15836742</v>
      </c>
      <c r="AV223" s="283">
        <v>0</v>
      </c>
      <c r="AW223" s="283">
        <v>15836742</v>
      </c>
      <c r="AX223" s="283">
        <v>15836742</v>
      </c>
      <c r="AY223" s="283">
        <v>15836742</v>
      </c>
    </row>
    <row r="224" spans="1:51" ht="20.100000000000001" customHeight="1" x14ac:dyDescent="0.25">
      <c r="A224" s="19" t="s">
        <v>357</v>
      </c>
      <c r="B224" s="11" t="s">
        <v>358</v>
      </c>
      <c r="C224" s="12">
        <v>83700126.3028</v>
      </c>
      <c r="D224" s="183">
        <v>0</v>
      </c>
      <c r="E224" s="131">
        <v>0</v>
      </c>
      <c r="F224" s="131">
        <v>0</v>
      </c>
      <c r="G224" s="12">
        <f>C224+D224+E224-F224</f>
        <v>83700126.3028</v>
      </c>
      <c r="H224" s="183">
        <v>0</v>
      </c>
      <c r="I224" s="183">
        <v>1000000</v>
      </c>
      <c r="J224" s="183">
        <f>G224-I224</f>
        <v>82700126.3028</v>
      </c>
      <c r="K224" s="183">
        <v>0</v>
      </c>
      <c r="L224" s="183">
        <v>1000000</v>
      </c>
      <c r="M224" s="183">
        <v>1000000</v>
      </c>
      <c r="N224" s="183">
        <v>0</v>
      </c>
      <c r="O224" s="183">
        <v>1000000</v>
      </c>
      <c r="P224" s="12">
        <f>O224-I224</f>
        <v>0</v>
      </c>
      <c r="Q224" s="12">
        <f>G224-O224</f>
        <v>82700126.3028</v>
      </c>
      <c r="R224" s="183">
        <v>0</v>
      </c>
      <c r="S224" s="438">
        <v>1000000</v>
      </c>
      <c r="T224" s="182"/>
      <c r="U224" s="364">
        <v>20202060301</v>
      </c>
      <c r="V224" s="362" t="s">
        <v>358</v>
      </c>
      <c r="W224" s="283">
        <v>83700126.3028</v>
      </c>
      <c r="X224" s="283">
        <v>0</v>
      </c>
      <c r="Y224" s="283">
        <v>0</v>
      </c>
      <c r="Z224" s="283">
        <v>0</v>
      </c>
      <c r="AA224" s="283">
        <v>0</v>
      </c>
      <c r="AB224" s="283">
        <v>83700126.3028</v>
      </c>
      <c r="AC224" s="283">
        <v>0</v>
      </c>
      <c r="AD224" s="283">
        <v>1000000</v>
      </c>
      <c r="AE224" s="283">
        <v>0</v>
      </c>
      <c r="AF224" s="283">
        <v>1000000</v>
      </c>
      <c r="AG224" s="283">
        <v>82700126.3028</v>
      </c>
      <c r="AH224" s="283">
        <v>0</v>
      </c>
      <c r="AI224" s="283">
        <v>1000000</v>
      </c>
      <c r="AJ224" s="283">
        <v>0</v>
      </c>
      <c r="AK224" s="283">
        <v>1000000</v>
      </c>
      <c r="AL224" s="283">
        <v>0</v>
      </c>
      <c r="AM224" s="283">
        <v>0</v>
      </c>
      <c r="AN224" s="283">
        <v>1000000</v>
      </c>
      <c r="AO224" s="283">
        <v>0</v>
      </c>
      <c r="AP224" s="283">
        <v>1000000</v>
      </c>
      <c r="AQ224" s="283">
        <v>0</v>
      </c>
      <c r="AR224" s="283">
        <v>0</v>
      </c>
      <c r="AS224" s="283">
        <v>0</v>
      </c>
      <c r="AT224" s="283">
        <v>0</v>
      </c>
      <c r="AU224" s="283">
        <v>1000000</v>
      </c>
      <c r="AV224" s="283">
        <v>0</v>
      </c>
      <c r="AW224" s="283">
        <v>1000000</v>
      </c>
      <c r="AX224" s="283">
        <v>1000000</v>
      </c>
      <c r="AY224" s="283">
        <v>1000000</v>
      </c>
    </row>
    <row r="225" spans="1:51" ht="20.100000000000001" customHeight="1" x14ac:dyDescent="0.25">
      <c r="A225" s="19" t="s">
        <v>359</v>
      </c>
      <c r="B225" s="11" t="s">
        <v>360</v>
      </c>
      <c r="C225" s="13">
        <v>30000000</v>
      </c>
      <c r="D225" s="183">
        <v>0</v>
      </c>
      <c r="E225" s="131">
        <v>0</v>
      </c>
      <c r="F225" s="131">
        <v>0</v>
      </c>
      <c r="G225" s="13">
        <f>C225+D225+E225-F225</f>
        <v>30000000</v>
      </c>
      <c r="H225" s="183">
        <v>0</v>
      </c>
      <c r="I225" s="183">
        <v>5000000</v>
      </c>
      <c r="J225" s="183">
        <f>G225-I225</f>
        <v>25000000</v>
      </c>
      <c r="K225" s="183">
        <v>0</v>
      </c>
      <c r="L225" s="183">
        <v>5000000</v>
      </c>
      <c r="M225" s="183">
        <v>5000000</v>
      </c>
      <c r="N225" s="183">
        <v>0</v>
      </c>
      <c r="O225" s="183">
        <v>5000000</v>
      </c>
      <c r="P225" s="13">
        <f>O225-I225</f>
        <v>0</v>
      </c>
      <c r="Q225" s="12">
        <f>G225-O225</f>
        <v>25000000</v>
      </c>
      <c r="R225" s="183">
        <v>0</v>
      </c>
      <c r="S225" s="438">
        <v>5000000</v>
      </c>
      <c r="T225" s="182"/>
      <c r="U225" s="364">
        <v>20202060302</v>
      </c>
      <c r="V225" s="362" t="s">
        <v>360</v>
      </c>
      <c r="W225" s="283">
        <v>30000000</v>
      </c>
      <c r="X225" s="283">
        <v>0</v>
      </c>
      <c r="Y225" s="283">
        <v>0</v>
      </c>
      <c r="Z225" s="283">
        <v>0</v>
      </c>
      <c r="AA225" s="283">
        <v>0</v>
      </c>
      <c r="AB225" s="283">
        <v>30000000</v>
      </c>
      <c r="AC225" s="283">
        <v>0</v>
      </c>
      <c r="AD225" s="283">
        <v>5000000</v>
      </c>
      <c r="AE225" s="283">
        <v>0</v>
      </c>
      <c r="AF225" s="283">
        <v>5000000</v>
      </c>
      <c r="AG225" s="283">
        <v>25000000</v>
      </c>
      <c r="AH225" s="283">
        <v>0</v>
      </c>
      <c r="AI225" s="283">
        <v>5000000</v>
      </c>
      <c r="AJ225" s="283">
        <v>0</v>
      </c>
      <c r="AK225" s="283">
        <v>5000000</v>
      </c>
      <c r="AL225" s="283">
        <v>0</v>
      </c>
      <c r="AM225" s="283">
        <v>0</v>
      </c>
      <c r="AN225" s="283">
        <v>5000000</v>
      </c>
      <c r="AO225" s="283">
        <v>0</v>
      </c>
      <c r="AP225" s="283">
        <v>5000000</v>
      </c>
      <c r="AQ225" s="283">
        <v>0</v>
      </c>
      <c r="AR225" s="283">
        <v>0</v>
      </c>
      <c r="AS225" s="283">
        <v>0</v>
      </c>
      <c r="AT225" s="283">
        <v>0</v>
      </c>
      <c r="AU225" s="283">
        <v>5000000</v>
      </c>
      <c r="AV225" s="283">
        <v>0</v>
      </c>
      <c r="AW225" s="283">
        <v>5000000</v>
      </c>
      <c r="AX225" s="283">
        <v>5000000</v>
      </c>
      <c r="AY225" s="283">
        <v>5000000</v>
      </c>
    </row>
    <row r="226" spans="1:51" ht="20.100000000000001" customHeight="1" x14ac:dyDescent="0.25">
      <c r="A226" s="19" t="s">
        <v>361</v>
      </c>
      <c r="B226" s="11" t="s">
        <v>362</v>
      </c>
      <c r="C226" s="13">
        <v>50438000</v>
      </c>
      <c r="D226" s="183">
        <v>0</v>
      </c>
      <c r="E226" s="131">
        <v>0</v>
      </c>
      <c r="F226" s="131">
        <v>0</v>
      </c>
      <c r="G226" s="13">
        <f>C226+D226+E226-F226</f>
        <v>50438000</v>
      </c>
      <c r="H226" s="183">
        <v>0</v>
      </c>
      <c r="I226" s="183">
        <v>9836742</v>
      </c>
      <c r="J226" s="183">
        <f>G226-I226</f>
        <v>40601258</v>
      </c>
      <c r="K226" s="183">
        <v>0</v>
      </c>
      <c r="L226" s="183">
        <v>9836742</v>
      </c>
      <c r="M226" s="183">
        <v>9836742</v>
      </c>
      <c r="N226" s="183">
        <v>0</v>
      </c>
      <c r="O226" s="183">
        <v>9836742</v>
      </c>
      <c r="P226" s="13">
        <f>O226-I226</f>
        <v>0</v>
      </c>
      <c r="Q226" s="12">
        <f>G226-O226</f>
        <v>40601258</v>
      </c>
      <c r="R226" s="183">
        <v>0</v>
      </c>
      <c r="S226" s="438">
        <v>9836742</v>
      </c>
      <c r="T226" s="182"/>
      <c r="U226" s="364">
        <v>20202060303</v>
      </c>
      <c r="V226" s="362" t="s">
        <v>362</v>
      </c>
      <c r="W226" s="283">
        <v>50438000</v>
      </c>
      <c r="X226" s="283">
        <v>0</v>
      </c>
      <c r="Y226" s="283">
        <v>0</v>
      </c>
      <c r="Z226" s="283">
        <v>0</v>
      </c>
      <c r="AA226" s="283">
        <v>0</v>
      </c>
      <c r="AB226" s="283">
        <v>50438000</v>
      </c>
      <c r="AC226" s="283">
        <v>0</v>
      </c>
      <c r="AD226" s="283">
        <v>9836742</v>
      </c>
      <c r="AE226" s="283">
        <v>0</v>
      </c>
      <c r="AF226" s="283">
        <v>9836742</v>
      </c>
      <c r="AG226" s="283">
        <v>40601258</v>
      </c>
      <c r="AH226" s="283">
        <v>0</v>
      </c>
      <c r="AI226" s="283">
        <v>9836742</v>
      </c>
      <c r="AJ226" s="283">
        <v>0</v>
      </c>
      <c r="AK226" s="283">
        <v>9836742</v>
      </c>
      <c r="AL226" s="283">
        <v>0</v>
      </c>
      <c r="AM226" s="283">
        <v>0</v>
      </c>
      <c r="AN226" s="283">
        <v>9836742</v>
      </c>
      <c r="AO226" s="283">
        <v>0</v>
      </c>
      <c r="AP226" s="283">
        <v>9836742</v>
      </c>
      <c r="AQ226" s="283">
        <v>0</v>
      </c>
      <c r="AR226" s="283">
        <v>0</v>
      </c>
      <c r="AS226" s="283">
        <v>0</v>
      </c>
      <c r="AT226" s="283">
        <v>0</v>
      </c>
      <c r="AU226" s="283">
        <v>9836742</v>
      </c>
      <c r="AV226" s="283">
        <v>0</v>
      </c>
      <c r="AW226" s="283">
        <v>9836742</v>
      </c>
      <c r="AX226" s="283">
        <v>9836742</v>
      </c>
      <c r="AY226" s="283">
        <v>9836742</v>
      </c>
    </row>
    <row r="227" spans="1:51" ht="20.100000000000001" customHeight="1" x14ac:dyDescent="0.25">
      <c r="A227" s="10" t="s">
        <v>363</v>
      </c>
      <c r="B227" s="11" t="s">
        <v>364</v>
      </c>
      <c r="C227" s="14">
        <v>22200000</v>
      </c>
      <c r="D227" s="183">
        <v>0</v>
      </c>
      <c r="E227" s="131">
        <v>0</v>
      </c>
      <c r="F227" s="131">
        <v>0</v>
      </c>
      <c r="G227" s="14">
        <f>C227+D227+E227-F227</f>
        <v>22200000</v>
      </c>
      <c r="H227" s="183">
        <v>0</v>
      </c>
      <c r="I227" s="183">
        <v>800000</v>
      </c>
      <c r="J227" s="183">
        <f>G227-I227</f>
        <v>21400000</v>
      </c>
      <c r="K227" s="183">
        <v>0</v>
      </c>
      <c r="L227" s="183">
        <v>800000</v>
      </c>
      <c r="M227" s="183">
        <v>800000</v>
      </c>
      <c r="N227" s="183">
        <v>0</v>
      </c>
      <c r="O227" s="183">
        <v>800000</v>
      </c>
      <c r="P227" s="14">
        <f>O227-I227</f>
        <v>0</v>
      </c>
      <c r="Q227" s="12">
        <f>G227-O227</f>
        <v>21400000</v>
      </c>
      <c r="R227" s="183">
        <v>0</v>
      </c>
      <c r="S227" s="438">
        <v>800000</v>
      </c>
      <c r="T227" s="182"/>
      <c r="U227" s="364">
        <v>202020604</v>
      </c>
      <c r="V227" s="362" t="s">
        <v>364</v>
      </c>
      <c r="W227" s="283">
        <v>22200000</v>
      </c>
      <c r="X227" s="283">
        <v>0</v>
      </c>
      <c r="Y227" s="283">
        <v>0</v>
      </c>
      <c r="Z227" s="283">
        <v>0</v>
      </c>
      <c r="AA227" s="283">
        <v>0</v>
      </c>
      <c r="AB227" s="283">
        <v>22200000</v>
      </c>
      <c r="AC227" s="283">
        <v>0</v>
      </c>
      <c r="AD227" s="283">
        <v>800000</v>
      </c>
      <c r="AE227" s="283">
        <v>0</v>
      </c>
      <c r="AF227" s="283">
        <v>800000</v>
      </c>
      <c r="AG227" s="283">
        <v>21400000</v>
      </c>
      <c r="AH227" s="283">
        <v>0</v>
      </c>
      <c r="AI227" s="283">
        <v>800000</v>
      </c>
      <c r="AJ227" s="283">
        <v>0</v>
      </c>
      <c r="AK227" s="283">
        <v>800000</v>
      </c>
      <c r="AL227" s="283">
        <v>0</v>
      </c>
      <c r="AM227" s="283">
        <v>0</v>
      </c>
      <c r="AN227" s="283">
        <v>800000</v>
      </c>
      <c r="AO227" s="283">
        <v>0</v>
      </c>
      <c r="AP227" s="283">
        <v>800000</v>
      </c>
      <c r="AQ227" s="283">
        <v>0</v>
      </c>
      <c r="AR227" s="283">
        <v>0</v>
      </c>
      <c r="AS227" s="283">
        <v>0</v>
      </c>
      <c r="AT227" s="283">
        <v>0</v>
      </c>
      <c r="AU227" s="283">
        <v>800000</v>
      </c>
      <c r="AV227" s="283">
        <v>0</v>
      </c>
      <c r="AW227" s="283">
        <v>800000</v>
      </c>
      <c r="AX227" s="283">
        <v>800000</v>
      </c>
      <c r="AY227" s="283">
        <v>800000</v>
      </c>
    </row>
    <row r="228" spans="1:51" ht="20.100000000000001" customHeight="1" x14ac:dyDescent="0.25">
      <c r="A228" s="141" t="s">
        <v>365</v>
      </c>
      <c r="B228" s="142" t="s">
        <v>366</v>
      </c>
      <c r="C228" s="140">
        <f t="shared" ref="C228:S228" si="104">C229</f>
        <v>10000000</v>
      </c>
      <c r="D228" s="140">
        <f t="shared" si="104"/>
        <v>0</v>
      </c>
      <c r="E228" s="140">
        <f t="shared" si="104"/>
        <v>0</v>
      </c>
      <c r="F228" s="140">
        <f t="shared" si="104"/>
        <v>0</v>
      </c>
      <c r="G228" s="140">
        <f t="shared" si="104"/>
        <v>10000000</v>
      </c>
      <c r="H228" s="140">
        <f t="shared" si="104"/>
        <v>0</v>
      </c>
      <c r="I228" s="140">
        <f t="shared" si="104"/>
        <v>6400000</v>
      </c>
      <c r="J228" s="140">
        <f t="shared" si="104"/>
        <v>3600000</v>
      </c>
      <c r="K228" s="140">
        <f t="shared" si="104"/>
        <v>0</v>
      </c>
      <c r="L228" s="140">
        <f t="shared" si="104"/>
        <v>6400000</v>
      </c>
      <c r="M228" s="140">
        <f t="shared" si="104"/>
        <v>6400000</v>
      </c>
      <c r="N228" s="140">
        <f t="shared" si="104"/>
        <v>0</v>
      </c>
      <c r="O228" s="140">
        <f t="shared" si="104"/>
        <v>6400000</v>
      </c>
      <c r="P228" s="140">
        <f t="shared" si="104"/>
        <v>0</v>
      </c>
      <c r="Q228" s="140">
        <f t="shared" si="104"/>
        <v>3600000</v>
      </c>
      <c r="R228" s="140">
        <f t="shared" si="104"/>
        <v>0</v>
      </c>
      <c r="S228" s="437">
        <f t="shared" si="104"/>
        <v>6400000</v>
      </c>
      <c r="T228" s="182"/>
      <c r="U228" s="364">
        <v>202020605</v>
      </c>
      <c r="V228" s="362" t="s">
        <v>366</v>
      </c>
      <c r="W228" s="283">
        <v>10000000</v>
      </c>
      <c r="X228" s="283">
        <v>0</v>
      </c>
      <c r="Y228" s="283">
        <v>0</v>
      </c>
      <c r="Z228" s="283">
        <v>0</v>
      </c>
      <c r="AA228" s="283">
        <v>0</v>
      </c>
      <c r="AB228" s="283">
        <v>10000000</v>
      </c>
      <c r="AC228" s="283">
        <v>0</v>
      </c>
      <c r="AD228" s="283">
        <v>6400000</v>
      </c>
      <c r="AE228" s="283">
        <v>0</v>
      </c>
      <c r="AF228" s="283">
        <v>6400000</v>
      </c>
      <c r="AG228" s="283">
        <v>3600000</v>
      </c>
      <c r="AH228" s="283">
        <v>0</v>
      </c>
      <c r="AI228" s="283">
        <v>6400000</v>
      </c>
      <c r="AJ228" s="283">
        <v>0</v>
      </c>
      <c r="AK228" s="283">
        <v>6400000</v>
      </c>
      <c r="AL228" s="283">
        <v>0</v>
      </c>
      <c r="AM228" s="283">
        <v>0</v>
      </c>
      <c r="AN228" s="283">
        <v>6400000</v>
      </c>
      <c r="AO228" s="283">
        <v>0</v>
      </c>
      <c r="AP228" s="283">
        <v>6400000</v>
      </c>
      <c r="AQ228" s="283">
        <v>0</v>
      </c>
      <c r="AR228" s="283">
        <v>0</v>
      </c>
      <c r="AS228" s="283">
        <v>0</v>
      </c>
      <c r="AT228" s="283">
        <v>0</v>
      </c>
      <c r="AU228" s="283">
        <v>6400000</v>
      </c>
      <c r="AV228" s="283">
        <v>0</v>
      </c>
      <c r="AW228" s="283">
        <v>6400000</v>
      </c>
      <c r="AX228" s="283">
        <v>6400000</v>
      </c>
      <c r="AY228" s="283">
        <v>6400000</v>
      </c>
    </row>
    <row r="229" spans="1:51" ht="20.100000000000001" customHeight="1" x14ac:dyDescent="0.25">
      <c r="A229" s="10" t="s">
        <v>367</v>
      </c>
      <c r="B229" s="11" t="s">
        <v>368</v>
      </c>
      <c r="C229" s="12">
        <v>10000000</v>
      </c>
      <c r="D229" s="183">
        <v>0</v>
      </c>
      <c r="E229" s="131">
        <v>0</v>
      </c>
      <c r="F229" s="131">
        <v>0</v>
      </c>
      <c r="G229" s="12">
        <f>C229+D229+E229-F229</f>
        <v>10000000</v>
      </c>
      <c r="H229" s="183">
        <v>0</v>
      </c>
      <c r="I229" s="183">
        <v>6400000</v>
      </c>
      <c r="J229" s="183">
        <f>G229-I229</f>
        <v>3600000</v>
      </c>
      <c r="K229" s="183">
        <v>0</v>
      </c>
      <c r="L229" s="183">
        <v>6400000</v>
      </c>
      <c r="M229" s="183">
        <v>6400000</v>
      </c>
      <c r="N229" s="183">
        <v>0</v>
      </c>
      <c r="O229" s="183">
        <v>6400000</v>
      </c>
      <c r="P229" s="12">
        <f>O229-I229</f>
        <v>0</v>
      </c>
      <c r="Q229" s="12">
        <f>G229-O229</f>
        <v>3600000</v>
      </c>
      <c r="R229" s="183">
        <v>0</v>
      </c>
      <c r="S229" s="438">
        <v>6400000</v>
      </c>
      <c r="T229" s="182"/>
      <c r="U229" s="364">
        <v>20202060501</v>
      </c>
      <c r="V229" s="362" t="s">
        <v>368</v>
      </c>
      <c r="W229" s="283">
        <v>10000000</v>
      </c>
      <c r="X229" s="283">
        <v>0</v>
      </c>
      <c r="Y229" s="283">
        <v>0</v>
      </c>
      <c r="Z229" s="283">
        <v>0</v>
      </c>
      <c r="AA229" s="283">
        <v>0</v>
      </c>
      <c r="AB229" s="283">
        <v>10000000</v>
      </c>
      <c r="AC229" s="283">
        <v>0</v>
      </c>
      <c r="AD229" s="283">
        <v>6400000</v>
      </c>
      <c r="AE229" s="283">
        <v>0</v>
      </c>
      <c r="AF229" s="283">
        <v>6400000</v>
      </c>
      <c r="AG229" s="283">
        <v>3600000</v>
      </c>
      <c r="AH229" s="283">
        <v>0</v>
      </c>
      <c r="AI229" s="283">
        <v>6400000</v>
      </c>
      <c r="AJ229" s="283">
        <v>0</v>
      </c>
      <c r="AK229" s="283">
        <v>6400000</v>
      </c>
      <c r="AL229" s="283">
        <v>0</v>
      </c>
      <c r="AM229" s="283">
        <v>0</v>
      </c>
      <c r="AN229" s="283">
        <v>6400000</v>
      </c>
      <c r="AO229" s="283">
        <v>0</v>
      </c>
      <c r="AP229" s="283">
        <v>6400000</v>
      </c>
      <c r="AQ229" s="283">
        <v>0</v>
      </c>
      <c r="AR229" s="283">
        <v>0</v>
      </c>
      <c r="AS229" s="283">
        <v>0</v>
      </c>
      <c r="AT229" s="283">
        <v>0</v>
      </c>
      <c r="AU229" s="283">
        <v>6400000</v>
      </c>
      <c r="AV229" s="283">
        <v>0</v>
      </c>
      <c r="AW229" s="283">
        <v>6400000</v>
      </c>
      <c r="AX229" s="283">
        <v>6400000</v>
      </c>
      <c r="AY229" s="283">
        <v>6400000</v>
      </c>
    </row>
    <row r="230" spans="1:51" ht="20.100000000000001" customHeight="1" x14ac:dyDescent="0.25">
      <c r="A230" s="10" t="s">
        <v>369</v>
      </c>
      <c r="B230" s="11" t="s">
        <v>370</v>
      </c>
      <c r="C230" s="14">
        <v>16190764.024500012</v>
      </c>
      <c r="D230" s="183">
        <v>0</v>
      </c>
      <c r="E230" s="131">
        <v>0</v>
      </c>
      <c r="F230" s="131">
        <v>0</v>
      </c>
      <c r="G230" s="14">
        <f>C230+D230+E230-F230</f>
        <v>16190764.024500012</v>
      </c>
      <c r="H230" s="183">
        <v>0</v>
      </c>
      <c r="I230" s="183">
        <v>2000000</v>
      </c>
      <c r="J230" s="183">
        <f>G230-I230</f>
        <v>14190764.024500012</v>
      </c>
      <c r="K230" s="183">
        <v>0</v>
      </c>
      <c r="L230" s="183">
        <v>2000000</v>
      </c>
      <c r="M230" s="183">
        <v>2000000</v>
      </c>
      <c r="N230" s="183">
        <v>0</v>
      </c>
      <c r="O230" s="183">
        <v>2000000</v>
      </c>
      <c r="P230" s="14">
        <f>O230-I230</f>
        <v>0</v>
      </c>
      <c r="Q230" s="12">
        <f>G230-O230</f>
        <v>14190764.024500012</v>
      </c>
      <c r="R230" s="183">
        <v>0</v>
      </c>
      <c r="S230" s="438">
        <v>2000000</v>
      </c>
      <c r="T230" s="182"/>
      <c r="U230" s="364">
        <v>202020606</v>
      </c>
      <c r="V230" s="362" t="s">
        <v>370</v>
      </c>
      <c r="W230" s="283">
        <v>16190764.024499999</v>
      </c>
      <c r="X230" s="283">
        <v>0</v>
      </c>
      <c r="Y230" s="283">
        <v>0</v>
      </c>
      <c r="Z230" s="283">
        <v>0</v>
      </c>
      <c r="AA230" s="283">
        <v>0</v>
      </c>
      <c r="AB230" s="283">
        <v>16190764.024499999</v>
      </c>
      <c r="AC230" s="283">
        <v>0</v>
      </c>
      <c r="AD230" s="283">
        <v>2000000</v>
      </c>
      <c r="AE230" s="283">
        <v>0</v>
      </c>
      <c r="AF230" s="283">
        <v>2000000</v>
      </c>
      <c r="AG230" s="283">
        <v>14190764.024499999</v>
      </c>
      <c r="AH230" s="283">
        <v>0</v>
      </c>
      <c r="AI230" s="283">
        <v>2000000</v>
      </c>
      <c r="AJ230" s="283">
        <v>0</v>
      </c>
      <c r="AK230" s="283">
        <v>2000000</v>
      </c>
      <c r="AL230" s="283">
        <v>0</v>
      </c>
      <c r="AM230" s="283">
        <v>0</v>
      </c>
      <c r="AN230" s="283">
        <v>2000000</v>
      </c>
      <c r="AO230" s="283">
        <v>0</v>
      </c>
      <c r="AP230" s="283">
        <v>2000000</v>
      </c>
      <c r="AQ230" s="283">
        <v>0</v>
      </c>
      <c r="AR230" s="283">
        <v>0</v>
      </c>
      <c r="AS230" s="283">
        <v>0</v>
      </c>
      <c r="AT230" s="283">
        <v>0</v>
      </c>
      <c r="AU230" s="283">
        <v>2000000</v>
      </c>
      <c r="AV230" s="283">
        <v>0</v>
      </c>
      <c r="AW230" s="283">
        <v>2000000</v>
      </c>
      <c r="AX230" s="283">
        <v>2000000</v>
      </c>
      <c r="AY230" s="283">
        <v>2000000</v>
      </c>
    </row>
    <row r="231" spans="1:51" ht="20.100000000000001" customHeight="1" x14ac:dyDescent="0.25">
      <c r="A231" s="141" t="s">
        <v>371</v>
      </c>
      <c r="B231" s="142" t="s">
        <v>372</v>
      </c>
      <c r="C231" s="140">
        <f t="shared" ref="C231:S231" si="105">C232</f>
        <v>75403360.66475001</v>
      </c>
      <c r="D231" s="140">
        <f t="shared" si="105"/>
        <v>0</v>
      </c>
      <c r="E231" s="140">
        <f t="shared" si="105"/>
        <v>100000000</v>
      </c>
      <c r="F231" s="140">
        <f t="shared" si="105"/>
        <v>0</v>
      </c>
      <c r="G231" s="140">
        <f t="shared" si="105"/>
        <v>175403360.66475001</v>
      </c>
      <c r="H231" s="140">
        <f t="shared" si="105"/>
        <v>110000000</v>
      </c>
      <c r="I231" s="140">
        <f t="shared" si="105"/>
        <v>116000000</v>
      </c>
      <c r="J231" s="140">
        <f t="shared" si="105"/>
        <v>59403360.66475001</v>
      </c>
      <c r="K231" s="140">
        <f t="shared" si="105"/>
        <v>0</v>
      </c>
      <c r="L231" s="140">
        <f t="shared" si="105"/>
        <v>6000000</v>
      </c>
      <c r="M231" s="140">
        <f t="shared" si="105"/>
        <v>6000000</v>
      </c>
      <c r="N231" s="140">
        <f t="shared" si="105"/>
        <v>0</v>
      </c>
      <c r="O231" s="140">
        <f t="shared" si="105"/>
        <v>116000000</v>
      </c>
      <c r="P231" s="140">
        <f t="shared" si="105"/>
        <v>0</v>
      </c>
      <c r="Q231" s="140">
        <f t="shared" si="105"/>
        <v>59403360.66475001</v>
      </c>
      <c r="R231" s="140">
        <f t="shared" si="105"/>
        <v>0</v>
      </c>
      <c r="S231" s="437">
        <f t="shared" si="105"/>
        <v>116000000</v>
      </c>
      <c r="T231" s="182"/>
      <c r="U231" s="364">
        <v>202020607</v>
      </c>
      <c r="V231" s="362" t="s">
        <v>372</v>
      </c>
      <c r="W231" s="283">
        <v>75403360.664749995</v>
      </c>
      <c r="X231" s="283">
        <v>0</v>
      </c>
      <c r="Y231" s="283">
        <v>0</v>
      </c>
      <c r="Z231" s="283">
        <v>100000000</v>
      </c>
      <c r="AA231" s="283">
        <v>0</v>
      </c>
      <c r="AB231" s="283">
        <v>175403360.66474998</v>
      </c>
      <c r="AC231" s="283">
        <v>0</v>
      </c>
      <c r="AD231" s="283">
        <v>116000000</v>
      </c>
      <c r="AE231" s="283">
        <v>0</v>
      </c>
      <c r="AF231" s="283">
        <v>116000000</v>
      </c>
      <c r="AG231" s="283">
        <v>59403360.66474998</v>
      </c>
      <c r="AH231" s="283">
        <v>0</v>
      </c>
      <c r="AI231" s="283">
        <v>6000000</v>
      </c>
      <c r="AJ231" s="283">
        <v>110000000</v>
      </c>
      <c r="AK231" s="283">
        <v>116000000</v>
      </c>
      <c r="AL231" s="283">
        <v>0</v>
      </c>
      <c r="AM231" s="283">
        <v>0</v>
      </c>
      <c r="AN231" s="283">
        <v>6000000</v>
      </c>
      <c r="AO231" s="283">
        <v>0</v>
      </c>
      <c r="AP231" s="283">
        <v>6000000</v>
      </c>
      <c r="AQ231" s="283">
        <v>110000000</v>
      </c>
      <c r="AR231" s="283">
        <v>0</v>
      </c>
      <c r="AS231" s="283">
        <v>0</v>
      </c>
      <c r="AT231" s="283">
        <v>0</v>
      </c>
      <c r="AU231" s="283">
        <v>6000000</v>
      </c>
      <c r="AV231" s="283">
        <v>0</v>
      </c>
      <c r="AW231" s="283">
        <v>6000000</v>
      </c>
      <c r="AX231" s="283">
        <v>6000000</v>
      </c>
      <c r="AY231" s="283">
        <v>6000000</v>
      </c>
    </row>
    <row r="232" spans="1:51" ht="20.100000000000001" customHeight="1" x14ac:dyDescent="0.25">
      <c r="A232" s="10" t="s">
        <v>373</v>
      </c>
      <c r="B232" s="11" t="s">
        <v>374</v>
      </c>
      <c r="C232" s="12">
        <v>75403360.66475001</v>
      </c>
      <c r="D232" s="183">
        <v>0</v>
      </c>
      <c r="E232" s="131">
        <v>100000000</v>
      </c>
      <c r="F232" s="131">
        <v>0</v>
      </c>
      <c r="G232" s="12">
        <f>C232+D232+E232-F232</f>
        <v>175403360.66475001</v>
      </c>
      <c r="H232" s="183">
        <v>110000000</v>
      </c>
      <c r="I232" s="183">
        <v>116000000</v>
      </c>
      <c r="J232" s="183">
        <f>G232-I232</f>
        <v>59403360.66475001</v>
      </c>
      <c r="K232" s="183">
        <v>0</v>
      </c>
      <c r="L232" s="183">
        <v>6000000</v>
      </c>
      <c r="M232" s="183">
        <v>6000000</v>
      </c>
      <c r="N232" s="183">
        <v>0</v>
      </c>
      <c r="O232" s="183">
        <v>116000000</v>
      </c>
      <c r="P232" s="12">
        <f>O232-I232</f>
        <v>0</v>
      </c>
      <c r="Q232" s="12">
        <f>G232-O232</f>
        <v>59403360.66475001</v>
      </c>
      <c r="R232" s="183">
        <v>0</v>
      </c>
      <c r="S232" s="438">
        <v>116000000</v>
      </c>
      <c r="T232" s="182"/>
      <c r="U232" s="364">
        <v>20202060706</v>
      </c>
      <c r="V232" s="362" t="s">
        <v>374</v>
      </c>
      <c r="W232" s="283">
        <v>75403360.664749995</v>
      </c>
      <c r="X232" s="283">
        <v>0</v>
      </c>
      <c r="Y232" s="283">
        <v>0</v>
      </c>
      <c r="Z232" s="283">
        <v>100000000</v>
      </c>
      <c r="AA232" s="283">
        <v>0</v>
      </c>
      <c r="AB232" s="283">
        <v>175403360.66474998</v>
      </c>
      <c r="AC232" s="283">
        <v>0</v>
      </c>
      <c r="AD232" s="283">
        <v>116000000</v>
      </c>
      <c r="AE232" s="283">
        <v>0</v>
      </c>
      <c r="AF232" s="283">
        <v>116000000</v>
      </c>
      <c r="AG232" s="283">
        <v>59403360.66474998</v>
      </c>
      <c r="AH232" s="283">
        <v>0</v>
      </c>
      <c r="AI232" s="283">
        <v>6000000</v>
      </c>
      <c r="AJ232" s="283">
        <v>110000000</v>
      </c>
      <c r="AK232" s="283">
        <v>116000000</v>
      </c>
      <c r="AL232" s="283">
        <v>0</v>
      </c>
      <c r="AM232" s="283">
        <v>0</v>
      </c>
      <c r="AN232" s="283">
        <v>6000000</v>
      </c>
      <c r="AO232" s="283">
        <v>0</v>
      </c>
      <c r="AP232" s="283">
        <v>6000000</v>
      </c>
      <c r="AQ232" s="283">
        <v>110000000</v>
      </c>
      <c r="AR232" s="283">
        <v>0</v>
      </c>
      <c r="AS232" s="283">
        <v>0</v>
      </c>
      <c r="AT232" s="283">
        <v>0</v>
      </c>
      <c r="AU232" s="283">
        <v>6000000</v>
      </c>
      <c r="AV232" s="283">
        <v>0</v>
      </c>
      <c r="AW232" s="283">
        <v>6000000</v>
      </c>
      <c r="AX232" s="283">
        <v>6000000</v>
      </c>
      <c r="AY232" s="283">
        <v>6000000</v>
      </c>
    </row>
    <row r="233" spans="1:51" ht="20.100000000000001" customHeight="1" x14ac:dyDescent="0.25">
      <c r="A233" s="19" t="s">
        <v>375</v>
      </c>
      <c r="B233" s="11" t="s">
        <v>376</v>
      </c>
      <c r="C233" s="14">
        <v>80000000</v>
      </c>
      <c r="D233" s="183">
        <v>0</v>
      </c>
      <c r="E233" s="131">
        <v>0</v>
      </c>
      <c r="F233" s="131">
        <v>0</v>
      </c>
      <c r="G233" s="14">
        <f>C233+D233+E233-F233</f>
        <v>80000000</v>
      </c>
      <c r="H233" s="183">
        <v>475000</v>
      </c>
      <c r="I233" s="183">
        <v>2201200</v>
      </c>
      <c r="J233" s="183">
        <f>G233-I233</f>
        <v>77798800</v>
      </c>
      <c r="K233" s="183">
        <v>475000</v>
      </c>
      <c r="L233" s="183">
        <v>2201200</v>
      </c>
      <c r="M233" s="183">
        <v>2201200</v>
      </c>
      <c r="N233" s="183">
        <v>475000</v>
      </c>
      <c r="O233" s="183">
        <v>2201200</v>
      </c>
      <c r="P233" s="14">
        <f>O233-I233</f>
        <v>0</v>
      </c>
      <c r="Q233" s="12">
        <f>G233-O233</f>
        <v>77798800</v>
      </c>
      <c r="R233" s="183">
        <v>475000</v>
      </c>
      <c r="S233" s="438">
        <v>2201200</v>
      </c>
      <c r="T233" s="182"/>
      <c r="U233" s="364">
        <v>202020608</v>
      </c>
      <c r="V233" s="362" t="s">
        <v>376</v>
      </c>
      <c r="W233" s="283">
        <v>80000000</v>
      </c>
      <c r="X233" s="283">
        <v>0</v>
      </c>
      <c r="Y233" s="283">
        <v>0</v>
      </c>
      <c r="Z233" s="283">
        <v>0</v>
      </c>
      <c r="AA233" s="283">
        <v>0</v>
      </c>
      <c r="AB233" s="283">
        <v>80000000</v>
      </c>
      <c r="AC233" s="283">
        <v>0</v>
      </c>
      <c r="AD233" s="283">
        <v>1726200</v>
      </c>
      <c r="AE233" s="283">
        <v>475000</v>
      </c>
      <c r="AF233" s="283">
        <v>2201200</v>
      </c>
      <c r="AG233" s="283">
        <v>77798800</v>
      </c>
      <c r="AH233" s="283">
        <v>0</v>
      </c>
      <c r="AI233" s="283">
        <v>1726200</v>
      </c>
      <c r="AJ233" s="283">
        <v>475000</v>
      </c>
      <c r="AK233" s="283">
        <v>2201200</v>
      </c>
      <c r="AL233" s="283">
        <v>0</v>
      </c>
      <c r="AM233" s="283">
        <v>0</v>
      </c>
      <c r="AN233" s="283">
        <v>1726200</v>
      </c>
      <c r="AO233" s="283">
        <v>475000</v>
      </c>
      <c r="AP233" s="283">
        <v>2201200</v>
      </c>
      <c r="AQ233" s="283">
        <v>0</v>
      </c>
      <c r="AR233" s="283">
        <v>0</v>
      </c>
      <c r="AS233" s="283">
        <v>0</v>
      </c>
      <c r="AT233" s="283">
        <v>0</v>
      </c>
      <c r="AU233" s="283">
        <v>1726200</v>
      </c>
      <c r="AV233" s="283">
        <v>475000</v>
      </c>
      <c r="AW233" s="283">
        <v>2201200</v>
      </c>
      <c r="AX233" s="283">
        <v>2201200</v>
      </c>
      <c r="AY233" s="283">
        <v>2201200</v>
      </c>
    </row>
    <row r="234" spans="1:51" ht="20.100000000000001" customHeight="1" x14ac:dyDescent="0.25">
      <c r="A234" s="141" t="s">
        <v>377</v>
      </c>
      <c r="B234" s="142" t="s">
        <v>378</v>
      </c>
      <c r="C234" s="144">
        <f t="shared" ref="C234:Q234" si="106">SUM(C235:C236)</f>
        <v>103160460</v>
      </c>
      <c r="D234" s="144">
        <f t="shared" si="106"/>
        <v>0</v>
      </c>
      <c r="E234" s="144">
        <f t="shared" si="106"/>
        <v>0</v>
      </c>
      <c r="F234" s="144">
        <f t="shared" si="106"/>
        <v>0</v>
      </c>
      <c r="G234" s="144">
        <f t="shared" si="106"/>
        <v>103160460</v>
      </c>
      <c r="H234" s="144">
        <f t="shared" si="106"/>
        <v>22750000</v>
      </c>
      <c r="I234" s="144">
        <f t="shared" si="106"/>
        <v>22754920</v>
      </c>
      <c r="J234" s="144">
        <f t="shared" si="106"/>
        <v>80405540</v>
      </c>
      <c r="K234" s="144">
        <f t="shared" si="106"/>
        <v>0</v>
      </c>
      <c r="L234" s="144">
        <f t="shared" si="106"/>
        <v>4920</v>
      </c>
      <c r="M234" s="144">
        <f t="shared" si="106"/>
        <v>4920</v>
      </c>
      <c r="N234" s="144">
        <f t="shared" si="106"/>
        <v>0</v>
      </c>
      <c r="O234" s="144">
        <f t="shared" si="106"/>
        <v>24004920</v>
      </c>
      <c r="P234" s="144">
        <f t="shared" si="106"/>
        <v>1250000</v>
      </c>
      <c r="Q234" s="144">
        <f t="shared" si="106"/>
        <v>79155540</v>
      </c>
      <c r="R234" s="144">
        <f>SUM(R235:R236)</f>
        <v>0</v>
      </c>
      <c r="S234" s="439">
        <f>SUM(S235:S236)</f>
        <v>24004920</v>
      </c>
      <c r="T234" s="182"/>
      <c r="U234" s="364">
        <v>202020609</v>
      </c>
      <c r="V234" s="362" t="s">
        <v>1003</v>
      </c>
      <c r="W234" s="283">
        <v>103160460</v>
      </c>
      <c r="X234" s="283">
        <v>0</v>
      </c>
      <c r="Y234" s="283">
        <v>0</v>
      </c>
      <c r="Z234" s="283">
        <v>0</v>
      </c>
      <c r="AA234" s="283">
        <v>0</v>
      </c>
      <c r="AB234" s="283">
        <v>103160460</v>
      </c>
      <c r="AC234" s="283">
        <v>0</v>
      </c>
      <c r="AD234" s="283">
        <v>24004920</v>
      </c>
      <c r="AE234" s="283">
        <v>0</v>
      </c>
      <c r="AF234" s="283">
        <v>24004920</v>
      </c>
      <c r="AG234" s="283">
        <v>79155540</v>
      </c>
      <c r="AH234" s="283">
        <v>0</v>
      </c>
      <c r="AI234" s="283">
        <v>4920</v>
      </c>
      <c r="AJ234" s="283">
        <v>22750000</v>
      </c>
      <c r="AK234" s="283">
        <v>22754920</v>
      </c>
      <c r="AL234" s="283">
        <v>1250000</v>
      </c>
      <c r="AM234" s="283">
        <v>0</v>
      </c>
      <c r="AN234" s="283">
        <v>4920</v>
      </c>
      <c r="AO234" s="283">
        <v>0</v>
      </c>
      <c r="AP234" s="283">
        <v>4920</v>
      </c>
      <c r="AQ234" s="283">
        <v>22750000</v>
      </c>
      <c r="AR234" s="283">
        <v>0</v>
      </c>
      <c r="AS234" s="283">
        <v>0</v>
      </c>
      <c r="AT234" s="283">
        <v>0</v>
      </c>
      <c r="AU234" s="283">
        <v>4920</v>
      </c>
      <c r="AV234" s="283">
        <v>0</v>
      </c>
      <c r="AW234" s="283">
        <v>4920</v>
      </c>
      <c r="AX234" s="283">
        <v>4920</v>
      </c>
      <c r="AY234" s="283">
        <v>4920</v>
      </c>
    </row>
    <row r="235" spans="1:51" ht="20.100000000000001" customHeight="1" x14ac:dyDescent="0.25">
      <c r="A235" s="10" t="s">
        <v>379</v>
      </c>
      <c r="B235" s="11" t="s">
        <v>380</v>
      </c>
      <c r="C235" s="12">
        <v>70219500</v>
      </c>
      <c r="D235" s="183">
        <v>0</v>
      </c>
      <c r="E235" s="131">
        <v>0</v>
      </c>
      <c r="F235" s="131">
        <v>0</v>
      </c>
      <c r="G235" s="12">
        <f>C235+D235+E235-F235</f>
        <v>70219500</v>
      </c>
      <c r="H235" s="183">
        <v>0</v>
      </c>
      <c r="I235" s="183">
        <v>4920</v>
      </c>
      <c r="J235" s="183">
        <f>G235-I235</f>
        <v>70214580</v>
      </c>
      <c r="K235" s="183">
        <v>0</v>
      </c>
      <c r="L235" s="183">
        <v>4920</v>
      </c>
      <c r="M235" s="183">
        <v>4920</v>
      </c>
      <c r="N235" s="183">
        <v>0</v>
      </c>
      <c r="O235" s="183">
        <v>4920</v>
      </c>
      <c r="P235" s="12">
        <f>O235-I235</f>
        <v>0</v>
      </c>
      <c r="Q235" s="12">
        <f>G235-O235</f>
        <v>70214580</v>
      </c>
      <c r="R235" s="183">
        <v>0</v>
      </c>
      <c r="S235" s="438">
        <v>4920</v>
      </c>
      <c r="T235" s="182"/>
      <c r="U235" s="364">
        <v>20202060901</v>
      </c>
      <c r="V235" s="362" t="s">
        <v>1004</v>
      </c>
      <c r="W235" s="283">
        <v>70219500</v>
      </c>
      <c r="X235" s="283">
        <v>0</v>
      </c>
      <c r="Y235" s="283">
        <v>0</v>
      </c>
      <c r="Z235" s="283">
        <v>0</v>
      </c>
      <c r="AA235" s="283">
        <v>0</v>
      </c>
      <c r="AB235" s="283">
        <v>70219500</v>
      </c>
      <c r="AC235" s="283">
        <v>0</v>
      </c>
      <c r="AD235" s="283">
        <v>4920</v>
      </c>
      <c r="AE235" s="283">
        <v>0</v>
      </c>
      <c r="AF235" s="283">
        <v>4920</v>
      </c>
      <c r="AG235" s="283">
        <v>70214580</v>
      </c>
      <c r="AH235" s="283">
        <v>0</v>
      </c>
      <c r="AI235" s="283">
        <v>4920</v>
      </c>
      <c r="AJ235" s="283">
        <v>0</v>
      </c>
      <c r="AK235" s="283">
        <v>4920</v>
      </c>
      <c r="AL235" s="283">
        <v>0</v>
      </c>
      <c r="AM235" s="283">
        <v>0</v>
      </c>
      <c r="AN235" s="283">
        <v>4920</v>
      </c>
      <c r="AO235" s="283">
        <v>0</v>
      </c>
      <c r="AP235" s="283">
        <v>4920</v>
      </c>
      <c r="AQ235" s="283">
        <v>0</v>
      </c>
      <c r="AR235" s="283">
        <v>0</v>
      </c>
      <c r="AS235" s="283">
        <v>0</v>
      </c>
      <c r="AT235" s="283">
        <v>0</v>
      </c>
      <c r="AU235" s="283">
        <v>4920</v>
      </c>
      <c r="AV235" s="283">
        <v>0</v>
      </c>
      <c r="AW235" s="283">
        <v>4920</v>
      </c>
      <c r="AX235" s="283">
        <v>4920</v>
      </c>
      <c r="AY235" s="283">
        <v>4920</v>
      </c>
    </row>
    <row r="236" spans="1:51" ht="20.100000000000001" customHeight="1" x14ac:dyDescent="0.25">
      <c r="A236" s="10" t="s">
        <v>381</v>
      </c>
      <c r="B236" s="11" t="s">
        <v>382</v>
      </c>
      <c r="C236" s="14">
        <v>32940960</v>
      </c>
      <c r="D236" s="183">
        <v>0</v>
      </c>
      <c r="E236" s="131">
        <v>0</v>
      </c>
      <c r="F236" s="131">
        <v>0</v>
      </c>
      <c r="G236" s="14">
        <f>C236+D236+E236-F236</f>
        <v>32940960</v>
      </c>
      <c r="H236" s="183">
        <v>22750000</v>
      </c>
      <c r="I236" s="183">
        <v>22750000</v>
      </c>
      <c r="J236" s="183">
        <f>G236-I236</f>
        <v>10190960</v>
      </c>
      <c r="K236" s="183">
        <v>0</v>
      </c>
      <c r="L236" s="183">
        <v>0</v>
      </c>
      <c r="M236" s="183">
        <v>0</v>
      </c>
      <c r="N236" s="183">
        <v>0</v>
      </c>
      <c r="O236" s="183">
        <v>24000000</v>
      </c>
      <c r="P236" s="14">
        <f>O236-I236</f>
        <v>1250000</v>
      </c>
      <c r="Q236" s="12">
        <f>G236-O236</f>
        <v>8940960</v>
      </c>
      <c r="R236" s="183">
        <v>0</v>
      </c>
      <c r="S236" s="438">
        <v>24000000</v>
      </c>
      <c r="T236" s="182"/>
      <c r="U236" s="364">
        <v>20202060902</v>
      </c>
      <c r="V236" s="362" t="s">
        <v>382</v>
      </c>
      <c r="W236" s="283">
        <v>32940960</v>
      </c>
      <c r="X236" s="283">
        <v>0</v>
      </c>
      <c r="Y236" s="283">
        <v>0</v>
      </c>
      <c r="Z236" s="283">
        <v>0</v>
      </c>
      <c r="AA236" s="283">
        <v>0</v>
      </c>
      <c r="AB236" s="283">
        <v>32940960</v>
      </c>
      <c r="AC236" s="283">
        <v>0</v>
      </c>
      <c r="AD236" s="283">
        <v>24000000</v>
      </c>
      <c r="AE236" s="283">
        <v>0</v>
      </c>
      <c r="AF236" s="283">
        <v>24000000</v>
      </c>
      <c r="AG236" s="283">
        <v>8940960</v>
      </c>
      <c r="AH236" s="283">
        <v>0</v>
      </c>
      <c r="AI236" s="283">
        <v>0</v>
      </c>
      <c r="AJ236" s="283">
        <v>22750000</v>
      </c>
      <c r="AK236" s="283">
        <v>22750000</v>
      </c>
      <c r="AL236" s="283">
        <v>1250000</v>
      </c>
      <c r="AM236" s="283">
        <v>0</v>
      </c>
      <c r="AN236" s="283">
        <v>0</v>
      </c>
      <c r="AO236" s="283">
        <v>0</v>
      </c>
      <c r="AP236" s="283">
        <v>0</v>
      </c>
      <c r="AQ236" s="283">
        <v>22750000</v>
      </c>
      <c r="AR236" s="283">
        <v>0</v>
      </c>
      <c r="AS236" s="283">
        <v>0</v>
      </c>
      <c r="AT236" s="283">
        <v>0</v>
      </c>
      <c r="AU236" s="283">
        <v>0</v>
      </c>
      <c r="AV236" s="283">
        <v>0</v>
      </c>
      <c r="AW236" s="283">
        <v>0</v>
      </c>
      <c r="AX236" s="283">
        <v>0</v>
      </c>
      <c r="AY236" s="283">
        <v>0</v>
      </c>
    </row>
    <row r="237" spans="1:51" ht="20.100000000000001" customHeight="1" x14ac:dyDescent="0.25">
      <c r="A237" s="141" t="s">
        <v>383</v>
      </c>
      <c r="B237" s="142" t="s">
        <v>384</v>
      </c>
      <c r="C237" s="140">
        <f>C238+C253+C258</f>
        <v>3869596316.9721508</v>
      </c>
      <c r="D237" s="140">
        <f t="shared" ref="D237:Q237" si="107">D238+D253+D258</f>
        <v>0</v>
      </c>
      <c r="E237" s="140">
        <f t="shared" si="107"/>
        <v>60000000</v>
      </c>
      <c r="F237" s="140">
        <f t="shared" si="107"/>
        <v>0</v>
      </c>
      <c r="G237" s="140">
        <f t="shared" si="107"/>
        <v>3929596316.9721508</v>
      </c>
      <c r="H237" s="140">
        <f t="shared" si="107"/>
        <v>277497956.48000002</v>
      </c>
      <c r="I237" s="140">
        <f t="shared" si="107"/>
        <v>2211733609.0599999</v>
      </c>
      <c r="J237" s="140">
        <f t="shared" si="107"/>
        <v>1717862707.9121506</v>
      </c>
      <c r="K237" s="140">
        <f t="shared" si="107"/>
        <v>459403047.98000002</v>
      </c>
      <c r="L237" s="140">
        <f t="shared" si="107"/>
        <v>886448525.00999999</v>
      </c>
      <c r="M237" s="140">
        <f t="shared" si="107"/>
        <v>886448525.00999999</v>
      </c>
      <c r="N237" s="140">
        <f t="shared" si="107"/>
        <v>19523785.850000001</v>
      </c>
      <c r="O237" s="140">
        <f t="shared" si="107"/>
        <v>3796332016.1911497</v>
      </c>
      <c r="P237" s="140">
        <f t="shared" si="107"/>
        <v>1584598407.1311502</v>
      </c>
      <c r="Q237" s="140">
        <f t="shared" si="107"/>
        <v>133264300.78100041</v>
      </c>
      <c r="R237" s="140">
        <f>R238+R253+R258</f>
        <v>19523785.850000001</v>
      </c>
      <c r="S237" s="437">
        <f>S238+S253+S258</f>
        <v>3796332016.1911497</v>
      </c>
      <c r="T237" s="182"/>
      <c r="U237" s="364">
        <v>2020207</v>
      </c>
      <c r="V237" s="362" t="s">
        <v>1005</v>
      </c>
      <c r="W237" s="283">
        <v>3869596316.9721498</v>
      </c>
      <c r="X237" s="283">
        <v>0</v>
      </c>
      <c r="Y237" s="283">
        <v>0</v>
      </c>
      <c r="Z237" s="283">
        <v>60000000</v>
      </c>
      <c r="AA237" s="283">
        <v>0</v>
      </c>
      <c r="AB237" s="283">
        <v>3929596316.9721498</v>
      </c>
      <c r="AC237" s="283">
        <v>0</v>
      </c>
      <c r="AD237" s="283">
        <v>3776808230.3411503</v>
      </c>
      <c r="AE237" s="283">
        <v>19523785.849999905</v>
      </c>
      <c r="AF237" s="283">
        <v>3796332016.1911502</v>
      </c>
      <c r="AG237" s="283">
        <v>133264300.78099966</v>
      </c>
      <c r="AH237" s="283">
        <v>0</v>
      </c>
      <c r="AI237" s="283">
        <v>1934235652.5799999</v>
      </c>
      <c r="AJ237" s="283">
        <v>277497956.47999954</v>
      </c>
      <c r="AK237" s="283">
        <v>2211733609.0599995</v>
      </c>
      <c r="AL237" s="283">
        <v>1584598407.1311507</v>
      </c>
      <c r="AM237" s="283">
        <v>0</v>
      </c>
      <c r="AN237" s="283">
        <v>427045477.02999997</v>
      </c>
      <c r="AO237" s="283">
        <v>459403047.98000014</v>
      </c>
      <c r="AP237" s="283">
        <v>886448525.01000011</v>
      </c>
      <c r="AQ237" s="283">
        <v>1325285084.0499992</v>
      </c>
      <c r="AR237" s="283">
        <v>0</v>
      </c>
      <c r="AS237" s="283">
        <v>0</v>
      </c>
      <c r="AT237" s="283">
        <v>0</v>
      </c>
      <c r="AU237" s="283">
        <v>427045477.02999997</v>
      </c>
      <c r="AV237" s="283">
        <v>459403047.98000014</v>
      </c>
      <c r="AW237" s="283">
        <v>886448525.01000011</v>
      </c>
      <c r="AX237" s="283">
        <v>886448525.01000011</v>
      </c>
      <c r="AY237" s="283">
        <v>886448525.01000011</v>
      </c>
    </row>
    <row r="238" spans="1:51" ht="20.100000000000001" customHeight="1" x14ac:dyDescent="0.25">
      <c r="A238" s="141" t="s">
        <v>385</v>
      </c>
      <c r="B238" s="142" t="s">
        <v>386</v>
      </c>
      <c r="C238" s="140">
        <f>C239+C241</f>
        <v>1673073954.52215</v>
      </c>
      <c r="D238" s="140">
        <f t="shared" ref="D238:Q238" si="108">D239+D241</f>
        <v>0</v>
      </c>
      <c r="E238" s="140">
        <f t="shared" si="108"/>
        <v>40000000</v>
      </c>
      <c r="F238" s="140">
        <f t="shared" si="108"/>
        <v>0</v>
      </c>
      <c r="G238" s="140">
        <f t="shared" si="108"/>
        <v>1713073954.52215</v>
      </c>
      <c r="H238" s="140">
        <f t="shared" si="108"/>
        <v>37138959.129999995</v>
      </c>
      <c r="I238" s="140">
        <f t="shared" si="108"/>
        <v>327209385.70999998</v>
      </c>
      <c r="J238" s="140">
        <f t="shared" si="108"/>
        <v>1385864568.81215</v>
      </c>
      <c r="K238" s="140">
        <f t="shared" si="108"/>
        <v>41089050.629999995</v>
      </c>
      <c r="L238" s="140">
        <f t="shared" si="108"/>
        <v>312451239.65999997</v>
      </c>
      <c r="M238" s="140">
        <f t="shared" si="108"/>
        <v>312451239.65999997</v>
      </c>
      <c r="N238" s="140">
        <f t="shared" si="108"/>
        <v>16164788.5</v>
      </c>
      <c r="O238" s="140">
        <f t="shared" si="108"/>
        <v>1688959792.84115</v>
      </c>
      <c r="P238" s="140">
        <f t="shared" si="108"/>
        <v>1361750407.1311502</v>
      </c>
      <c r="Q238" s="140">
        <f t="shared" si="108"/>
        <v>24114161.68099989</v>
      </c>
      <c r="R238" s="140">
        <f>R239+R241</f>
        <v>16164788.5</v>
      </c>
      <c r="S238" s="437">
        <f>S239+S241</f>
        <v>1688959792.84115</v>
      </c>
      <c r="T238" s="182"/>
      <c r="U238" s="364">
        <v>202020701</v>
      </c>
      <c r="V238" s="362" t="s">
        <v>386</v>
      </c>
      <c r="W238" s="283">
        <v>1673073954.52215</v>
      </c>
      <c r="X238" s="283">
        <v>0</v>
      </c>
      <c r="Y238" s="283">
        <v>0</v>
      </c>
      <c r="Z238" s="283">
        <v>40000000</v>
      </c>
      <c r="AA238" s="283">
        <v>0</v>
      </c>
      <c r="AB238" s="283">
        <v>1713073954.52215</v>
      </c>
      <c r="AC238" s="283">
        <v>0</v>
      </c>
      <c r="AD238" s="283">
        <v>1672795004.34115</v>
      </c>
      <c r="AE238" s="283">
        <v>16164788.5</v>
      </c>
      <c r="AF238" s="283">
        <v>1688959792.84115</v>
      </c>
      <c r="AG238" s="283">
        <v>24114161.680999994</v>
      </c>
      <c r="AH238" s="283">
        <v>0</v>
      </c>
      <c r="AI238" s="283">
        <v>290070426.57999998</v>
      </c>
      <c r="AJ238" s="283">
        <v>37138959.129999936</v>
      </c>
      <c r="AK238" s="283">
        <v>327209385.70999992</v>
      </c>
      <c r="AL238" s="283">
        <v>1361750407.1311502</v>
      </c>
      <c r="AM238" s="283">
        <v>0</v>
      </c>
      <c r="AN238" s="283">
        <v>271362189.03000003</v>
      </c>
      <c r="AO238" s="283">
        <v>41089050.629999936</v>
      </c>
      <c r="AP238" s="283">
        <v>312451239.65999997</v>
      </c>
      <c r="AQ238" s="283">
        <v>14758146.049999952</v>
      </c>
      <c r="AR238" s="283">
        <v>0</v>
      </c>
      <c r="AS238" s="283">
        <v>0</v>
      </c>
      <c r="AT238" s="283">
        <v>0</v>
      </c>
      <c r="AU238" s="283">
        <v>271362189.03000003</v>
      </c>
      <c r="AV238" s="283">
        <v>41089050.629999936</v>
      </c>
      <c r="AW238" s="283">
        <v>312451239.65999997</v>
      </c>
      <c r="AX238" s="283">
        <v>312451239.65999997</v>
      </c>
      <c r="AY238" s="283">
        <v>312451239.65999997</v>
      </c>
    </row>
    <row r="239" spans="1:51" ht="20.100000000000001" customHeight="1" x14ac:dyDescent="0.25">
      <c r="A239" s="141" t="s">
        <v>387</v>
      </c>
      <c r="B239" s="142" t="s">
        <v>388</v>
      </c>
      <c r="C239" s="140">
        <f t="shared" ref="C239:S239" si="109">C240</f>
        <v>191604775.13099989</v>
      </c>
      <c r="D239" s="140">
        <f t="shared" si="109"/>
        <v>0</v>
      </c>
      <c r="E239" s="140">
        <f t="shared" si="109"/>
        <v>0</v>
      </c>
      <c r="F239" s="140">
        <f t="shared" si="109"/>
        <v>0</v>
      </c>
      <c r="G239" s="140">
        <f t="shared" si="109"/>
        <v>191604775.13099989</v>
      </c>
      <c r="H239" s="140">
        <f t="shared" si="109"/>
        <v>21138959.129999995</v>
      </c>
      <c r="I239" s="140">
        <f t="shared" si="109"/>
        <v>36404878.709999993</v>
      </c>
      <c r="J239" s="140">
        <f t="shared" si="109"/>
        <v>155199896.42099988</v>
      </c>
      <c r="K239" s="140">
        <f t="shared" si="109"/>
        <v>21127807.629999995</v>
      </c>
      <c r="L239" s="140">
        <f t="shared" si="109"/>
        <v>36243727.209999993</v>
      </c>
      <c r="M239" s="140">
        <f t="shared" si="109"/>
        <v>36243727.209999993</v>
      </c>
      <c r="N239" s="140">
        <f t="shared" si="109"/>
        <v>164788.5</v>
      </c>
      <c r="O239" s="140">
        <f t="shared" si="109"/>
        <v>167496036.84</v>
      </c>
      <c r="P239" s="140">
        <f t="shared" si="109"/>
        <v>131091158.13000001</v>
      </c>
      <c r="Q239" s="140">
        <f t="shared" si="109"/>
        <v>24108738.290999889</v>
      </c>
      <c r="R239" s="140">
        <f t="shared" si="109"/>
        <v>164788.5</v>
      </c>
      <c r="S239" s="437">
        <f t="shared" si="109"/>
        <v>167496036.84</v>
      </c>
      <c r="T239" s="182"/>
      <c r="U239" s="364">
        <v>20202070101</v>
      </c>
      <c r="V239" s="362" t="s">
        <v>1006</v>
      </c>
      <c r="W239" s="283">
        <v>191604775.13100001</v>
      </c>
      <c r="X239" s="283">
        <v>0</v>
      </c>
      <c r="Y239" s="283">
        <v>0</v>
      </c>
      <c r="Z239" s="283">
        <v>0</v>
      </c>
      <c r="AA239" s="283">
        <v>0</v>
      </c>
      <c r="AB239" s="283">
        <v>191604775.13100001</v>
      </c>
      <c r="AC239" s="283">
        <v>0</v>
      </c>
      <c r="AD239" s="283">
        <v>167331248.34</v>
      </c>
      <c r="AE239" s="283">
        <v>164788.5</v>
      </c>
      <c r="AF239" s="283">
        <v>167496036.84</v>
      </c>
      <c r="AG239" s="283">
        <v>24108738.291000009</v>
      </c>
      <c r="AH239" s="283">
        <v>0</v>
      </c>
      <c r="AI239" s="283">
        <v>15265919.579999998</v>
      </c>
      <c r="AJ239" s="283">
        <v>21138959.129999995</v>
      </c>
      <c r="AK239" s="283">
        <v>36404878.709999993</v>
      </c>
      <c r="AL239" s="283">
        <v>131091158.13000001</v>
      </c>
      <c r="AM239" s="283">
        <v>0</v>
      </c>
      <c r="AN239" s="283">
        <v>15115919.58</v>
      </c>
      <c r="AO239" s="283">
        <v>21127807.629999995</v>
      </c>
      <c r="AP239" s="283">
        <v>36243727.209999993</v>
      </c>
      <c r="AQ239" s="283">
        <v>161151.5</v>
      </c>
      <c r="AR239" s="283">
        <v>0</v>
      </c>
      <c r="AS239" s="283">
        <v>0</v>
      </c>
      <c r="AT239" s="283">
        <v>0</v>
      </c>
      <c r="AU239" s="283">
        <v>15115919.58</v>
      </c>
      <c r="AV239" s="283">
        <v>21127807.629999995</v>
      </c>
      <c r="AW239" s="283">
        <v>36243727.209999993</v>
      </c>
      <c r="AX239" s="283">
        <v>36243727.209999993</v>
      </c>
      <c r="AY239" s="283">
        <v>36243727.209999993</v>
      </c>
    </row>
    <row r="240" spans="1:51" ht="20.100000000000001" customHeight="1" x14ac:dyDescent="0.25">
      <c r="A240" s="10" t="s">
        <v>389</v>
      </c>
      <c r="B240" s="11" t="s">
        <v>388</v>
      </c>
      <c r="C240" s="15">
        <v>191604775.13099989</v>
      </c>
      <c r="D240" s="183">
        <v>0</v>
      </c>
      <c r="E240" s="131">
        <v>0</v>
      </c>
      <c r="F240" s="131">
        <v>0</v>
      </c>
      <c r="G240" s="15">
        <f>C240+D240+E240-F240</f>
        <v>191604775.13099989</v>
      </c>
      <c r="H240" s="183">
        <v>21138959.129999995</v>
      </c>
      <c r="I240" s="183">
        <v>36404878.709999993</v>
      </c>
      <c r="J240" s="183">
        <f>G240-I240</f>
        <v>155199896.42099988</v>
      </c>
      <c r="K240" s="183">
        <v>21127807.629999995</v>
      </c>
      <c r="L240" s="183">
        <v>36243727.209999993</v>
      </c>
      <c r="M240" s="183">
        <v>36243727.209999993</v>
      </c>
      <c r="N240" s="183">
        <v>164788.5</v>
      </c>
      <c r="O240" s="183">
        <v>167496036.84</v>
      </c>
      <c r="P240" s="15">
        <f>O240-I240</f>
        <v>131091158.13000001</v>
      </c>
      <c r="Q240" s="12">
        <f>G240-O240</f>
        <v>24108738.290999889</v>
      </c>
      <c r="R240" s="183">
        <v>164788.5</v>
      </c>
      <c r="S240" s="438">
        <v>167496036.84</v>
      </c>
      <c r="T240" s="182"/>
      <c r="U240" s="364">
        <v>202020701011</v>
      </c>
      <c r="V240" s="362" t="s">
        <v>1006</v>
      </c>
      <c r="W240" s="283">
        <v>191604775.13100001</v>
      </c>
      <c r="X240" s="283">
        <v>0</v>
      </c>
      <c r="Y240" s="283">
        <v>0</v>
      </c>
      <c r="Z240" s="283">
        <v>0</v>
      </c>
      <c r="AA240" s="283">
        <v>0</v>
      </c>
      <c r="AB240" s="283">
        <v>191604775.13100001</v>
      </c>
      <c r="AC240" s="283">
        <v>0</v>
      </c>
      <c r="AD240" s="283">
        <v>167331248.34</v>
      </c>
      <c r="AE240" s="283">
        <v>164788.5</v>
      </c>
      <c r="AF240" s="283">
        <v>167496036.84</v>
      </c>
      <c r="AG240" s="283">
        <v>24108738.291000009</v>
      </c>
      <c r="AH240" s="283">
        <v>0</v>
      </c>
      <c r="AI240" s="283">
        <v>15265919.579999998</v>
      </c>
      <c r="AJ240" s="283">
        <v>21138959.129999995</v>
      </c>
      <c r="AK240" s="283">
        <v>36404878.709999993</v>
      </c>
      <c r="AL240" s="283">
        <v>131091158.13000001</v>
      </c>
      <c r="AM240" s="283">
        <v>0</v>
      </c>
      <c r="AN240" s="283">
        <v>15115919.58</v>
      </c>
      <c r="AO240" s="283">
        <v>21127807.629999995</v>
      </c>
      <c r="AP240" s="283">
        <v>36243727.209999993</v>
      </c>
      <c r="AQ240" s="283">
        <v>161151.5</v>
      </c>
      <c r="AR240" s="283">
        <v>0</v>
      </c>
      <c r="AS240" s="283">
        <v>0</v>
      </c>
      <c r="AT240" s="283">
        <v>0</v>
      </c>
      <c r="AU240" s="283">
        <v>15115919.58</v>
      </c>
      <c r="AV240" s="283">
        <v>21127807.629999995</v>
      </c>
      <c r="AW240" s="283">
        <v>36243727.209999993</v>
      </c>
      <c r="AX240" s="283">
        <v>36243727.209999993</v>
      </c>
      <c r="AY240" s="283">
        <v>36243727.209999993</v>
      </c>
    </row>
    <row r="241" spans="1:51" ht="20.100000000000001" customHeight="1" x14ac:dyDescent="0.25">
      <c r="A241" s="141" t="s">
        <v>390</v>
      </c>
      <c r="B241" s="142" t="s">
        <v>391</v>
      </c>
      <c r="C241" s="140">
        <f t="shared" ref="C241:Q241" si="110">C242+C243</f>
        <v>1481469179.3911502</v>
      </c>
      <c r="D241" s="140">
        <f t="shared" si="110"/>
        <v>0</v>
      </c>
      <c r="E241" s="140">
        <f t="shared" si="110"/>
        <v>40000000</v>
      </c>
      <c r="F241" s="140">
        <f t="shared" si="110"/>
        <v>0</v>
      </c>
      <c r="G241" s="140">
        <f t="shared" si="110"/>
        <v>1521469179.3911502</v>
      </c>
      <c r="H241" s="140">
        <f t="shared" si="110"/>
        <v>16000000</v>
      </c>
      <c r="I241" s="140">
        <f t="shared" si="110"/>
        <v>290804507</v>
      </c>
      <c r="J241" s="140">
        <f t="shared" si="110"/>
        <v>1230664672.3911502</v>
      </c>
      <c r="K241" s="140">
        <f t="shared" si="110"/>
        <v>19961243</v>
      </c>
      <c r="L241" s="140">
        <f t="shared" si="110"/>
        <v>276207512.44999999</v>
      </c>
      <c r="M241" s="140">
        <f t="shared" si="110"/>
        <v>276207512.44999999</v>
      </c>
      <c r="N241" s="140">
        <f t="shared" si="110"/>
        <v>16000000</v>
      </c>
      <c r="O241" s="140">
        <f t="shared" si="110"/>
        <v>1521463756.0011501</v>
      </c>
      <c r="P241" s="140">
        <f t="shared" si="110"/>
        <v>1230659249.0011501</v>
      </c>
      <c r="Q241" s="140">
        <f t="shared" si="110"/>
        <v>5423.390000000596</v>
      </c>
      <c r="R241" s="140">
        <f>R242+R243</f>
        <v>16000000</v>
      </c>
      <c r="S241" s="437">
        <f>S242+S243</f>
        <v>1521463756.0011501</v>
      </c>
      <c r="T241" s="182"/>
      <c r="U241" s="364">
        <v>20202070103</v>
      </c>
      <c r="V241" s="362" t="s">
        <v>1007</v>
      </c>
      <c r="W241" s="283">
        <v>1481469179.39115</v>
      </c>
      <c r="X241" s="283">
        <v>0</v>
      </c>
      <c r="Y241" s="283">
        <v>0</v>
      </c>
      <c r="Z241" s="283">
        <v>40000000</v>
      </c>
      <c r="AA241" s="283">
        <v>0</v>
      </c>
      <c r="AB241" s="283">
        <v>1521469179.39115</v>
      </c>
      <c r="AC241" s="283">
        <v>0</v>
      </c>
      <c r="AD241" s="283">
        <v>1505463756.0011499</v>
      </c>
      <c r="AE241" s="283">
        <v>16000000</v>
      </c>
      <c r="AF241" s="283">
        <v>1521463756.0011499</v>
      </c>
      <c r="AG241" s="283">
        <v>5423.3900001049042</v>
      </c>
      <c r="AH241" s="283">
        <v>0</v>
      </c>
      <c r="AI241" s="283">
        <v>274804507</v>
      </c>
      <c r="AJ241" s="283">
        <v>16000000</v>
      </c>
      <c r="AK241" s="283">
        <v>290804507</v>
      </c>
      <c r="AL241" s="283">
        <v>1230659249.0011499</v>
      </c>
      <c r="AM241" s="283">
        <v>0</v>
      </c>
      <c r="AN241" s="283">
        <v>256246269.44999999</v>
      </c>
      <c r="AO241" s="283">
        <v>19961243</v>
      </c>
      <c r="AP241" s="283">
        <v>276207512.44999999</v>
      </c>
      <c r="AQ241" s="283">
        <v>14596994.550000012</v>
      </c>
      <c r="AR241" s="283">
        <v>0</v>
      </c>
      <c r="AS241" s="283">
        <v>0</v>
      </c>
      <c r="AT241" s="283">
        <v>0</v>
      </c>
      <c r="AU241" s="283">
        <v>256246269.44999999</v>
      </c>
      <c r="AV241" s="283">
        <v>19961243</v>
      </c>
      <c r="AW241" s="283">
        <v>276207512.44999999</v>
      </c>
      <c r="AX241" s="283">
        <v>276207512.44999999</v>
      </c>
      <c r="AY241" s="283">
        <v>276207512.44999999</v>
      </c>
    </row>
    <row r="242" spans="1:51" ht="20.100000000000001" customHeight="1" x14ac:dyDescent="0.25">
      <c r="A242" s="10" t="s">
        <v>392</v>
      </c>
      <c r="B242" s="11" t="s">
        <v>393</v>
      </c>
      <c r="C242" s="15">
        <v>358621867.39115024</v>
      </c>
      <c r="D242" s="183">
        <v>0</v>
      </c>
      <c r="E242" s="131">
        <v>40000000</v>
      </c>
      <c r="F242" s="131">
        <v>0</v>
      </c>
      <c r="G242" s="15">
        <f>C242+D242+E242-F242</f>
        <v>398621867.39115024</v>
      </c>
      <c r="H242" s="183">
        <v>0</v>
      </c>
      <c r="I242" s="183">
        <v>273722806</v>
      </c>
      <c r="J242" s="183">
        <f>G242-I242</f>
        <v>124899061.39115024</v>
      </c>
      <c r="K242" s="183">
        <v>3961244</v>
      </c>
      <c r="L242" s="183">
        <v>260207513.44999999</v>
      </c>
      <c r="M242" s="183">
        <v>260207513.44999999</v>
      </c>
      <c r="N242" s="183">
        <v>0</v>
      </c>
      <c r="O242" s="183">
        <v>398621867.39115</v>
      </c>
      <c r="P242" s="15">
        <f>O242-I242</f>
        <v>124899061.39115</v>
      </c>
      <c r="Q242" s="12">
        <f>G242-O242</f>
        <v>0</v>
      </c>
      <c r="R242" s="183">
        <v>0</v>
      </c>
      <c r="S242" s="438">
        <v>398621867.39115</v>
      </c>
      <c r="T242" s="182"/>
      <c r="U242" s="364">
        <v>202020701031</v>
      </c>
      <c r="V242" s="362" t="s">
        <v>393</v>
      </c>
      <c r="W242" s="283">
        <v>358621867.39115</v>
      </c>
      <c r="X242" s="283">
        <v>0</v>
      </c>
      <c r="Y242" s="283">
        <v>0</v>
      </c>
      <c r="Z242" s="283">
        <v>40000000</v>
      </c>
      <c r="AA242" s="283">
        <v>0</v>
      </c>
      <c r="AB242" s="283">
        <v>398621867.39115</v>
      </c>
      <c r="AC242" s="283">
        <v>0</v>
      </c>
      <c r="AD242" s="283">
        <v>398621867.39115</v>
      </c>
      <c r="AE242" s="283">
        <v>0</v>
      </c>
      <c r="AF242" s="283">
        <v>398621867.39115</v>
      </c>
      <c r="AG242" s="283">
        <v>0</v>
      </c>
      <c r="AH242" s="283">
        <v>0</v>
      </c>
      <c r="AI242" s="283">
        <v>273722806</v>
      </c>
      <c r="AJ242" s="283">
        <v>0</v>
      </c>
      <c r="AK242" s="283">
        <v>273722806</v>
      </c>
      <c r="AL242" s="283">
        <v>124899061.39115</v>
      </c>
      <c r="AM242" s="283">
        <v>0</v>
      </c>
      <c r="AN242" s="283">
        <v>256246269.44999999</v>
      </c>
      <c r="AO242" s="283">
        <v>3961244</v>
      </c>
      <c r="AP242" s="283">
        <v>260207513.44999999</v>
      </c>
      <c r="AQ242" s="283">
        <v>13515292.550000012</v>
      </c>
      <c r="AR242" s="283">
        <v>0</v>
      </c>
      <c r="AS242" s="283">
        <v>0</v>
      </c>
      <c r="AT242" s="283">
        <v>0</v>
      </c>
      <c r="AU242" s="283">
        <v>256246269.44999999</v>
      </c>
      <c r="AV242" s="283">
        <v>3961244</v>
      </c>
      <c r="AW242" s="283">
        <v>260207513.44999999</v>
      </c>
      <c r="AX242" s="283">
        <v>260207513.44999999</v>
      </c>
      <c r="AY242" s="283">
        <v>260207513.44999999</v>
      </c>
    </row>
    <row r="243" spans="1:51" ht="20.100000000000001" customHeight="1" x14ac:dyDescent="0.25">
      <c r="A243" s="141" t="s">
        <v>394</v>
      </c>
      <c r="B243" s="142" t="s">
        <v>395</v>
      </c>
      <c r="C243" s="140">
        <f t="shared" ref="C243:Q243" si="111">SUM(C244:C252)</f>
        <v>1122847312</v>
      </c>
      <c r="D243" s="140">
        <f t="shared" si="111"/>
        <v>0</v>
      </c>
      <c r="E243" s="140">
        <f t="shared" si="111"/>
        <v>0</v>
      </c>
      <c r="F243" s="140">
        <f t="shared" si="111"/>
        <v>0</v>
      </c>
      <c r="G243" s="140">
        <f t="shared" si="111"/>
        <v>1122847312</v>
      </c>
      <c r="H243" s="140">
        <f t="shared" si="111"/>
        <v>16000000</v>
      </c>
      <c r="I243" s="140">
        <f t="shared" si="111"/>
        <v>17081701</v>
      </c>
      <c r="J243" s="140">
        <f t="shared" si="111"/>
        <v>1105765611</v>
      </c>
      <c r="K243" s="140">
        <f t="shared" si="111"/>
        <v>15999999</v>
      </c>
      <c r="L243" s="140">
        <f t="shared" si="111"/>
        <v>15999999</v>
      </c>
      <c r="M243" s="140">
        <f t="shared" si="111"/>
        <v>15999999</v>
      </c>
      <c r="N243" s="140">
        <f t="shared" si="111"/>
        <v>16000000</v>
      </c>
      <c r="O243" s="140">
        <f t="shared" si="111"/>
        <v>1122841888.6100001</v>
      </c>
      <c r="P243" s="140">
        <f t="shared" si="111"/>
        <v>1105760187.6100001</v>
      </c>
      <c r="Q243" s="140">
        <f t="shared" si="111"/>
        <v>5423.390000000596</v>
      </c>
      <c r="R243" s="140">
        <f>SUM(R244:R252)</f>
        <v>16000000</v>
      </c>
      <c r="S243" s="437">
        <f>SUM(S244:S252)</f>
        <v>1122841888.6100001</v>
      </c>
      <c r="T243" s="182"/>
      <c r="U243" s="364">
        <v>202020701035</v>
      </c>
      <c r="V243" s="362" t="s">
        <v>1008</v>
      </c>
      <c r="W243" s="283">
        <v>1122847312</v>
      </c>
      <c r="X243" s="283">
        <v>0</v>
      </c>
      <c r="Y243" s="283">
        <v>0</v>
      </c>
      <c r="Z243" s="283">
        <v>0</v>
      </c>
      <c r="AA243" s="283">
        <v>0</v>
      </c>
      <c r="AB243" s="283">
        <v>1122847312</v>
      </c>
      <c r="AC243" s="283">
        <v>0</v>
      </c>
      <c r="AD243" s="283">
        <v>1106841888.6100001</v>
      </c>
      <c r="AE243" s="283">
        <v>16000000</v>
      </c>
      <c r="AF243" s="283">
        <v>1122841888.6100001</v>
      </c>
      <c r="AG243" s="283">
        <v>5423.3899998664856</v>
      </c>
      <c r="AH243" s="283">
        <v>0</v>
      </c>
      <c r="AI243" s="283">
        <v>1081701</v>
      </c>
      <c r="AJ243" s="283">
        <v>16000000</v>
      </c>
      <c r="AK243" s="283">
        <v>17081701</v>
      </c>
      <c r="AL243" s="283">
        <v>1105760187.6100001</v>
      </c>
      <c r="AM243" s="283">
        <v>0</v>
      </c>
      <c r="AN243" s="283">
        <v>0</v>
      </c>
      <c r="AO243" s="283">
        <v>15999999</v>
      </c>
      <c r="AP243" s="283">
        <v>15999999</v>
      </c>
      <c r="AQ243" s="283">
        <v>1081702</v>
      </c>
      <c r="AR243" s="283">
        <v>0</v>
      </c>
      <c r="AS243" s="283">
        <v>0</v>
      </c>
      <c r="AT243" s="283">
        <v>0</v>
      </c>
      <c r="AU243" s="283">
        <v>0</v>
      </c>
      <c r="AV243" s="283">
        <v>15999999</v>
      </c>
      <c r="AW243" s="283">
        <v>15999999</v>
      </c>
      <c r="AX243" s="283">
        <v>15999999</v>
      </c>
      <c r="AY243" s="283">
        <v>15999999</v>
      </c>
    </row>
    <row r="244" spans="1:51" ht="20.100000000000001" customHeight="1" x14ac:dyDescent="0.25">
      <c r="A244" s="10" t="s">
        <v>396</v>
      </c>
      <c r="B244" s="11" t="s">
        <v>397</v>
      </c>
      <c r="C244" s="12">
        <v>267500000.00000003</v>
      </c>
      <c r="D244" s="183">
        <v>0</v>
      </c>
      <c r="E244" s="131">
        <v>0</v>
      </c>
      <c r="F244" s="131">
        <v>0</v>
      </c>
      <c r="G244" s="12">
        <f t="shared" ref="G244:G252" si="112">C244+D244+E244-F244</f>
        <v>267500000.00000003</v>
      </c>
      <c r="H244" s="183">
        <v>0</v>
      </c>
      <c r="I244" s="183">
        <v>0</v>
      </c>
      <c r="J244" s="183">
        <f t="shared" ref="J244:J252" si="113">G244-I244</f>
        <v>267500000.00000003</v>
      </c>
      <c r="K244" s="183">
        <v>0</v>
      </c>
      <c r="L244" s="183">
        <v>0</v>
      </c>
      <c r="M244" s="183">
        <v>0</v>
      </c>
      <c r="N244" s="183">
        <v>0</v>
      </c>
      <c r="O244" s="183">
        <v>267500000</v>
      </c>
      <c r="P244" s="12">
        <f t="shared" ref="P244:P252" si="114">O244-I244</f>
        <v>267500000</v>
      </c>
      <c r="Q244" s="12">
        <f t="shared" ref="Q244:Q252" si="115">G244-O244</f>
        <v>0</v>
      </c>
      <c r="R244" s="183">
        <v>0</v>
      </c>
      <c r="S244" s="438">
        <v>267500000</v>
      </c>
      <c r="T244" s="182"/>
      <c r="U244" s="364">
        <v>20202070103501</v>
      </c>
      <c r="V244" s="362" t="s">
        <v>397</v>
      </c>
      <c r="W244" s="283">
        <v>267500000</v>
      </c>
      <c r="X244" s="283">
        <v>0</v>
      </c>
      <c r="Y244" s="283">
        <v>0</v>
      </c>
      <c r="Z244" s="283">
        <v>0</v>
      </c>
      <c r="AA244" s="283">
        <v>0</v>
      </c>
      <c r="AB244" s="283">
        <v>267500000</v>
      </c>
      <c r="AC244" s="283">
        <v>0</v>
      </c>
      <c r="AD244" s="283">
        <v>267500000</v>
      </c>
      <c r="AE244" s="283">
        <v>0</v>
      </c>
      <c r="AF244" s="283">
        <v>267500000</v>
      </c>
      <c r="AG244" s="283">
        <v>0</v>
      </c>
      <c r="AH244" s="283">
        <v>0</v>
      </c>
      <c r="AI244" s="283">
        <v>0</v>
      </c>
      <c r="AJ244" s="283">
        <v>0</v>
      </c>
      <c r="AK244" s="283">
        <v>0</v>
      </c>
      <c r="AL244" s="283">
        <v>267500000</v>
      </c>
      <c r="AM244" s="283">
        <v>0</v>
      </c>
      <c r="AN244" s="283">
        <v>0</v>
      </c>
      <c r="AO244" s="283">
        <v>0</v>
      </c>
      <c r="AP244" s="283">
        <v>0</v>
      </c>
      <c r="AQ244" s="283">
        <v>0</v>
      </c>
      <c r="AR244" s="283">
        <v>0</v>
      </c>
      <c r="AS244" s="283">
        <v>0</v>
      </c>
      <c r="AT244" s="283">
        <v>0</v>
      </c>
      <c r="AU244" s="283">
        <v>0</v>
      </c>
      <c r="AV244" s="283">
        <v>0</v>
      </c>
      <c r="AW244" s="283">
        <v>0</v>
      </c>
      <c r="AX244" s="283">
        <v>0</v>
      </c>
      <c r="AY244" s="283">
        <v>0</v>
      </c>
    </row>
    <row r="245" spans="1:51" ht="20.100000000000001" customHeight="1" x14ac:dyDescent="0.25">
      <c r="A245" s="10" t="s">
        <v>398</v>
      </c>
      <c r="B245" s="11" t="s">
        <v>399</v>
      </c>
      <c r="C245" s="13">
        <v>8560000</v>
      </c>
      <c r="D245" s="183">
        <v>0</v>
      </c>
      <c r="E245" s="131">
        <v>0</v>
      </c>
      <c r="F245" s="131">
        <v>0</v>
      </c>
      <c r="G245" s="13">
        <f t="shared" si="112"/>
        <v>8560000</v>
      </c>
      <c r="H245" s="183">
        <v>0</v>
      </c>
      <c r="I245" s="183">
        <v>0</v>
      </c>
      <c r="J245" s="183">
        <f t="shared" si="113"/>
        <v>8560000</v>
      </c>
      <c r="K245" s="183">
        <v>0</v>
      </c>
      <c r="L245" s="183">
        <v>0</v>
      </c>
      <c r="M245" s="183">
        <v>0</v>
      </c>
      <c r="N245" s="183">
        <v>0</v>
      </c>
      <c r="O245" s="183">
        <v>8560000</v>
      </c>
      <c r="P245" s="13">
        <f t="shared" si="114"/>
        <v>8560000</v>
      </c>
      <c r="Q245" s="12">
        <f t="shared" si="115"/>
        <v>0</v>
      </c>
      <c r="R245" s="183">
        <v>0</v>
      </c>
      <c r="S245" s="438">
        <v>8560000</v>
      </c>
      <c r="T245" s="182"/>
      <c r="U245" s="364">
        <v>20202070103502</v>
      </c>
      <c r="V245" s="362" t="s">
        <v>1009</v>
      </c>
      <c r="W245" s="283">
        <v>8560000</v>
      </c>
      <c r="X245" s="283">
        <v>0</v>
      </c>
      <c r="Y245" s="283">
        <v>0</v>
      </c>
      <c r="Z245" s="283">
        <v>0</v>
      </c>
      <c r="AA245" s="283">
        <v>0</v>
      </c>
      <c r="AB245" s="283">
        <v>8560000</v>
      </c>
      <c r="AC245" s="283">
        <v>0</v>
      </c>
      <c r="AD245" s="283">
        <v>8560000</v>
      </c>
      <c r="AE245" s="283">
        <v>0</v>
      </c>
      <c r="AF245" s="283">
        <v>8560000</v>
      </c>
      <c r="AG245" s="283">
        <v>0</v>
      </c>
      <c r="AH245" s="283">
        <v>0</v>
      </c>
      <c r="AI245" s="283">
        <v>0</v>
      </c>
      <c r="AJ245" s="283">
        <v>0</v>
      </c>
      <c r="AK245" s="283">
        <v>0</v>
      </c>
      <c r="AL245" s="283">
        <v>8560000</v>
      </c>
      <c r="AM245" s="283">
        <v>0</v>
      </c>
      <c r="AN245" s="283">
        <v>0</v>
      </c>
      <c r="AO245" s="283">
        <v>0</v>
      </c>
      <c r="AP245" s="283">
        <v>0</v>
      </c>
      <c r="AQ245" s="283">
        <v>0</v>
      </c>
      <c r="AR245" s="283">
        <v>0</v>
      </c>
      <c r="AS245" s="283">
        <v>0</v>
      </c>
      <c r="AT245" s="283">
        <v>0</v>
      </c>
      <c r="AU245" s="283">
        <v>0</v>
      </c>
      <c r="AV245" s="283">
        <v>0</v>
      </c>
      <c r="AW245" s="283">
        <v>0</v>
      </c>
      <c r="AX245" s="283">
        <v>0</v>
      </c>
      <c r="AY245" s="283">
        <v>0</v>
      </c>
    </row>
    <row r="246" spans="1:51" ht="20.100000000000001" customHeight="1" x14ac:dyDescent="0.25">
      <c r="A246" s="10" t="s">
        <v>400</v>
      </c>
      <c r="B246" s="11" t="s">
        <v>401</v>
      </c>
      <c r="C246" s="13">
        <v>321000000</v>
      </c>
      <c r="D246" s="183">
        <v>0</v>
      </c>
      <c r="E246" s="131">
        <v>0</v>
      </c>
      <c r="F246" s="131">
        <v>0</v>
      </c>
      <c r="G246" s="13">
        <f t="shared" si="112"/>
        <v>321000000</v>
      </c>
      <c r="H246" s="183">
        <v>0</v>
      </c>
      <c r="I246" s="183">
        <v>0</v>
      </c>
      <c r="J246" s="183">
        <f t="shared" si="113"/>
        <v>321000000</v>
      </c>
      <c r="K246" s="183">
        <v>0</v>
      </c>
      <c r="L246" s="183">
        <v>0</v>
      </c>
      <c r="M246" s="183">
        <v>0</v>
      </c>
      <c r="N246" s="183">
        <v>0</v>
      </c>
      <c r="O246" s="183">
        <v>321000000</v>
      </c>
      <c r="P246" s="13">
        <f t="shared" si="114"/>
        <v>321000000</v>
      </c>
      <c r="Q246" s="12">
        <f t="shared" si="115"/>
        <v>0</v>
      </c>
      <c r="R246" s="183">
        <v>0</v>
      </c>
      <c r="S246" s="438">
        <v>321000000</v>
      </c>
      <c r="T246" s="182"/>
      <c r="U246" s="364">
        <v>20202070103504</v>
      </c>
      <c r="V246" s="362" t="s">
        <v>1010</v>
      </c>
      <c r="W246" s="283">
        <v>321000000</v>
      </c>
      <c r="X246" s="283">
        <v>0</v>
      </c>
      <c r="Y246" s="283">
        <v>0</v>
      </c>
      <c r="Z246" s="283">
        <v>0</v>
      </c>
      <c r="AA246" s="283">
        <v>0</v>
      </c>
      <c r="AB246" s="283">
        <v>321000000</v>
      </c>
      <c r="AC246" s="283">
        <v>0</v>
      </c>
      <c r="AD246" s="283">
        <v>321000000</v>
      </c>
      <c r="AE246" s="283">
        <v>0</v>
      </c>
      <c r="AF246" s="283">
        <v>321000000</v>
      </c>
      <c r="AG246" s="283">
        <v>0</v>
      </c>
      <c r="AH246" s="283">
        <v>0</v>
      </c>
      <c r="AI246" s="283">
        <v>0</v>
      </c>
      <c r="AJ246" s="283">
        <v>0</v>
      </c>
      <c r="AK246" s="283">
        <v>0</v>
      </c>
      <c r="AL246" s="283">
        <v>321000000</v>
      </c>
      <c r="AM246" s="283">
        <v>0</v>
      </c>
      <c r="AN246" s="283">
        <v>0</v>
      </c>
      <c r="AO246" s="283">
        <v>0</v>
      </c>
      <c r="AP246" s="283">
        <v>0</v>
      </c>
      <c r="AQ246" s="283">
        <v>0</v>
      </c>
      <c r="AR246" s="283">
        <v>0</v>
      </c>
      <c r="AS246" s="283">
        <v>0</v>
      </c>
      <c r="AT246" s="283">
        <v>0</v>
      </c>
      <c r="AU246" s="283">
        <v>0</v>
      </c>
      <c r="AV246" s="283">
        <v>0</v>
      </c>
      <c r="AW246" s="283">
        <v>0</v>
      </c>
      <c r="AX246" s="283">
        <v>0</v>
      </c>
      <c r="AY246" s="283">
        <v>0</v>
      </c>
    </row>
    <row r="247" spans="1:51" ht="20.100000000000001" customHeight="1" x14ac:dyDescent="0.25">
      <c r="A247" s="10" t="s">
        <v>402</v>
      </c>
      <c r="B247" s="11" t="s">
        <v>403</v>
      </c>
      <c r="C247" s="13">
        <v>267500000.00000003</v>
      </c>
      <c r="D247" s="183">
        <v>0</v>
      </c>
      <c r="E247" s="131">
        <v>0</v>
      </c>
      <c r="F247" s="131">
        <v>0</v>
      </c>
      <c r="G247" s="13">
        <f t="shared" si="112"/>
        <v>267500000.00000003</v>
      </c>
      <c r="H247" s="183">
        <v>0</v>
      </c>
      <c r="I247" s="183">
        <v>0</v>
      </c>
      <c r="J247" s="183">
        <f t="shared" si="113"/>
        <v>267500000.00000003</v>
      </c>
      <c r="K247" s="183">
        <v>0</v>
      </c>
      <c r="L247" s="183">
        <v>0</v>
      </c>
      <c r="M247" s="183">
        <v>0</v>
      </c>
      <c r="N247" s="183">
        <v>0</v>
      </c>
      <c r="O247" s="183">
        <v>267500000</v>
      </c>
      <c r="P247" s="13">
        <f t="shared" si="114"/>
        <v>267500000</v>
      </c>
      <c r="Q247" s="12">
        <f t="shared" si="115"/>
        <v>0</v>
      </c>
      <c r="R247" s="183">
        <v>0</v>
      </c>
      <c r="S247" s="438">
        <v>267500000</v>
      </c>
      <c r="T247" s="182"/>
      <c r="U247" s="364">
        <v>20202070103505</v>
      </c>
      <c r="V247" s="362" t="s">
        <v>403</v>
      </c>
      <c r="W247" s="283">
        <v>267500000</v>
      </c>
      <c r="X247" s="283">
        <v>0</v>
      </c>
      <c r="Y247" s="283">
        <v>0</v>
      </c>
      <c r="Z247" s="283">
        <v>0</v>
      </c>
      <c r="AA247" s="283">
        <v>0</v>
      </c>
      <c r="AB247" s="283">
        <v>267500000</v>
      </c>
      <c r="AC247" s="283">
        <v>0</v>
      </c>
      <c r="AD247" s="283">
        <v>267500000</v>
      </c>
      <c r="AE247" s="283">
        <v>0</v>
      </c>
      <c r="AF247" s="283">
        <v>267500000</v>
      </c>
      <c r="AG247" s="283">
        <v>0</v>
      </c>
      <c r="AH247" s="283">
        <v>0</v>
      </c>
      <c r="AI247" s="283">
        <v>0</v>
      </c>
      <c r="AJ247" s="283">
        <v>0</v>
      </c>
      <c r="AK247" s="283">
        <v>0</v>
      </c>
      <c r="AL247" s="283">
        <v>267500000</v>
      </c>
      <c r="AM247" s="283">
        <v>0</v>
      </c>
      <c r="AN247" s="283">
        <v>0</v>
      </c>
      <c r="AO247" s="283">
        <v>0</v>
      </c>
      <c r="AP247" s="283">
        <v>0</v>
      </c>
      <c r="AQ247" s="283">
        <v>0</v>
      </c>
      <c r="AR247" s="283">
        <v>0</v>
      </c>
      <c r="AS247" s="283">
        <v>0</v>
      </c>
      <c r="AT247" s="283">
        <v>0</v>
      </c>
      <c r="AU247" s="283">
        <v>0</v>
      </c>
      <c r="AV247" s="283">
        <v>0</v>
      </c>
      <c r="AW247" s="283">
        <v>0</v>
      </c>
      <c r="AX247" s="283">
        <v>0</v>
      </c>
      <c r="AY247" s="283">
        <v>0</v>
      </c>
    </row>
    <row r="248" spans="1:51" ht="20.100000000000001" customHeight="1" x14ac:dyDescent="0.25">
      <c r="A248" s="10" t="s">
        <v>404</v>
      </c>
      <c r="B248" s="11" t="s">
        <v>405</v>
      </c>
      <c r="C248" s="13">
        <v>13899312</v>
      </c>
      <c r="D248" s="183">
        <v>0</v>
      </c>
      <c r="E248" s="131">
        <v>0</v>
      </c>
      <c r="F248" s="131">
        <v>0</v>
      </c>
      <c r="G248" s="13">
        <f t="shared" si="112"/>
        <v>13899312</v>
      </c>
      <c r="H248" s="183">
        <v>12817611</v>
      </c>
      <c r="I248" s="183">
        <v>13899312</v>
      </c>
      <c r="J248" s="183">
        <f t="shared" si="113"/>
        <v>0</v>
      </c>
      <c r="K248" s="183">
        <v>12817611</v>
      </c>
      <c r="L248" s="183">
        <v>12817611</v>
      </c>
      <c r="M248" s="183">
        <v>12817611</v>
      </c>
      <c r="N248" s="183">
        <v>12817611</v>
      </c>
      <c r="O248" s="183">
        <v>13899312</v>
      </c>
      <c r="P248" s="13">
        <f t="shared" si="114"/>
        <v>0</v>
      </c>
      <c r="Q248" s="12">
        <f t="shared" si="115"/>
        <v>0</v>
      </c>
      <c r="R248" s="183">
        <v>12817611</v>
      </c>
      <c r="S248" s="438">
        <v>13899312</v>
      </c>
      <c r="T248" s="182"/>
      <c r="U248" s="364">
        <v>20202070103506</v>
      </c>
      <c r="V248" s="362" t="s">
        <v>405</v>
      </c>
      <c r="W248" s="283">
        <v>13899312</v>
      </c>
      <c r="X248" s="283">
        <v>0</v>
      </c>
      <c r="Y248" s="283">
        <v>0</v>
      </c>
      <c r="Z248" s="283">
        <v>0</v>
      </c>
      <c r="AA248" s="283">
        <v>0</v>
      </c>
      <c r="AB248" s="283">
        <v>13899312</v>
      </c>
      <c r="AC248" s="283">
        <v>0</v>
      </c>
      <c r="AD248" s="283">
        <v>1081701</v>
      </c>
      <c r="AE248" s="283">
        <v>12817611</v>
      </c>
      <c r="AF248" s="283">
        <v>13899312</v>
      </c>
      <c r="AG248" s="283">
        <v>0</v>
      </c>
      <c r="AH248" s="283">
        <v>0</v>
      </c>
      <c r="AI248" s="283">
        <v>1081701</v>
      </c>
      <c r="AJ248" s="283">
        <v>12817611</v>
      </c>
      <c r="AK248" s="283">
        <v>13899312</v>
      </c>
      <c r="AL248" s="283">
        <v>0</v>
      </c>
      <c r="AM248" s="283">
        <v>0</v>
      </c>
      <c r="AN248" s="283">
        <v>0</v>
      </c>
      <c r="AO248" s="283">
        <v>12817611</v>
      </c>
      <c r="AP248" s="283">
        <v>12817611</v>
      </c>
      <c r="AQ248" s="283">
        <v>1081701</v>
      </c>
      <c r="AR248" s="283">
        <v>0</v>
      </c>
      <c r="AS248" s="283">
        <v>0</v>
      </c>
      <c r="AT248" s="283">
        <v>0</v>
      </c>
      <c r="AU248" s="283">
        <v>0</v>
      </c>
      <c r="AV248" s="283">
        <v>12817611</v>
      </c>
      <c r="AW248" s="283">
        <v>12817611</v>
      </c>
      <c r="AX248" s="283">
        <v>12817611</v>
      </c>
      <c r="AY248" s="283">
        <v>12817611</v>
      </c>
    </row>
    <row r="249" spans="1:51" ht="20.100000000000001" customHeight="1" x14ac:dyDescent="0.25">
      <c r="A249" s="10" t="s">
        <v>406</v>
      </c>
      <c r="B249" s="11" t="s">
        <v>407</v>
      </c>
      <c r="C249" s="13">
        <v>37878000</v>
      </c>
      <c r="D249" s="183">
        <v>0</v>
      </c>
      <c r="E249" s="131">
        <v>0</v>
      </c>
      <c r="F249" s="131">
        <v>0</v>
      </c>
      <c r="G249" s="13">
        <f t="shared" si="112"/>
        <v>37878000</v>
      </c>
      <c r="H249" s="183">
        <v>0</v>
      </c>
      <c r="I249" s="183">
        <v>0</v>
      </c>
      <c r="J249" s="183">
        <f t="shared" si="113"/>
        <v>37878000</v>
      </c>
      <c r="K249" s="183">
        <v>0</v>
      </c>
      <c r="L249" s="183">
        <v>0</v>
      </c>
      <c r="M249" s="183">
        <v>0</v>
      </c>
      <c r="N249" s="183">
        <v>0</v>
      </c>
      <c r="O249" s="183">
        <v>37878000</v>
      </c>
      <c r="P249" s="13">
        <f t="shared" si="114"/>
        <v>37878000</v>
      </c>
      <c r="Q249" s="12">
        <f t="shared" si="115"/>
        <v>0</v>
      </c>
      <c r="R249" s="183">
        <v>0</v>
      </c>
      <c r="S249" s="438">
        <v>37878000</v>
      </c>
      <c r="T249" s="182"/>
      <c r="U249" s="364">
        <v>20202070103507</v>
      </c>
      <c r="V249" s="362" t="s">
        <v>407</v>
      </c>
      <c r="W249" s="283">
        <v>37878000</v>
      </c>
      <c r="X249" s="283">
        <v>0</v>
      </c>
      <c r="Y249" s="283">
        <v>0</v>
      </c>
      <c r="Z249" s="283">
        <v>0</v>
      </c>
      <c r="AA249" s="283">
        <v>0</v>
      </c>
      <c r="AB249" s="283">
        <v>37878000</v>
      </c>
      <c r="AC249" s="283">
        <v>0</v>
      </c>
      <c r="AD249" s="283">
        <v>37878000</v>
      </c>
      <c r="AE249" s="283">
        <v>0</v>
      </c>
      <c r="AF249" s="283">
        <v>37878000</v>
      </c>
      <c r="AG249" s="283">
        <v>0</v>
      </c>
      <c r="AH249" s="283">
        <v>0</v>
      </c>
      <c r="AI249" s="283">
        <v>0</v>
      </c>
      <c r="AJ249" s="283">
        <v>0</v>
      </c>
      <c r="AK249" s="283">
        <v>0</v>
      </c>
      <c r="AL249" s="283">
        <v>37878000</v>
      </c>
      <c r="AM249" s="283">
        <v>0</v>
      </c>
      <c r="AN249" s="283">
        <v>0</v>
      </c>
      <c r="AO249" s="283">
        <v>0</v>
      </c>
      <c r="AP249" s="283">
        <v>0</v>
      </c>
      <c r="AQ249" s="283">
        <v>0</v>
      </c>
      <c r="AR249" s="283">
        <v>0</v>
      </c>
      <c r="AS249" s="283">
        <v>0</v>
      </c>
      <c r="AT249" s="283">
        <v>0</v>
      </c>
      <c r="AU249" s="283">
        <v>0</v>
      </c>
      <c r="AV249" s="283">
        <v>0</v>
      </c>
      <c r="AW249" s="283">
        <v>0</v>
      </c>
      <c r="AX249" s="283">
        <v>0</v>
      </c>
      <c r="AY249" s="283">
        <v>0</v>
      </c>
    </row>
    <row r="250" spans="1:51" ht="20.100000000000001" customHeight="1" x14ac:dyDescent="0.25">
      <c r="A250" s="10" t="s">
        <v>408</v>
      </c>
      <c r="B250" s="11" t="s">
        <v>409</v>
      </c>
      <c r="C250" s="13">
        <v>42800000</v>
      </c>
      <c r="D250" s="183">
        <v>0</v>
      </c>
      <c r="E250" s="131">
        <v>0</v>
      </c>
      <c r="F250" s="131">
        <v>0</v>
      </c>
      <c r="G250" s="13">
        <f t="shared" si="112"/>
        <v>42800000</v>
      </c>
      <c r="H250" s="183">
        <v>3182389</v>
      </c>
      <c r="I250" s="183">
        <v>3182389</v>
      </c>
      <c r="J250" s="183">
        <f t="shared" si="113"/>
        <v>39617611</v>
      </c>
      <c r="K250" s="183">
        <v>3182388</v>
      </c>
      <c r="L250" s="183">
        <v>3182388</v>
      </c>
      <c r="M250" s="183">
        <v>3182388</v>
      </c>
      <c r="N250" s="183">
        <v>3182389</v>
      </c>
      <c r="O250" s="183">
        <v>42794576.609999999</v>
      </c>
      <c r="P250" s="13">
        <f t="shared" si="114"/>
        <v>39612187.609999999</v>
      </c>
      <c r="Q250" s="12">
        <f t="shared" si="115"/>
        <v>5423.390000000596</v>
      </c>
      <c r="R250" s="183">
        <v>3182389</v>
      </c>
      <c r="S250" s="438">
        <v>42794576.609999999</v>
      </c>
      <c r="T250" s="182"/>
      <c r="U250" s="364">
        <v>20202070103508</v>
      </c>
      <c r="V250" s="362" t="s">
        <v>409</v>
      </c>
      <c r="W250" s="283">
        <v>42800000</v>
      </c>
      <c r="X250" s="283">
        <v>0</v>
      </c>
      <c r="Y250" s="283">
        <v>0</v>
      </c>
      <c r="Z250" s="283">
        <v>0</v>
      </c>
      <c r="AA250" s="283">
        <v>0</v>
      </c>
      <c r="AB250" s="283">
        <v>42800000</v>
      </c>
      <c r="AC250" s="283">
        <v>0</v>
      </c>
      <c r="AD250" s="283">
        <v>39612187.609999999</v>
      </c>
      <c r="AE250" s="283">
        <v>3182389</v>
      </c>
      <c r="AF250" s="283">
        <v>42794576.609999999</v>
      </c>
      <c r="AG250" s="283">
        <v>5423.390000000596</v>
      </c>
      <c r="AH250" s="283">
        <v>0</v>
      </c>
      <c r="AI250" s="283">
        <v>0</v>
      </c>
      <c r="AJ250" s="283">
        <v>3182389</v>
      </c>
      <c r="AK250" s="283">
        <v>3182389</v>
      </c>
      <c r="AL250" s="283">
        <v>39612187.609999999</v>
      </c>
      <c r="AM250" s="283">
        <v>0</v>
      </c>
      <c r="AN250" s="283">
        <v>0</v>
      </c>
      <c r="AO250" s="283">
        <v>3182388</v>
      </c>
      <c r="AP250" s="283">
        <v>3182388</v>
      </c>
      <c r="AQ250" s="283">
        <v>1</v>
      </c>
      <c r="AR250" s="283">
        <v>0</v>
      </c>
      <c r="AS250" s="283">
        <v>0</v>
      </c>
      <c r="AT250" s="283">
        <v>0</v>
      </c>
      <c r="AU250" s="283">
        <v>0</v>
      </c>
      <c r="AV250" s="283">
        <v>3182388</v>
      </c>
      <c r="AW250" s="283">
        <v>3182388</v>
      </c>
      <c r="AX250" s="283">
        <v>3182388</v>
      </c>
      <c r="AY250" s="283">
        <v>3182388</v>
      </c>
    </row>
    <row r="251" spans="1:51" ht="20.100000000000001" customHeight="1" x14ac:dyDescent="0.25">
      <c r="A251" s="10" t="s">
        <v>410</v>
      </c>
      <c r="B251" s="11" t="s">
        <v>411</v>
      </c>
      <c r="C251" s="13">
        <v>85600000</v>
      </c>
      <c r="D251" s="183">
        <v>0</v>
      </c>
      <c r="E251" s="131">
        <v>0</v>
      </c>
      <c r="F251" s="131">
        <v>0</v>
      </c>
      <c r="G251" s="13">
        <f t="shared" si="112"/>
        <v>85600000</v>
      </c>
      <c r="H251" s="183">
        <v>0</v>
      </c>
      <c r="I251" s="183">
        <v>0</v>
      </c>
      <c r="J251" s="183">
        <f t="shared" si="113"/>
        <v>85600000</v>
      </c>
      <c r="K251" s="183">
        <v>0</v>
      </c>
      <c r="L251" s="183">
        <v>0</v>
      </c>
      <c r="M251" s="183">
        <v>0</v>
      </c>
      <c r="N251" s="183">
        <v>0</v>
      </c>
      <c r="O251" s="183">
        <v>85600000</v>
      </c>
      <c r="P251" s="13">
        <f t="shared" si="114"/>
        <v>85600000</v>
      </c>
      <c r="Q251" s="12">
        <f t="shared" si="115"/>
        <v>0</v>
      </c>
      <c r="R251" s="183">
        <v>0</v>
      </c>
      <c r="S251" s="438">
        <v>85600000</v>
      </c>
      <c r="T251" s="182"/>
      <c r="U251" s="364">
        <v>20202070103509</v>
      </c>
      <c r="V251" s="362" t="s">
        <v>411</v>
      </c>
      <c r="W251" s="283">
        <v>85600000</v>
      </c>
      <c r="X251" s="283">
        <v>0</v>
      </c>
      <c r="Y251" s="283">
        <v>0</v>
      </c>
      <c r="Z251" s="283">
        <v>0</v>
      </c>
      <c r="AA251" s="283">
        <v>0</v>
      </c>
      <c r="AB251" s="283">
        <v>85600000</v>
      </c>
      <c r="AC251" s="283">
        <v>0</v>
      </c>
      <c r="AD251" s="283">
        <v>85600000</v>
      </c>
      <c r="AE251" s="283">
        <v>0</v>
      </c>
      <c r="AF251" s="283">
        <v>85600000</v>
      </c>
      <c r="AG251" s="283">
        <v>0</v>
      </c>
      <c r="AH251" s="283">
        <v>0</v>
      </c>
      <c r="AI251" s="283">
        <v>0</v>
      </c>
      <c r="AJ251" s="283">
        <v>0</v>
      </c>
      <c r="AK251" s="283">
        <v>0</v>
      </c>
      <c r="AL251" s="283">
        <v>85600000</v>
      </c>
      <c r="AM251" s="283">
        <v>0</v>
      </c>
      <c r="AN251" s="283">
        <v>0</v>
      </c>
      <c r="AO251" s="283">
        <v>0</v>
      </c>
      <c r="AP251" s="283">
        <v>0</v>
      </c>
      <c r="AQ251" s="283">
        <v>0</v>
      </c>
      <c r="AR251" s="283">
        <v>0</v>
      </c>
      <c r="AS251" s="283">
        <v>0</v>
      </c>
      <c r="AT251" s="283">
        <v>0</v>
      </c>
      <c r="AU251" s="283">
        <v>0</v>
      </c>
      <c r="AV251" s="283">
        <v>0</v>
      </c>
      <c r="AW251" s="283">
        <v>0</v>
      </c>
      <c r="AX251" s="283">
        <v>0</v>
      </c>
      <c r="AY251" s="283">
        <v>0</v>
      </c>
    </row>
    <row r="252" spans="1:51" ht="20.100000000000001" customHeight="1" x14ac:dyDescent="0.25">
      <c r="A252" s="10" t="s">
        <v>412</v>
      </c>
      <c r="B252" s="11" t="s">
        <v>413</v>
      </c>
      <c r="C252" s="14">
        <v>78110000</v>
      </c>
      <c r="D252" s="183">
        <v>0</v>
      </c>
      <c r="E252" s="131">
        <v>0</v>
      </c>
      <c r="F252" s="131">
        <v>0</v>
      </c>
      <c r="G252" s="14">
        <f t="shared" si="112"/>
        <v>78110000</v>
      </c>
      <c r="H252" s="183">
        <v>0</v>
      </c>
      <c r="I252" s="183">
        <v>0</v>
      </c>
      <c r="J252" s="183">
        <f t="shared" si="113"/>
        <v>78110000</v>
      </c>
      <c r="K252" s="183">
        <v>0</v>
      </c>
      <c r="L252" s="183">
        <v>0</v>
      </c>
      <c r="M252" s="183">
        <v>0</v>
      </c>
      <c r="N252" s="183">
        <v>0</v>
      </c>
      <c r="O252" s="183">
        <v>78110000</v>
      </c>
      <c r="P252" s="14">
        <f t="shared" si="114"/>
        <v>78110000</v>
      </c>
      <c r="Q252" s="12">
        <f t="shared" si="115"/>
        <v>0</v>
      </c>
      <c r="R252" s="183">
        <v>0</v>
      </c>
      <c r="S252" s="438">
        <v>78110000</v>
      </c>
      <c r="T252" s="182"/>
      <c r="U252" s="364">
        <v>20202070103510</v>
      </c>
      <c r="V252" s="362" t="s">
        <v>413</v>
      </c>
      <c r="W252" s="283">
        <v>78110000</v>
      </c>
      <c r="X252" s="283">
        <v>0</v>
      </c>
      <c r="Y252" s="283">
        <v>0</v>
      </c>
      <c r="Z252" s="283">
        <v>0</v>
      </c>
      <c r="AA252" s="283">
        <v>0</v>
      </c>
      <c r="AB252" s="283">
        <v>78110000</v>
      </c>
      <c r="AC252" s="283">
        <v>0</v>
      </c>
      <c r="AD252" s="283">
        <v>78110000</v>
      </c>
      <c r="AE252" s="283">
        <v>0</v>
      </c>
      <c r="AF252" s="283">
        <v>78110000</v>
      </c>
      <c r="AG252" s="283">
        <v>0</v>
      </c>
      <c r="AH252" s="283">
        <v>0</v>
      </c>
      <c r="AI252" s="283">
        <v>0</v>
      </c>
      <c r="AJ252" s="283">
        <v>0</v>
      </c>
      <c r="AK252" s="283">
        <v>0</v>
      </c>
      <c r="AL252" s="283">
        <v>78110000</v>
      </c>
      <c r="AM252" s="283">
        <v>0</v>
      </c>
      <c r="AN252" s="283">
        <v>0</v>
      </c>
      <c r="AO252" s="283">
        <v>0</v>
      </c>
      <c r="AP252" s="283">
        <v>0</v>
      </c>
      <c r="AQ252" s="283">
        <v>0</v>
      </c>
      <c r="AR252" s="283">
        <v>0</v>
      </c>
      <c r="AS252" s="283">
        <v>0</v>
      </c>
      <c r="AT252" s="283">
        <v>0</v>
      </c>
      <c r="AU252" s="283">
        <v>0</v>
      </c>
      <c r="AV252" s="283">
        <v>0</v>
      </c>
      <c r="AW252" s="283">
        <v>0</v>
      </c>
      <c r="AX252" s="283">
        <v>0</v>
      </c>
      <c r="AY252" s="283">
        <v>0</v>
      </c>
    </row>
    <row r="253" spans="1:51" ht="20.100000000000001" customHeight="1" x14ac:dyDescent="0.25">
      <c r="A253" s="141" t="s">
        <v>414</v>
      </c>
      <c r="B253" s="142" t="s">
        <v>415</v>
      </c>
      <c r="C253" s="140">
        <f>C254+C256</f>
        <v>2126522362.4500005</v>
      </c>
      <c r="D253" s="140">
        <f t="shared" ref="D253:Q253" si="116">D254+D256</f>
        <v>0</v>
      </c>
      <c r="E253" s="140">
        <f t="shared" si="116"/>
        <v>20000000</v>
      </c>
      <c r="F253" s="140">
        <f t="shared" si="116"/>
        <v>0</v>
      </c>
      <c r="G253" s="140">
        <f t="shared" si="116"/>
        <v>2146522362.4500005</v>
      </c>
      <c r="H253" s="140">
        <f t="shared" si="116"/>
        <v>240358997.34999999</v>
      </c>
      <c r="I253" s="140">
        <f t="shared" si="116"/>
        <v>1884524223.3499999</v>
      </c>
      <c r="J253" s="140">
        <f t="shared" si="116"/>
        <v>261998139.10000053</v>
      </c>
      <c r="K253" s="140">
        <f t="shared" si="116"/>
        <v>418313997.35000002</v>
      </c>
      <c r="L253" s="140">
        <f t="shared" si="116"/>
        <v>573997285.35000002</v>
      </c>
      <c r="M253" s="140">
        <f t="shared" si="116"/>
        <v>573997285.35000002</v>
      </c>
      <c r="N253" s="140">
        <f t="shared" si="116"/>
        <v>3358997.3500000015</v>
      </c>
      <c r="O253" s="140">
        <f t="shared" si="116"/>
        <v>2107372223.3499999</v>
      </c>
      <c r="P253" s="140">
        <f t="shared" si="116"/>
        <v>222848000</v>
      </c>
      <c r="Q253" s="140">
        <f t="shared" si="116"/>
        <v>39150139.100000523</v>
      </c>
      <c r="R253" s="140">
        <f>R254+R256</f>
        <v>3358997.3500000015</v>
      </c>
      <c r="S253" s="437">
        <f>S254+S256</f>
        <v>2107372223.3499999</v>
      </c>
      <c r="T253" s="182"/>
      <c r="U253" s="364">
        <v>202020702</v>
      </c>
      <c r="V253" s="362" t="s">
        <v>415</v>
      </c>
      <c r="W253" s="283">
        <v>2126522362.45</v>
      </c>
      <c r="X253" s="283">
        <v>0</v>
      </c>
      <c r="Y253" s="283">
        <v>0</v>
      </c>
      <c r="Z253" s="283">
        <v>20000000</v>
      </c>
      <c r="AA253" s="283">
        <v>0</v>
      </c>
      <c r="AB253" s="283">
        <v>2146522362.45</v>
      </c>
      <c r="AC253" s="283">
        <v>0</v>
      </c>
      <c r="AD253" s="283">
        <v>2104013226</v>
      </c>
      <c r="AE253" s="283">
        <v>3358997.3499999046</v>
      </c>
      <c r="AF253" s="283">
        <v>2107372223.3499999</v>
      </c>
      <c r="AG253" s="283">
        <v>39150139.100000143</v>
      </c>
      <c r="AH253" s="283">
        <v>0</v>
      </c>
      <c r="AI253" s="283">
        <v>1644165226</v>
      </c>
      <c r="AJ253" s="283">
        <v>240358997.3499999</v>
      </c>
      <c r="AK253" s="283">
        <v>1884524223.3499999</v>
      </c>
      <c r="AL253" s="283">
        <v>222848000</v>
      </c>
      <c r="AM253" s="283">
        <v>0</v>
      </c>
      <c r="AN253" s="283">
        <v>155683288</v>
      </c>
      <c r="AO253" s="283">
        <v>418313997.35000002</v>
      </c>
      <c r="AP253" s="283">
        <v>573997285.35000002</v>
      </c>
      <c r="AQ253" s="283">
        <v>1310526938</v>
      </c>
      <c r="AR253" s="283">
        <v>0</v>
      </c>
      <c r="AS253" s="283">
        <v>0</v>
      </c>
      <c r="AT253" s="283">
        <v>0</v>
      </c>
      <c r="AU253" s="283">
        <v>155683288</v>
      </c>
      <c r="AV253" s="283">
        <v>418313997.35000002</v>
      </c>
      <c r="AW253" s="283">
        <v>573997285.35000002</v>
      </c>
      <c r="AX253" s="283">
        <v>573997285.35000002</v>
      </c>
      <c r="AY253" s="283">
        <v>573997285.35000002</v>
      </c>
    </row>
    <row r="254" spans="1:51" ht="20.100000000000001" customHeight="1" x14ac:dyDescent="0.25">
      <c r="A254" s="141" t="s">
        <v>416</v>
      </c>
      <c r="B254" s="142" t="s">
        <v>417</v>
      </c>
      <c r="C254" s="140">
        <f t="shared" ref="C254:S254" si="117">C255</f>
        <v>55600000</v>
      </c>
      <c r="D254" s="140">
        <f t="shared" si="117"/>
        <v>0</v>
      </c>
      <c r="E254" s="140">
        <f t="shared" si="117"/>
        <v>20000000</v>
      </c>
      <c r="F254" s="140">
        <f t="shared" si="117"/>
        <v>0</v>
      </c>
      <c r="G254" s="140">
        <f t="shared" si="117"/>
        <v>75600000</v>
      </c>
      <c r="H254" s="140">
        <f t="shared" si="117"/>
        <v>3358997.3500000015</v>
      </c>
      <c r="I254" s="140">
        <f t="shared" si="117"/>
        <v>62052223.350000001</v>
      </c>
      <c r="J254" s="140">
        <f t="shared" si="117"/>
        <v>13547776.649999999</v>
      </c>
      <c r="K254" s="140">
        <f t="shared" si="117"/>
        <v>3358997.3500000015</v>
      </c>
      <c r="L254" s="140">
        <f t="shared" si="117"/>
        <v>33092285.350000001</v>
      </c>
      <c r="M254" s="140">
        <f t="shared" si="117"/>
        <v>33092285.350000001</v>
      </c>
      <c r="N254" s="140">
        <f t="shared" si="117"/>
        <v>3358997.3500000015</v>
      </c>
      <c r="O254" s="140">
        <f t="shared" si="117"/>
        <v>62052223.350000001</v>
      </c>
      <c r="P254" s="140">
        <f t="shared" si="117"/>
        <v>0</v>
      </c>
      <c r="Q254" s="140">
        <f t="shared" si="117"/>
        <v>13547776.649999999</v>
      </c>
      <c r="R254" s="140">
        <f t="shared" si="117"/>
        <v>3358997.3500000015</v>
      </c>
      <c r="S254" s="437">
        <f t="shared" si="117"/>
        <v>62052223.350000001</v>
      </c>
      <c r="T254" s="182"/>
      <c r="U254" s="364">
        <v>20202070201</v>
      </c>
      <c r="V254" s="362" t="s">
        <v>417</v>
      </c>
      <c r="W254" s="283">
        <v>55600000</v>
      </c>
      <c r="X254" s="283">
        <v>0</v>
      </c>
      <c r="Y254" s="283">
        <v>0</v>
      </c>
      <c r="Z254" s="283">
        <v>20000000</v>
      </c>
      <c r="AA254" s="283">
        <v>0</v>
      </c>
      <c r="AB254" s="283">
        <v>75600000</v>
      </c>
      <c r="AC254" s="283">
        <v>0</v>
      </c>
      <c r="AD254" s="283">
        <v>58693226</v>
      </c>
      <c r="AE254" s="283">
        <v>3358997.3500000015</v>
      </c>
      <c r="AF254" s="283">
        <v>62052223.350000001</v>
      </c>
      <c r="AG254" s="283">
        <v>13547776.649999999</v>
      </c>
      <c r="AH254" s="283">
        <v>0</v>
      </c>
      <c r="AI254" s="283">
        <v>58693226</v>
      </c>
      <c r="AJ254" s="283">
        <v>3358997.3500000015</v>
      </c>
      <c r="AK254" s="283">
        <v>62052223.350000001</v>
      </c>
      <c r="AL254" s="283">
        <v>0</v>
      </c>
      <c r="AM254" s="283">
        <v>0</v>
      </c>
      <c r="AN254" s="283">
        <v>29733288</v>
      </c>
      <c r="AO254" s="283">
        <v>3358997.3500000015</v>
      </c>
      <c r="AP254" s="283">
        <v>33092285.350000001</v>
      </c>
      <c r="AQ254" s="283">
        <v>28959938</v>
      </c>
      <c r="AR254" s="283">
        <v>0</v>
      </c>
      <c r="AS254" s="283">
        <v>0</v>
      </c>
      <c r="AT254" s="283">
        <v>0</v>
      </c>
      <c r="AU254" s="283">
        <v>29733288</v>
      </c>
      <c r="AV254" s="283">
        <v>3358997.3500000015</v>
      </c>
      <c r="AW254" s="283">
        <v>33092285.350000001</v>
      </c>
      <c r="AX254" s="283">
        <v>33092285.350000001</v>
      </c>
      <c r="AY254" s="283">
        <v>33092285.350000001</v>
      </c>
    </row>
    <row r="255" spans="1:51" ht="20.100000000000001" customHeight="1" x14ac:dyDescent="0.25">
      <c r="A255" s="10" t="s">
        <v>418</v>
      </c>
      <c r="B255" s="11" t="s">
        <v>419</v>
      </c>
      <c r="C255" s="15">
        <v>55600000</v>
      </c>
      <c r="D255" s="183">
        <v>0</v>
      </c>
      <c r="E255" s="131">
        <v>20000000</v>
      </c>
      <c r="F255" s="131">
        <v>0</v>
      </c>
      <c r="G255" s="15">
        <f>C255+D255+E255-F255</f>
        <v>75600000</v>
      </c>
      <c r="H255" s="183">
        <v>3358997.3500000015</v>
      </c>
      <c r="I255" s="183">
        <v>62052223.350000001</v>
      </c>
      <c r="J255" s="183">
        <f>G255-I255</f>
        <v>13547776.649999999</v>
      </c>
      <c r="K255" s="183">
        <v>3358997.3500000015</v>
      </c>
      <c r="L255" s="183">
        <v>33092285.350000001</v>
      </c>
      <c r="M255" s="183">
        <v>33092285.350000001</v>
      </c>
      <c r="N255" s="183">
        <v>3358997.3500000015</v>
      </c>
      <c r="O255" s="183">
        <v>62052223.350000001</v>
      </c>
      <c r="P255" s="15">
        <f>O255-I255</f>
        <v>0</v>
      </c>
      <c r="Q255" s="12">
        <f>G255-O255</f>
        <v>13547776.649999999</v>
      </c>
      <c r="R255" s="183">
        <v>3358997.3500000015</v>
      </c>
      <c r="S255" s="438">
        <v>62052223.350000001</v>
      </c>
      <c r="T255" s="182"/>
      <c r="U255" s="364">
        <v>202020702011</v>
      </c>
      <c r="V255" s="362" t="s">
        <v>1011</v>
      </c>
      <c r="W255" s="283">
        <v>55600000</v>
      </c>
      <c r="X255" s="283">
        <v>0</v>
      </c>
      <c r="Y255" s="283">
        <v>0</v>
      </c>
      <c r="Z255" s="283">
        <v>20000000</v>
      </c>
      <c r="AA255" s="283">
        <v>0</v>
      </c>
      <c r="AB255" s="283">
        <v>75600000</v>
      </c>
      <c r="AC255" s="283">
        <v>0</v>
      </c>
      <c r="AD255" s="283">
        <v>58693226</v>
      </c>
      <c r="AE255" s="283">
        <v>3358997.3500000015</v>
      </c>
      <c r="AF255" s="283">
        <v>62052223.350000001</v>
      </c>
      <c r="AG255" s="283">
        <v>13547776.649999999</v>
      </c>
      <c r="AH255" s="283">
        <v>0</v>
      </c>
      <c r="AI255" s="283">
        <v>58693226</v>
      </c>
      <c r="AJ255" s="283">
        <v>3358997.3500000015</v>
      </c>
      <c r="AK255" s="283">
        <v>62052223.350000001</v>
      </c>
      <c r="AL255" s="283">
        <v>0</v>
      </c>
      <c r="AM255" s="283">
        <v>0</v>
      </c>
      <c r="AN255" s="283">
        <v>29733288</v>
      </c>
      <c r="AO255" s="283">
        <v>3358997.3500000015</v>
      </c>
      <c r="AP255" s="283">
        <v>33092285.350000001</v>
      </c>
      <c r="AQ255" s="283">
        <v>28959938</v>
      </c>
      <c r="AR255" s="283">
        <v>0</v>
      </c>
      <c r="AS255" s="283">
        <v>0</v>
      </c>
      <c r="AT255" s="283">
        <v>0</v>
      </c>
      <c r="AU255" s="283">
        <v>29733288</v>
      </c>
      <c r="AV255" s="283">
        <v>3358997.3500000015</v>
      </c>
      <c r="AW255" s="283">
        <v>33092285.350000001</v>
      </c>
      <c r="AX255" s="283">
        <v>33092285.350000001</v>
      </c>
      <c r="AY255" s="283">
        <v>33092285.350000001</v>
      </c>
    </row>
    <row r="256" spans="1:51" ht="20.100000000000001" customHeight="1" x14ac:dyDescent="0.25">
      <c r="A256" s="141" t="s">
        <v>420</v>
      </c>
      <c r="B256" s="142" t="s">
        <v>421</v>
      </c>
      <c r="C256" s="140">
        <f t="shared" ref="C256:S256" si="118">C257</f>
        <v>2070922362.4500005</v>
      </c>
      <c r="D256" s="140">
        <f t="shared" si="118"/>
        <v>0</v>
      </c>
      <c r="E256" s="140">
        <f t="shared" si="118"/>
        <v>0</v>
      </c>
      <c r="F256" s="140">
        <f t="shared" si="118"/>
        <v>0</v>
      </c>
      <c r="G256" s="140">
        <f t="shared" si="118"/>
        <v>2070922362.4500005</v>
      </c>
      <c r="H256" s="140">
        <f t="shared" si="118"/>
        <v>237000000</v>
      </c>
      <c r="I256" s="140">
        <f t="shared" si="118"/>
        <v>1822472000</v>
      </c>
      <c r="J256" s="140">
        <f t="shared" si="118"/>
        <v>248450362.45000052</v>
      </c>
      <c r="K256" s="140">
        <f t="shared" si="118"/>
        <v>414955000</v>
      </c>
      <c r="L256" s="140">
        <f t="shared" si="118"/>
        <v>540905000</v>
      </c>
      <c r="M256" s="140">
        <f t="shared" si="118"/>
        <v>540905000</v>
      </c>
      <c r="N256" s="140">
        <f t="shared" si="118"/>
        <v>0</v>
      </c>
      <c r="O256" s="140">
        <f t="shared" si="118"/>
        <v>2045320000</v>
      </c>
      <c r="P256" s="140">
        <f t="shared" si="118"/>
        <v>222848000</v>
      </c>
      <c r="Q256" s="140">
        <f t="shared" si="118"/>
        <v>25602362.450000525</v>
      </c>
      <c r="R256" s="140">
        <f t="shared" si="118"/>
        <v>0</v>
      </c>
      <c r="S256" s="437">
        <f t="shared" si="118"/>
        <v>2045320000</v>
      </c>
      <c r="T256" s="182"/>
      <c r="U256" s="364">
        <v>20202070202</v>
      </c>
      <c r="V256" s="362" t="s">
        <v>421</v>
      </c>
      <c r="W256" s="283">
        <v>2070922362.45</v>
      </c>
      <c r="X256" s="283">
        <v>0</v>
      </c>
      <c r="Y256" s="283">
        <v>0</v>
      </c>
      <c r="Z256" s="283">
        <v>0</v>
      </c>
      <c r="AA256" s="283">
        <v>0</v>
      </c>
      <c r="AB256" s="283">
        <v>2070922362.45</v>
      </c>
      <c r="AC256" s="283">
        <v>0</v>
      </c>
      <c r="AD256" s="283">
        <v>2045320000</v>
      </c>
      <c r="AE256" s="283">
        <v>0</v>
      </c>
      <c r="AF256" s="283">
        <v>2045320000</v>
      </c>
      <c r="AG256" s="283">
        <v>25602362.450000048</v>
      </c>
      <c r="AH256" s="283">
        <v>0</v>
      </c>
      <c r="AI256" s="283">
        <v>1585472000</v>
      </c>
      <c r="AJ256" s="283">
        <v>237000000</v>
      </c>
      <c r="AK256" s="283">
        <v>1822472000</v>
      </c>
      <c r="AL256" s="283">
        <v>222848000</v>
      </c>
      <c r="AM256" s="283">
        <v>0</v>
      </c>
      <c r="AN256" s="283">
        <v>125950000</v>
      </c>
      <c r="AO256" s="283">
        <v>414955000</v>
      </c>
      <c r="AP256" s="283">
        <v>540905000</v>
      </c>
      <c r="AQ256" s="283">
        <v>1281567000</v>
      </c>
      <c r="AR256" s="283">
        <v>0</v>
      </c>
      <c r="AS256" s="283">
        <v>0</v>
      </c>
      <c r="AT256" s="283">
        <v>0</v>
      </c>
      <c r="AU256" s="283">
        <v>125950000</v>
      </c>
      <c r="AV256" s="283">
        <v>414955000</v>
      </c>
      <c r="AW256" s="283">
        <v>540905000</v>
      </c>
      <c r="AX256" s="283">
        <v>540905000</v>
      </c>
      <c r="AY256" s="283">
        <v>540905000</v>
      </c>
    </row>
    <row r="257" spans="1:51" ht="20.100000000000001" customHeight="1" x14ac:dyDescent="0.25">
      <c r="A257" s="10" t="s">
        <v>422</v>
      </c>
      <c r="B257" s="11" t="s">
        <v>423</v>
      </c>
      <c r="C257" s="15">
        <v>2070922362.4500005</v>
      </c>
      <c r="D257" s="183">
        <v>0</v>
      </c>
      <c r="E257" s="131">
        <v>0</v>
      </c>
      <c r="F257" s="131">
        <v>0</v>
      </c>
      <c r="G257" s="15">
        <f>C257+D257+E257-F257</f>
        <v>2070922362.4500005</v>
      </c>
      <c r="H257" s="183">
        <v>237000000</v>
      </c>
      <c r="I257" s="183">
        <v>1822472000</v>
      </c>
      <c r="J257" s="183">
        <f>G257-I257</f>
        <v>248450362.45000052</v>
      </c>
      <c r="K257" s="183">
        <v>414955000</v>
      </c>
      <c r="L257" s="183">
        <v>540905000</v>
      </c>
      <c r="M257" s="183">
        <v>540905000</v>
      </c>
      <c r="N257" s="183">
        <v>0</v>
      </c>
      <c r="O257" s="183">
        <v>2045320000</v>
      </c>
      <c r="P257" s="15">
        <f>O257-I257</f>
        <v>222848000</v>
      </c>
      <c r="Q257" s="12">
        <f>G257-O257</f>
        <v>25602362.450000525</v>
      </c>
      <c r="R257" s="183">
        <v>0</v>
      </c>
      <c r="S257" s="438">
        <v>2045320000</v>
      </c>
      <c r="T257" s="182"/>
      <c r="U257" s="364">
        <v>202020702022</v>
      </c>
      <c r="V257" s="362" t="s">
        <v>423</v>
      </c>
      <c r="W257" s="283">
        <v>2070922362.45</v>
      </c>
      <c r="X257" s="283">
        <v>0</v>
      </c>
      <c r="Y257" s="283">
        <v>0</v>
      </c>
      <c r="Z257" s="283">
        <v>0</v>
      </c>
      <c r="AA257" s="283">
        <v>0</v>
      </c>
      <c r="AB257" s="283">
        <v>2070922362.45</v>
      </c>
      <c r="AC257" s="283">
        <v>0</v>
      </c>
      <c r="AD257" s="283">
        <v>2045320000</v>
      </c>
      <c r="AE257" s="283">
        <v>0</v>
      </c>
      <c r="AF257" s="283">
        <v>2045320000</v>
      </c>
      <c r="AG257" s="283">
        <v>25602362.450000048</v>
      </c>
      <c r="AH257" s="283">
        <v>0</v>
      </c>
      <c r="AI257" s="283">
        <v>1585472000</v>
      </c>
      <c r="AJ257" s="283">
        <v>237000000</v>
      </c>
      <c r="AK257" s="283">
        <v>1822472000</v>
      </c>
      <c r="AL257" s="283">
        <v>222848000</v>
      </c>
      <c r="AM257" s="283">
        <v>0</v>
      </c>
      <c r="AN257" s="283">
        <v>125950000</v>
      </c>
      <c r="AO257" s="283">
        <v>414955000</v>
      </c>
      <c r="AP257" s="283">
        <v>540905000</v>
      </c>
      <c r="AQ257" s="283">
        <v>1281567000</v>
      </c>
      <c r="AR257" s="283">
        <v>0</v>
      </c>
      <c r="AS257" s="283">
        <v>0</v>
      </c>
      <c r="AT257" s="283">
        <v>0</v>
      </c>
      <c r="AU257" s="283">
        <v>125950000</v>
      </c>
      <c r="AV257" s="283">
        <v>414955000</v>
      </c>
      <c r="AW257" s="283">
        <v>540905000</v>
      </c>
      <c r="AX257" s="283">
        <v>540905000</v>
      </c>
      <c r="AY257" s="283">
        <v>540905000</v>
      </c>
    </row>
    <row r="258" spans="1:51" ht="20.100000000000001" customHeight="1" x14ac:dyDescent="0.25">
      <c r="A258" s="141" t="s">
        <v>424</v>
      </c>
      <c r="B258" s="142" t="s">
        <v>425</v>
      </c>
      <c r="C258" s="140">
        <f t="shared" ref="C258:S258" si="119">C259</f>
        <v>70000000</v>
      </c>
      <c r="D258" s="140">
        <f t="shared" si="119"/>
        <v>0</v>
      </c>
      <c r="E258" s="140">
        <f t="shared" si="119"/>
        <v>0</v>
      </c>
      <c r="F258" s="140">
        <f t="shared" si="119"/>
        <v>0</v>
      </c>
      <c r="G258" s="140">
        <f t="shared" si="119"/>
        <v>70000000</v>
      </c>
      <c r="H258" s="140">
        <f t="shared" si="119"/>
        <v>0</v>
      </c>
      <c r="I258" s="140">
        <f t="shared" si="119"/>
        <v>0</v>
      </c>
      <c r="J258" s="140">
        <f t="shared" si="119"/>
        <v>70000000</v>
      </c>
      <c r="K258" s="140">
        <f t="shared" si="119"/>
        <v>0</v>
      </c>
      <c r="L258" s="140">
        <f t="shared" si="119"/>
        <v>0</v>
      </c>
      <c r="M258" s="140">
        <f t="shared" si="119"/>
        <v>0</v>
      </c>
      <c r="N258" s="140">
        <f t="shared" si="119"/>
        <v>0</v>
      </c>
      <c r="O258" s="140">
        <f t="shared" si="119"/>
        <v>0</v>
      </c>
      <c r="P258" s="140">
        <f t="shared" si="119"/>
        <v>0</v>
      </c>
      <c r="Q258" s="140">
        <f t="shared" si="119"/>
        <v>70000000</v>
      </c>
      <c r="R258" s="140">
        <f t="shared" si="119"/>
        <v>0</v>
      </c>
      <c r="S258" s="437">
        <f t="shared" si="119"/>
        <v>0</v>
      </c>
      <c r="T258" s="182"/>
      <c r="U258" s="364">
        <v>202020703</v>
      </c>
      <c r="V258" s="362" t="s">
        <v>425</v>
      </c>
      <c r="W258" s="283">
        <v>70000000</v>
      </c>
      <c r="X258" s="283">
        <v>0</v>
      </c>
      <c r="Y258" s="283">
        <v>0</v>
      </c>
      <c r="Z258" s="283">
        <v>0</v>
      </c>
      <c r="AA258" s="283">
        <v>0</v>
      </c>
      <c r="AB258" s="283">
        <v>70000000</v>
      </c>
      <c r="AC258" s="283">
        <v>0</v>
      </c>
      <c r="AD258" s="283">
        <v>0</v>
      </c>
      <c r="AE258" s="283">
        <v>0</v>
      </c>
      <c r="AF258" s="283">
        <v>0</v>
      </c>
      <c r="AG258" s="283">
        <v>70000000</v>
      </c>
      <c r="AH258" s="283">
        <v>0</v>
      </c>
      <c r="AI258" s="283">
        <v>0</v>
      </c>
      <c r="AJ258" s="283">
        <v>0</v>
      </c>
      <c r="AK258" s="283">
        <v>0</v>
      </c>
      <c r="AL258" s="283">
        <v>0</v>
      </c>
      <c r="AM258" s="283">
        <v>0</v>
      </c>
      <c r="AN258" s="283">
        <v>0</v>
      </c>
      <c r="AO258" s="283">
        <v>0</v>
      </c>
      <c r="AP258" s="283">
        <v>0</v>
      </c>
      <c r="AQ258" s="283">
        <v>0</v>
      </c>
      <c r="AR258" s="283">
        <v>0</v>
      </c>
      <c r="AS258" s="283">
        <v>0</v>
      </c>
      <c r="AT258" s="283">
        <v>0</v>
      </c>
      <c r="AU258" s="283">
        <v>0</v>
      </c>
      <c r="AV258" s="283">
        <v>0</v>
      </c>
      <c r="AW258" s="283">
        <v>0</v>
      </c>
      <c r="AX258" s="283">
        <v>0</v>
      </c>
      <c r="AY258" s="283">
        <v>0</v>
      </c>
    </row>
    <row r="259" spans="1:51" ht="20.100000000000001" customHeight="1" x14ac:dyDescent="0.25">
      <c r="A259" s="10">
        <v>20202070303</v>
      </c>
      <c r="B259" s="11" t="s">
        <v>426</v>
      </c>
      <c r="C259" s="15">
        <v>70000000</v>
      </c>
      <c r="D259" s="183">
        <v>0</v>
      </c>
      <c r="E259" s="131">
        <v>0</v>
      </c>
      <c r="F259" s="131">
        <v>0</v>
      </c>
      <c r="G259" s="15">
        <f>C259+D259+E259-F259</f>
        <v>70000000</v>
      </c>
      <c r="H259" s="183">
        <v>0</v>
      </c>
      <c r="I259" s="183">
        <v>0</v>
      </c>
      <c r="J259" s="183">
        <f>G259-I259</f>
        <v>70000000</v>
      </c>
      <c r="K259" s="183">
        <v>0</v>
      </c>
      <c r="L259" s="183">
        <v>0</v>
      </c>
      <c r="M259" s="183">
        <v>0</v>
      </c>
      <c r="N259" s="183">
        <v>0</v>
      </c>
      <c r="O259" s="183">
        <v>0</v>
      </c>
      <c r="P259" s="15">
        <f>O259-I259</f>
        <v>0</v>
      </c>
      <c r="Q259" s="12">
        <f>G259-O259</f>
        <v>70000000</v>
      </c>
      <c r="R259" s="183">
        <v>0</v>
      </c>
      <c r="S259" s="438">
        <v>0</v>
      </c>
      <c r="T259" s="182"/>
      <c r="U259" s="364">
        <v>20202070303</v>
      </c>
      <c r="V259" s="362" t="s">
        <v>426</v>
      </c>
      <c r="W259" s="283">
        <v>70000000</v>
      </c>
      <c r="X259" s="283">
        <v>0</v>
      </c>
      <c r="Y259" s="283">
        <v>0</v>
      </c>
      <c r="Z259" s="283">
        <v>0</v>
      </c>
      <c r="AA259" s="283">
        <v>0</v>
      </c>
      <c r="AB259" s="283">
        <v>70000000</v>
      </c>
      <c r="AC259" s="283">
        <v>0</v>
      </c>
      <c r="AD259" s="283">
        <v>0</v>
      </c>
      <c r="AE259" s="283">
        <v>0</v>
      </c>
      <c r="AF259" s="283">
        <v>0</v>
      </c>
      <c r="AG259" s="283">
        <v>70000000</v>
      </c>
      <c r="AH259" s="283">
        <v>0</v>
      </c>
      <c r="AI259" s="283">
        <v>0</v>
      </c>
      <c r="AJ259" s="283">
        <v>0</v>
      </c>
      <c r="AK259" s="283">
        <v>0</v>
      </c>
      <c r="AL259" s="283">
        <v>0</v>
      </c>
      <c r="AM259" s="283">
        <v>0</v>
      </c>
      <c r="AN259" s="283">
        <v>0</v>
      </c>
      <c r="AO259" s="283">
        <v>0</v>
      </c>
      <c r="AP259" s="283">
        <v>0</v>
      </c>
      <c r="AQ259" s="283">
        <v>0</v>
      </c>
      <c r="AR259" s="283">
        <v>0</v>
      </c>
      <c r="AS259" s="283">
        <v>0</v>
      </c>
      <c r="AT259" s="283">
        <v>0</v>
      </c>
      <c r="AU259" s="283">
        <v>0</v>
      </c>
      <c r="AV259" s="283">
        <v>0</v>
      </c>
      <c r="AW259" s="283">
        <v>0</v>
      </c>
      <c r="AX259" s="283">
        <v>0</v>
      </c>
      <c r="AY259" s="283">
        <v>0</v>
      </c>
    </row>
    <row r="260" spans="1:51" ht="20.100000000000001" customHeight="1" x14ac:dyDescent="0.25">
      <c r="A260" s="141" t="s">
        <v>427</v>
      </c>
      <c r="B260" s="142" t="s">
        <v>428</v>
      </c>
      <c r="C260" s="140">
        <f>C261+C263+C269+C272+C278+C280+C293+C295+C298</f>
        <v>8297863801.3917189</v>
      </c>
      <c r="D260" s="140">
        <f t="shared" ref="D260:Q260" si="120">D261+D263+D269+D272+D278+D280+D293+D295+D298</f>
        <v>529266480.32999998</v>
      </c>
      <c r="E260" s="140">
        <f t="shared" si="120"/>
        <v>2736000000</v>
      </c>
      <c r="F260" s="140">
        <f t="shared" si="120"/>
        <v>0</v>
      </c>
      <c r="G260" s="140">
        <f t="shared" si="120"/>
        <v>11563130281.72172</v>
      </c>
      <c r="H260" s="140">
        <f t="shared" si="120"/>
        <v>1950699992.0035</v>
      </c>
      <c r="I260" s="140">
        <f t="shared" si="120"/>
        <v>8317512751.3892498</v>
      </c>
      <c r="J260" s="140">
        <f t="shared" si="120"/>
        <v>3245617530.3324695</v>
      </c>
      <c r="K260" s="140">
        <f t="shared" si="120"/>
        <v>678627229</v>
      </c>
      <c r="L260" s="140">
        <f t="shared" si="120"/>
        <v>1731342187.0202501</v>
      </c>
      <c r="M260" s="140">
        <f t="shared" si="120"/>
        <v>1731342187.0202501</v>
      </c>
      <c r="N260" s="140">
        <f t="shared" si="120"/>
        <v>848667447.05350018</v>
      </c>
      <c r="O260" s="140">
        <f t="shared" si="120"/>
        <v>9236451644.4392509</v>
      </c>
      <c r="P260" s="140">
        <f t="shared" si="120"/>
        <v>918938893.05000019</v>
      </c>
      <c r="Q260" s="140">
        <f t="shared" si="120"/>
        <v>2326678637.2824693</v>
      </c>
      <c r="R260" s="140">
        <f>R261+R263+R269+R272+R278+R280+R293+R295+R298</f>
        <v>848667447.05350018</v>
      </c>
      <c r="S260" s="437">
        <f>S261+S263+S269+S272+S278+S280+S293+S295+S298</f>
        <v>9236451644.4392509</v>
      </c>
      <c r="T260" s="182"/>
      <c r="U260" s="364">
        <v>2020208</v>
      </c>
      <c r="V260" s="362" t="s">
        <v>428</v>
      </c>
      <c r="W260" s="283">
        <v>8297863801.3917208</v>
      </c>
      <c r="X260" s="283">
        <v>529266480.32999998</v>
      </c>
      <c r="Y260" s="283">
        <v>0</v>
      </c>
      <c r="Z260" s="283">
        <v>2736000000</v>
      </c>
      <c r="AA260" s="283">
        <v>0</v>
      </c>
      <c r="AB260" s="283">
        <v>11563130281.721722</v>
      </c>
      <c r="AC260" s="283">
        <v>20000000</v>
      </c>
      <c r="AD260" s="283">
        <v>8387784197.3857508</v>
      </c>
      <c r="AE260" s="283">
        <v>848667447.05349827</v>
      </c>
      <c r="AF260" s="283">
        <v>9236451644.439249</v>
      </c>
      <c r="AG260" s="283">
        <v>2326678637.2824726</v>
      </c>
      <c r="AH260" s="283">
        <v>429757680</v>
      </c>
      <c r="AI260" s="283">
        <v>6366812759.3857508</v>
      </c>
      <c r="AJ260" s="283">
        <v>1950699992.0035009</v>
      </c>
      <c r="AK260" s="283">
        <v>8317512751.3892517</v>
      </c>
      <c r="AL260" s="283">
        <v>918938893.04999733</v>
      </c>
      <c r="AM260" s="283">
        <v>355640000</v>
      </c>
      <c r="AN260" s="283">
        <v>1052714958.0202498</v>
      </c>
      <c r="AO260" s="283">
        <v>678627229</v>
      </c>
      <c r="AP260" s="283">
        <v>1731342187.0202498</v>
      </c>
      <c r="AQ260" s="283">
        <v>6586170564.3690014</v>
      </c>
      <c r="AR260" s="283">
        <v>0</v>
      </c>
      <c r="AS260" s="283">
        <v>0</v>
      </c>
      <c r="AT260" s="283">
        <v>0</v>
      </c>
      <c r="AU260" s="283">
        <v>1052714958.0202498</v>
      </c>
      <c r="AV260" s="283">
        <v>678627229</v>
      </c>
      <c r="AW260" s="283">
        <v>1731342187.0202498</v>
      </c>
      <c r="AX260" s="283">
        <v>1731342187.0202498</v>
      </c>
      <c r="AY260" s="283">
        <v>2086982187.0202498</v>
      </c>
    </row>
    <row r="261" spans="1:51" ht="20.100000000000001" customHeight="1" x14ac:dyDescent="0.25">
      <c r="A261" s="141" t="s">
        <v>429</v>
      </c>
      <c r="B261" s="142" t="s">
        <v>430</v>
      </c>
      <c r="C261" s="140">
        <f t="shared" ref="C261:S261" si="121">C262</f>
        <v>870365000</v>
      </c>
      <c r="D261" s="140">
        <f t="shared" si="121"/>
        <v>0</v>
      </c>
      <c r="E261" s="140">
        <f t="shared" si="121"/>
        <v>0</v>
      </c>
      <c r="F261" s="140">
        <f t="shared" si="121"/>
        <v>0</v>
      </c>
      <c r="G261" s="140">
        <f t="shared" si="121"/>
        <v>870365000</v>
      </c>
      <c r="H261" s="140">
        <f t="shared" si="121"/>
        <v>8000000</v>
      </c>
      <c r="I261" s="140">
        <f t="shared" si="121"/>
        <v>849014392</v>
      </c>
      <c r="J261" s="140">
        <f t="shared" si="121"/>
        <v>21350608</v>
      </c>
      <c r="K261" s="140">
        <f t="shared" si="121"/>
        <v>126610441</v>
      </c>
      <c r="L261" s="140">
        <f t="shared" si="121"/>
        <v>271169110</v>
      </c>
      <c r="M261" s="140">
        <f t="shared" si="121"/>
        <v>271169110</v>
      </c>
      <c r="N261" s="140">
        <f t="shared" si="121"/>
        <v>-9000000</v>
      </c>
      <c r="O261" s="140">
        <f t="shared" si="121"/>
        <v>850014392</v>
      </c>
      <c r="P261" s="140">
        <f t="shared" si="121"/>
        <v>1000000</v>
      </c>
      <c r="Q261" s="140">
        <f t="shared" si="121"/>
        <v>20350608</v>
      </c>
      <c r="R261" s="140">
        <f t="shared" si="121"/>
        <v>-9000000</v>
      </c>
      <c r="S261" s="437">
        <f t="shared" si="121"/>
        <v>850014392</v>
      </c>
      <c r="T261" s="182"/>
      <c r="U261" s="364">
        <v>202020802</v>
      </c>
      <c r="V261" s="362" t="s">
        <v>430</v>
      </c>
      <c r="W261" s="283">
        <v>870365000</v>
      </c>
      <c r="X261" s="283">
        <v>0</v>
      </c>
      <c r="Y261" s="283">
        <v>0</v>
      </c>
      <c r="Z261" s="283">
        <v>0</v>
      </c>
      <c r="AA261" s="283">
        <v>0</v>
      </c>
      <c r="AB261" s="283">
        <v>870365000</v>
      </c>
      <c r="AC261" s="283">
        <v>0</v>
      </c>
      <c r="AD261" s="283">
        <v>859014392</v>
      </c>
      <c r="AE261" s="283">
        <v>-9000000</v>
      </c>
      <c r="AF261" s="283">
        <v>850014392</v>
      </c>
      <c r="AG261" s="283">
        <v>20350608</v>
      </c>
      <c r="AH261" s="283">
        <v>0</v>
      </c>
      <c r="AI261" s="283">
        <v>841014392</v>
      </c>
      <c r="AJ261" s="283">
        <v>8000000</v>
      </c>
      <c r="AK261" s="283">
        <v>849014392</v>
      </c>
      <c r="AL261" s="283">
        <v>1000000</v>
      </c>
      <c r="AM261" s="283">
        <v>0</v>
      </c>
      <c r="AN261" s="283">
        <v>144558669</v>
      </c>
      <c r="AO261" s="283">
        <v>126610441</v>
      </c>
      <c r="AP261" s="283">
        <v>271169110</v>
      </c>
      <c r="AQ261" s="283">
        <v>577845282</v>
      </c>
      <c r="AR261" s="283">
        <v>0</v>
      </c>
      <c r="AS261" s="283">
        <v>0</v>
      </c>
      <c r="AT261" s="283">
        <v>0</v>
      </c>
      <c r="AU261" s="283">
        <v>144558669</v>
      </c>
      <c r="AV261" s="283">
        <v>126610441</v>
      </c>
      <c r="AW261" s="283">
        <v>271169110</v>
      </c>
      <c r="AX261" s="283">
        <v>271169110</v>
      </c>
      <c r="AY261" s="283">
        <v>271169110</v>
      </c>
    </row>
    <row r="262" spans="1:51" ht="20.100000000000001" customHeight="1" x14ac:dyDescent="0.25">
      <c r="A262" s="10">
        <v>20202080201</v>
      </c>
      <c r="B262" s="11" t="s">
        <v>431</v>
      </c>
      <c r="C262" s="15">
        <v>870365000</v>
      </c>
      <c r="D262" s="183">
        <v>0</v>
      </c>
      <c r="E262" s="131">
        <v>0</v>
      </c>
      <c r="F262" s="131">
        <v>0</v>
      </c>
      <c r="G262" s="15">
        <f>C262+D262+E262-F262</f>
        <v>870365000</v>
      </c>
      <c r="H262" s="183">
        <v>8000000</v>
      </c>
      <c r="I262" s="183">
        <v>849014392</v>
      </c>
      <c r="J262" s="183">
        <f>G262-I262</f>
        <v>21350608</v>
      </c>
      <c r="K262" s="183">
        <v>126610441</v>
      </c>
      <c r="L262" s="183">
        <v>271169110</v>
      </c>
      <c r="M262" s="183">
        <v>271169110</v>
      </c>
      <c r="N262" s="183">
        <v>-9000000</v>
      </c>
      <c r="O262" s="183">
        <v>850014392</v>
      </c>
      <c r="P262" s="15">
        <f>O262-I262</f>
        <v>1000000</v>
      </c>
      <c r="Q262" s="12">
        <f>G262-O262</f>
        <v>20350608</v>
      </c>
      <c r="R262" s="183">
        <v>-9000000</v>
      </c>
      <c r="S262" s="438">
        <v>850014392</v>
      </c>
      <c r="T262" s="182"/>
      <c r="U262" s="364">
        <v>20202080201</v>
      </c>
      <c r="V262" s="362" t="s">
        <v>431</v>
      </c>
      <c r="W262" s="283">
        <v>870365000</v>
      </c>
      <c r="X262" s="283">
        <v>0</v>
      </c>
      <c r="Y262" s="283">
        <v>0</v>
      </c>
      <c r="Z262" s="283">
        <v>0</v>
      </c>
      <c r="AA262" s="283">
        <v>0</v>
      </c>
      <c r="AB262" s="283">
        <v>870365000</v>
      </c>
      <c r="AC262" s="283">
        <v>0</v>
      </c>
      <c r="AD262" s="283">
        <v>859014392</v>
      </c>
      <c r="AE262" s="283">
        <v>-9000000</v>
      </c>
      <c r="AF262" s="283">
        <v>850014392</v>
      </c>
      <c r="AG262" s="283">
        <v>20350608</v>
      </c>
      <c r="AH262" s="283">
        <v>0</v>
      </c>
      <c r="AI262" s="283">
        <v>841014392</v>
      </c>
      <c r="AJ262" s="283">
        <v>8000000</v>
      </c>
      <c r="AK262" s="283">
        <v>849014392</v>
      </c>
      <c r="AL262" s="283">
        <v>1000000</v>
      </c>
      <c r="AM262" s="283">
        <v>0</v>
      </c>
      <c r="AN262" s="283">
        <v>144558669</v>
      </c>
      <c r="AO262" s="283">
        <v>126610441</v>
      </c>
      <c r="AP262" s="283">
        <v>271169110</v>
      </c>
      <c r="AQ262" s="283">
        <v>577845282</v>
      </c>
      <c r="AR262" s="283">
        <v>0</v>
      </c>
      <c r="AS262" s="283">
        <v>0</v>
      </c>
      <c r="AT262" s="283">
        <v>0</v>
      </c>
      <c r="AU262" s="283">
        <v>144558669</v>
      </c>
      <c r="AV262" s="283">
        <v>126610441</v>
      </c>
      <c r="AW262" s="283">
        <v>271169110</v>
      </c>
      <c r="AX262" s="283">
        <v>271169110</v>
      </c>
      <c r="AY262" s="283">
        <v>271169110</v>
      </c>
    </row>
    <row r="263" spans="1:51" ht="20.100000000000001" customHeight="1" x14ac:dyDescent="0.25">
      <c r="A263" s="141" t="s">
        <v>432</v>
      </c>
      <c r="B263" s="142" t="s">
        <v>433</v>
      </c>
      <c r="C263" s="140">
        <f>C264+C266+C267+C268</f>
        <v>5090114774.145649</v>
      </c>
      <c r="D263" s="140">
        <f t="shared" ref="D263:Q263" si="122">D264+D266+D267+D268</f>
        <v>0</v>
      </c>
      <c r="E263" s="140">
        <f t="shared" si="122"/>
        <v>1600000000</v>
      </c>
      <c r="F263" s="140">
        <f t="shared" si="122"/>
        <v>0</v>
      </c>
      <c r="G263" s="140">
        <f t="shared" si="122"/>
        <v>6690114774.145649</v>
      </c>
      <c r="H263" s="140">
        <f t="shared" si="122"/>
        <v>440864103.00349998</v>
      </c>
      <c r="I263" s="140">
        <f t="shared" si="122"/>
        <v>5155108244.3892498</v>
      </c>
      <c r="J263" s="140">
        <f t="shared" si="122"/>
        <v>1535006529.7563996</v>
      </c>
      <c r="K263" s="140">
        <f t="shared" si="122"/>
        <v>324176533</v>
      </c>
      <c r="L263" s="140">
        <f t="shared" si="122"/>
        <v>1129663577.0202501</v>
      </c>
      <c r="M263" s="140">
        <f t="shared" si="122"/>
        <v>1129663577.0202501</v>
      </c>
      <c r="N263" s="140">
        <f t="shared" si="122"/>
        <v>284622774.05350018</v>
      </c>
      <c r="O263" s="140">
        <f t="shared" si="122"/>
        <v>5572551827.43925</v>
      </c>
      <c r="P263" s="140">
        <f t="shared" si="122"/>
        <v>417443583.05000019</v>
      </c>
      <c r="Q263" s="140">
        <f t="shared" si="122"/>
        <v>1117562946.7063994</v>
      </c>
      <c r="R263" s="140">
        <f>R264+R266+R267+R268</f>
        <v>284622774.05350018</v>
      </c>
      <c r="S263" s="437">
        <f>S264+S266+S267+S268</f>
        <v>5572551827.43925</v>
      </c>
      <c r="T263" s="182"/>
      <c r="U263" s="364">
        <v>202020803</v>
      </c>
      <c r="V263" s="362" t="s">
        <v>1012</v>
      </c>
      <c r="W263" s="283">
        <v>5090114774.1456499</v>
      </c>
      <c r="X263" s="283">
        <v>0</v>
      </c>
      <c r="Y263" s="283">
        <v>0</v>
      </c>
      <c r="Z263" s="283">
        <v>1600000000</v>
      </c>
      <c r="AA263" s="283">
        <v>0</v>
      </c>
      <c r="AB263" s="283">
        <v>6690114774.1456499</v>
      </c>
      <c r="AC263" s="283">
        <v>20000000</v>
      </c>
      <c r="AD263" s="283">
        <v>5287929053.3857508</v>
      </c>
      <c r="AE263" s="283">
        <v>284622774.05350018</v>
      </c>
      <c r="AF263" s="283">
        <v>5572551827.4392509</v>
      </c>
      <c r="AG263" s="283">
        <v>1117562946.706399</v>
      </c>
      <c r="AH263" s="283">
        <v>374117680</v>
      </c>
      <c r="AI263" s="283">
        <v>4714244141.3857508</v>
      </c>
      <c r="AJ263" s="283">
        <v>440864103.00349998</v>
      </c>
      <c r="AK263" s="283">
        <v>5155108244.3892508</v>
      </c>
      <c r="AL263" s="283">
        <v>417443583.05000019</v>
      </c>
      <c r="AM263" s="283">
        <v>300000000</v>
      </c>
      <c r="AN263" s="283">
        <v>805487044.02024996</v>
      </c>
      <c r="AO263" s="283">
        <v>324176532.99999988</v>
      </c>
      <c r="AP263" s="283">
        <v>1129663577.0202498</v>
      </c>
      <c r="AQ263" s="283">
        <v>4025444667.3690009</v>
      </c>
      <c r="AR263" s="283">
        <v>0</v>
      </c>
      <c r="AS263" s="283">
        <v>0</v>
      </c>
      <c r="AT263" s="283">
        <v>0</v>
      </c>
      <c r="AU263" s="283">
        <v>805487044.02024996</v>
      </c>
      <c r="AV263" s="283">
        <v>324176532.99999988</v>
      </c>
      <c r="AW263" s="283">
        <v>1129663577.0202498</v>
      </c>
      <c r="AX263" s="283">
        <v>1129663577.0202498</v>
      </c>
      <c r="AY263" s="283">
        <v>1429663577.0202498</v>
      </c>
    </row>
    <row r="264" spans="1:51" ht="20.100000000000001" customHeight="1" x14ac:dyDescent="0.25">
      <c r="A264" s="141" t="s">
        <v>434</v>
      </c>
      <c r="B264" s="142" t="s">
        <v>435</v>
      </c>
      <c r="C264" s="140">
        <f t="shared" ref="C264:S264" si="123">C265</f>
        <v>640029673.44349957</v>
      </c>
      <c r="D264" s="140">
        <f t="shared" si="123"/>
        <v>0</v>
      </c>
      <c r="E264" s="140">
        <f t="shared" si="123"/>
        <v>50000000</v>
      </c>
      <c r="F264" s="140">
        <f t="shared" si="123"/>
        <v>0</v>
      </c>
      <c r="G264" s="140">
        <f t="shared" si="123"/>
        <v>690029673.44349957</v>
      </c>
      <c r="H264" s="140">
        <f t="shared" si="123"/>
        <v>79034558.443500042</v>
      </c>
      <c r="I264" s="140">
        <f t="shared" si="123"/>
        <v>630598961.44350004</v>
      </c>
      <c r="J264" s="140">
        <f t="shared" si="123"/>
        <v>59430711.999999523</v>
      </c>
      <c r="K264" s="140">
        <f t="shared" si="123"/>
        <v>49083582.999999985</v>
      </c>
      <c r="L264" s="140">
        <f t="shared" si="123"/>
        <v>164695920.01999998</v>
      </c>
      <c r="M264" s="140">
        <f t="shared" si="123"/>
        <v>164695920.01999998</v>
      </c>
      <c r="N264" s="140">
        <f t="shared" si="123"/>
        <v>29034558.443500042</v>
      </c>
      <c r="O264" s="140">
        <f t="shared" si="123"/>
        <v>688754825.44350004</v>
      </c>
      <c r="P264" s="140">
        <f t="shared" si="123"/>
        <v>58155864</v>
      </c>
      <c r="Q264" s="140">
        <f t="shared" si="123"/>
        <v>1274847.9999995232</v>
      </c>
      <c r="R264" s="140">
        <f t="shared" si="123"/>
        <v>29034558.443500042</v>
      </c>
      <c r="S264" s="437">
        <f t="shared" si="123"/>
        <v>688754825.44350004</v>
      </c>
      <c r="T264" s="182"/>
      <c r="U264" s="364">
        <v>20202080301</v>
      </c>
      <c r="V264" s="362" t="s">
        <v>1013</v>
      </c>
      <c r="W264" s="283">
        <v>640029673.44350004</v>
      </c>
      <c r="X264" s="283">
        <v>0</v>
      </c>
      <c r="Y264" s="283">
        <v>0</v>
      </c>
      <c r="Z264" s="283">
        <v>50000000</v>
      </c>
      <c r="AA264" s="283">
        <v>0</v>
      </c>
      <c r="AB264" s="283">
        <v>690029673.44350004</v>
      </c>
      <c r="AC264" s="283">
        <v>0</v>
      </c>
      <c r="AD264" s="283">
        <v>659720267</v>
      </c>
      <c r="AE264" s="283">
        <v>29034558.443500042</v>
      </c>
      <c r="AF264" s="283">
        <v>688754825.44350004</v>
      </c>
      <c r="AG264" s="283">
        <v>1274848</v>
      </c>
      <c r="AH264" s="283">
        <v>0</v>
      </c>
      <c r="AI264" s="283">
        <v>551564403</v>
      </c>
      <c r="AJ264" s="283">
        <v>79034558.443500042</v>
      </c>
      <c r="AK264" s="283">
        <v>630598961.44350004</v>
      </c>
      <c r="AL264" s="283">
        <v>58155864</v>
      </c>
      <c r="AM264" s="283">
        <v>0</v>
      </c>
      <c r="AN264" s="283">
        <v>115612337.02</v>
      </c>
      <c r="AO264" s="283">
        <v>49083582.999999985</v>
      </c>
      <c r="AP264" s="283">
        <v>164695920.01999998</v>
      </c>
      <c r="AQ264" s="283">
        <v>465903041.42350006</v>
      </c>
      <c r="AR264" s="283">
        <v>0</v>
      </c>
      <c r="AS264" s="283">
        <v>0</v>
      </c>
      <c r="AT264" s="283">
        <v>0</v>
      </c>
      <c r="AU264" s="283">
        <v>115612337.02</v>
      </c>
      <c r="AV264" s="283">
        <v>49083582.999999985</v>
      </c>
      <c r="AW264" s="283">
        <v>164695920.01999998</v>
      </c>
      <c r="AX264" s="283">
        <v>164695920.01999998</v>
      </c>
      <c r="AY264" s="283">
        <v>164695920.01999998</v>
      </c>
    </row>
    <row r="265" spans="1:51" ht="20.100000000000001" customHeight="1" x14ac:dyDescent="0.25">
      <c r="A265" s="10" t="s">
        <v>436</v>
      </c>
      <c r="B265" s="11" t="s">
        <v>437</v>
      </c>
      <c r="C265" s="12">
        <v>640029673.44349957</v>
      </c>
      <c r="D265" s="183">
        <v>0</v>
      </c>
      <c r="E265" s="131">
        <v>50000000</v>
      </c>
      <c r="F265" s="131">
        <v>0</v>
      </c>
      <c r="G265" s="12">
        <f>C265+D265+E265-F265</f>
        <v>690029673.44349957</v>
      </c>
      <c r="H265" s="183">
        <v>79034558.443500042</v>
      </c>
      <c r="I265" s="183">
        <v>630598961.44350004</v>
      </c>
      <c r="J265" s="183">
        <f>G265-I265</f>
        <v>59430711.999999523</v>
      </c>
      <c r="K265" s="183">
        <v>49083582.999999985</v>
      </c>
      <c r="L265" s="183">
        <v>164695920.01999998</v>
      </c>
      <c r="M265" s="183">
        <v>164695920.01999998</v>
      </c>
      <c r="N265" s="183">
        <v>29034558.443500042</v>
      </c>
      <c r="O265" s="183">
        <v>688754825.44350004</v>
      </c>
      <c r="P265" s="12">
        <f>O265-I265</f>
        <v>58155864</v>
      </c>
      <c r="Q265" s="12">
        <f>G265-O265</f>
        <v>1274847.9999995232</v>
      </c>
      <c r="R265" s="183">
        <v>29034558.443500042</v>
      </c>
      <c r="S265" s="438">
        <v>688754825.44350004</v>
      </c>
      <c r="T265" s="182"/>
      <c r="U265" s="364">
        <v>202020803019</v>
      </c>
      <c r="V265" s="362" t="s">
        <v>1014</v>
      </c>
      <c r="W265" s="283">
        <v>640029673.44350004</v>
      </c>
      <c r="X265" s="283">
        <v>0</v>
      </c>
      <c r="Y265" s="283">
        <v>0</v>
      </c>
      <c r="Z265" s="283">
        <v>50000000</v>
      </c>
      <c r="AA265" s="283">
        <v>0</v>
      </c>
      <c r="AB265" s="283">
        <v>690029673.44350004</v>
      </c>
      <c r="AC265" s="283">
        <v>0</v>
      </c>
      <c r="AD265" s="283">
        <v>659720267</v>
      </c>
      <c r="AE265" s="283">
        <v>29034558.443500042</v>
      </c>
      <c r="AF265" s="283">
        <v>688754825.44350004</v>
      </c>
      <c r="AG265" s="283">
        <v>1274848</v>
      </c>
      <c r="AH265" s="283">
        <v>0</v>
      </c>
      <c r="AI265" s="283">
        <v>551564403</v>
      </c>
      <c r="AJ265" s="283">
        <v>79034558.443500042</v>
      </c>
      <c r="AK265" s="283">
        <v>630598961.44350004</v>
      </c>
      <c r="AL265" s="283">
        <v>58155864</v>
      </c>
      <c r="AM265" s="283">
        <v>0</v>
      </c>
      <c r="AN265" s="283">
        <v>115612337.02</v>
      </c>
      <c r="AO265" s="283">
        <v>49083582.999999985</v>
      </c>
      <c r="AP265" s="283">
        <v>164695920.01999998</v>
      </c>
      <c r="AQ265" s="283">
        <v>465903041.42350006</v>
      </c>
      <c r="AR265" s="283">
        <v>0</v>
      </c>
      <c r="AS265" s="283">
        <v>0</v>
      </c>
      <c r="AT265" s="283">
        <v>0</v>
      </c>
      <c r="AU265" s="283">
        <v>115612337.02</v>
      </c>
      <c r="AV265" s="283">
        <v>49083582.999999985</v>
      </c>
      <c r="AW265" s="283">
        <v>164695920.01999998</v>
      </c>
      <c r="AX265" s="283">
        <v>164695920.01999998</v>
      </c>
      <c r="AY265" s="283">
        <v>164695920.01999998</v>
      </c>
    </row>
    <row r="266" spans="1:51" ht="20.100000000000001" customHeight="1" x14ac:dyDescent="0.25">
      <c r="A266" s="10" t="s">
        <v>438</v>
      </c>
      <c r="B266" s="11" t="s">
        <v>439</v>
      </c>
      <c r="C266" s="13">
        <v>828928388.51639998</v>
      </c>
      <c r="D266" s="183">
        <v>0</v>
      </c>
      <c r="E266" s="131">
        <v>0</v>
      </c>
      <c r="F266" s="131">
        <v>0</v>
      </c>
      <c r="G266" s="13">
        <f>C266+D266+E266-F266</f>
        <v>828928388.51639998</v>
      </c>
      <c r="H266" s="183">
        <v>21773000</v>
      </c>
      <c r="I266" s="183">
        <v>155113968</v>
      </c>
      <c r="J266" s="183">
        <f>G266-I266</f>
        <v>673814420.51639998</v>
      </c>
      <c r="K266" s="183">
        <v>68707657</v>
      </c>
      <c r="L266" s="183">
        <v>73707657</v>
      </c>
      <c r="M266" s="183">
        <v>73707657</v>
      </c>
      <c r="N266" s="183">
        <v>28973000</v>
      </c>
      <c r="O266" s="183">
        <v>183913968</v>
      </c>
      <c r="P266" s="13">
        <f>O266-I266</f>
        <v>28800000</v>
      </c>
      <c r="Q266" s="12">
        <f>G266-O266</f>
        <v>645014420.51639998</v>
      </c>
      <c r="R266" s="183">
        <v>28973000</v>
      </c>
      <c r="S266" s="438">
        <v>183913968</v>
      </c>
      <c r="T266" s="182"/>
      <c r="U266" s="364">
        <v>20202080305</v>
      </c>
      <c r="V266" s="362" t="s">
        <v>439</v>
      </c>
      <c r="W266" s="283">
        <v>828928388.51639998</v>
      </c>
      <c r="X266" s="283">
        <v>0</v>
      </c>
      <c r="Y266" s="283">
        <v>0</v>
      </c>
      <c r="Z266" s="283">
        <v>0</v>
      </c>
      <c r="AA266" s="283">
        <v>0</v>
      </c>
      <c r="AB266" s="283">
        <v>828928388.51639998</v>
      </c>
      <c r="AC266" s="283">
        <v>0</v>
      </c>
      <c r="AD266" s="283">
        <v>154940968</v>
      </c>
      <c r="AE266" s="283">
        <v>28973000</v>
      </c>
      <c r="AF266" s="283">
        <v>183913968</v>
      </c>
      <c r="AG266" s="283">
        <v>645014420.51639998</v>
      </c>
      <c r="AH266" s="283">
        <v>0</v>
      </c>
      <c r="AI266" s="283">
        <v>133340968</v>
      </c>
      <c r="AJ266" s="283">
        <v>21773000</v>
      </c>
      <c r="AK266" s="283">
        <v>155113968</v>
      </c>
      <c r="AL266" s="283">
        <v>28800000</v>
      </c>
      <c r="AM266" s="283">
        <v>0</v>
      </c>
      <c r="AN266" s="283">
        <v>5000000</v>
      </c>
      <c r="AO266" s="283">
        <v>68707657</v>
      </c>
      <c r="AP266" s="283">
        <v>73707657</v>
      </c>
      <c r="AQ266" s="283">
        <v>81406311</v>
      </c>
      <c r="AR266" s="283">
        <v>0</v>
      </c>
      <c r="AS266" s="283">
        <v>0</v>
      </c>
      <c r="AT266" s="283">
        <v>0</v>
      </c>
      <c r="AU266" s="283">
        <v>5000000</v>
      </c>
      <c r="AV266" s="283">
        <v>68707657</v>
      </c>
      <c r="AW266" s="283">
        <v>73707657</v>
      </c>
      <c r="AX266" s="283">
        <v>73707657</v>
      </c>
      <c r="AY266" s="283">
        <v>73707657</v>
      </c>
    </row>
    <row r="267" spans="1:51" ht="20.100000000000001" customHeight="1" x14ac:dyDescent="0.25">
      <c r="A267" s="10" t="s">
        <v>440</v>
      </c>
      <c r="B267" s="11" t="s">
        <v>441</v>
      </c>
      <c r="C267" s="13">
        <v>257226392.18575007</v>
      </c>
      <c r="D267" s="183">
        <v>0</v>
      </c>
      <c r="E267" s="131">
        <v>300000000</v>
      </c>
      <c r="F267" s="131">
        <v>0</v>
      </c>
      <c r="G267" s="13">
        <f>C267+D267+E267-F267</f>
        <v>557226392.18575001</v>
      </c>
      <c r="H267" s="183">
        <v>170994893</v>
      </c>
      <c r="I267" s="183">
        <v>244065908.99575007</v>
      </c>
      <c r="J267" s="183">
        <f>G267-I267</f>
        <v>313160483.18999994</v>
      </c>
      <c r="K267" s="183">
        <v>8900000</v>
      </c>
      <c r="L267" s="183">
        <v>26671016.000250004</v>
      </c>
      <c r="M267" s="183">
        <v>26671016.000250004</v>
      </c>
      <c r="N267" s="183">
        <v>57428823</v>
      </c>
      <c r="O267" s="183">
        <v>260499838.99575007</v>
      </c>
      <c r="P267" s="13">
        <f>O267-I267</f>
        <v>16433930</v>
      </c>
      <c r="Q267" s="12">
        <f>G267-O267</f>
        <v>296726553.18999994</v>
      </c>
      <c r="R267" s="183">
        <v>57428823</v>
      </c>
      <c r="S267" s="438">
        <v>260499838.99575007</v>
      </c>
      <c r="T267" s="182"/>
      <c r="U267" s="364">
        <v>20202080306</v>
      </c>
      <c r="V267" s="362" t="s">
        <v>441</v>
      </c>
      <c r="W267" s="283">
        <v>257226392.18575007</v>
      </c>
      <c r="X267" s="283">
        <v>0</v>
      </c>
      <c r="Y267" s="283">
        <v>0</v>
      </c>
      <c r="Z267" s="283">
        <v>300000000</v>
      </c>
      <c r="AA267" s="283">
        <v>0</v>
      </c>
      <c r="AB267" s="283">
        <v>557226392.18575001</v>
      </c>
      <c r="AC267" s="283">
        <v>20000000</v>
      </c>
      <c r="AD267" s="283">
        <v>203071015.99575007</v>
      </c>
      <c r="AE267" s="283">
        <v>57428823</v>
      </c>
      <c r="AF267" s="283">
        <v>260499838.99575007</v>
      </c>
      <c r="AG267" s="283">
        <v>296726553.18999994</v>
      </c>
      <c r="AH267" s="283">
        <v>0</v>
      </c>
      <c r="AI267" s="283">
        <v>73071015.995750055</v>
      </c>
      <c r="AJ267" s="283">
        <v>170994893</v>
      </c>
      <c r="AK267" s="283">
        <v>244065908.99575007</v>
      </c>
      <c r="AL267" s="283">
        <v>16433930</v>
      </c>
      <c r="AM267" s="283">
        <v>0</v>
      </c>
      <c r="AN267" s="283">
        <v>17771016.000250004</v>
      </c>
      <c r="AO267" s="283">
        <v>8900000</v>
      </c>
      <c r="AP267" s="283">
        <v>26671016.000250004</v>
      </c>
      <c r="AQ267" s="283">
        <v>217394892.99550006</v>
      </c>
      <c r="AR267" s="283">
        <v>0</v>
      </c>
      <c r="AS267" s="283">
        <v>0</v>
      </c>
      <c r="AT267" s="283">
        <v>0</v>
      </c>
      <c r="AU267" s="283">
        <v>17771016.000250004</v>
      </c>
      <c r="AV267" s="283">
        <v>8900000</v>
      </c>
      <c r="AW267" s="283">
        <v>26671016.000250004</v>
      </c>
      <c r="AX267" s="283">
        <v>26671016.000250004</v>
      </c>
      <c r="AY267" s="283">
        <v>26671016.000250004</v>
      </c>
    </row>
    <row r="268" spans="1:51" ht="20.100000000000001" customHeight="1" x14ac:dyDescent="0.25">
      <c r="A268" s="10" t="s">
        <v>442</v>
      </c>
      <c r="B268" s="11" t="s">
        <v>443</v>
      </c>
      <c r="C268" s="14">
        <v>3363930320</v>
      </c>
      <c r="D268" s="183">
        <v>0</v>
      </c>
      <c r="E268" s="131">
        <v>1250000000</v>
      </c>
      <c r="F268" s="131">
        <v>0</v>
      </c>
      <c r="G268" s="14">
        <f>C268+D268+E268-F268</f>
        <v>4613930320</v>
      </c>
      <c r="H268" s="183">
        <v>169061651.55999994</v>
      </c>
      <c r="I268" s="183">
        <v>4125329405.9499998</v>
      </c>
      <c r="J268" s="183">
        <f>G268-I268</f>
        <v>488600914.05000019</v>
      </c>
      <c r="K268" s="183">
        <v>197485293</v>
      </c>
      <c r="L268" s="183">
        <v>864588984</v>
      </c>
      <c r="M268" s="183">
        <v>864588984</v>
      </c>
      <c r="N268" s="183">
        <v>169186392.61000013</v>
      </c>
      <c r="O268" s="183">
        <v>4439383195</v>
      </c>
      <c r="P268" s="14">
        <f>O268-I268</f>
        <v>314053789.05000019</v>
      </c>
      <c r="Q268" s="12">
        <f>G268-O268</f>
        <v>174547125</v>
      </c>
      <c r="R268" s="183">
        <v>169186392.61000013</v>
      </c>
      <c r="S268" s="438">
        <v>4439383195</v>
      </c>
      <c r="T268" s="182"/>
      <c r="U268" s="364">
        <v>20202080309</v>
      </c>
      <c r="V268" s="362" t="s">
        <v>443</v>
      </c>
      <c r="W268" s="283">
        <v>3363930320</v>
      </c>
      <c r="X268" s="283">
        <v>0</v>
      </c>
      <c r="Y268" s="283">
        <v>0</v>
      </c>
      <c r="Z268" s="283">
        <v>1250000000</v>
      </c>
      <c r="AA268" s="283">
        <v>0</v>
      </c>
      <c r="AB268" s="283">
        <v>4613930320</v>
      </c>
      <c r="AC268" s="283">
        <v>0</v>
      </c>
      <c r="AD268" s="283">
        <v>4270196802.3899999</v>
      </c>
      <c r="AE268" s="283">
        <v>169186392.61000013</v>
      </c>
      <c r="AF268" s="283">
        <v>4439383195</v>
      </c>
      <c r="AG268" s="283">
        <v>174547125</v>
      </c>
      <c r="AH268" s="283">
        <v>374117680</v>
      </c>
      <c r="AI268" s="283">
        <v>3956267754.3899999</v>
      </c>
      <c r="AJ268" s="283">
        <v>169061651.55999994</v>
      </c>
      <c r="AK268" s="283">
        <v>4125329405.9499998</v>
      </c>
      <c r="AL268" s="283">
        <v>314053789.05000019</v>
      </c>
      <c r="AM268" s="283">
        <v>300000000</v>
      </c>
      <c r="AN268" s="283">
        <v>667103691</v>
      </c>
      <c r="AO268" s="283">
        <v>197485293</v>
      </c>
      <c r="AP268" s="283">
        <v>864588984</v>
      </c>
      <c r="AQ268" s="283">
        <v>3260740421.9499998</v>
      </c>
      <c r="AR268" s="283">
        <v>0</v>
      </c>
      <c r="AS268" s="283">
        <v>0</v>
      </c>
      <c r="AT268" s="283">
        <v>0</v>
      </c>
      <c r="AU268" s="283">
        <v>667103691</v>
      </c>
      <c r="AV268" s="283">
        <v>197485293</v>
      </c>
      <c r="AW268" s="283">
        <v>864588984</v>
      </c>
      <c r="AX268" s="283">
        <v>864588984</v>
      </c>
      <c r="AY268" s="283">
        <v>1164588984</v>
      </c>
    </row>
    <row r="269" spans="1:51" ht="20.100000000000001" customHeight="1" x14ac:dyDescent="0.25">
      <c r="A269" s="141" t="s">
        <v>444</v>
      </c>
      <c r="B269" s="142" t="s">
        <v>445</v>
      </c>
      <c r="C269" s="140">
        <f t="shared" ref="C269:Q269" si="124">SUM(C270:C271)</f>
        <v>491852398.33252001</v>
      </c>
      <c r="D269" s="140">
        <f t="shared" si="124"/>
        <v>0</v>
      </c>
      <c r="E269" s="140">
        <f t="shared" si="124"/>
        <v>508000000</v>
      </c>
      <c r="F269" s="140">
        <f t="shared" si="124"/>
        <v>0</v>
      </c>
      <c r="G269" s="140">
        <f t="shared" si="124"/>
        <v>999852398.33252001</v>
      </c>
      <c r="H269" s="140">
        <f t="shared" si="124"/>
        <v>565772156</v>
      </c>
      <c r="I269" s="140">
        <f t="shared" si="124"/>
        <v>648327783</v>
      </c>
      <c r="J269" s="140">
        <f t="shared" si="124"/>
        <v>351524615.33252001</v>
      </c>
      <c r="K269" s="140">
        <f t="shared" si="124"/>
        <v>42009434</v>
      </c>
      <c r="L269" s="140">
        <f t="shared" si="124"/>
        <v>73983243</v>
      </c>
      <c r="M269" s="140">
        <f t="shared" si="124"/>
        <v>73983243</v>
      </c>
      <c r="N269" s="140">
        <f t="shared" si="124"/>
        <v>90752040</v>
      </c>
      <c r="O269" s="140">
        <f t="shared" si="124"/>
        <v>663611467</v>
      </c>
      <c r="P269" s="140">
        <f t="shared" si="124"/>
        <v>15283684</v>
      </c>
      <c r="Q269" s="140">
        <f t="shared" si="124"/>
        <v>336240931.33252001</v>
      </c>
      <c r="R269" s="140">
        <f>SUM(R270:R271)</f>
        <v>90752040</v>
      </c>
      <c r="S269" s="437">
        <f>SUM(S270:S271)</f>
        <v>663611467</v>
      </c>
      <c r="T269" s="182"/>
      <c r="U269" s="364">
        <v>202020804</v>
      </c>
      <c r="V269" s="362" t="s">
        <v>1015</v>
      </c>
      <c r="W269" s="283">
        <v>491852398.33252001</v>
      </c>
      <c r="X269" s="283">
        <v>0</v>
      </c>
      <c r="Y269" s="283">
        <v>0</v>
      </c>
      <c r="Z269" s="283">
        <v>508000000</v>
      </c>
      <c r="AA269" s="283">
        <v>0</v>
      </c>
      <c r="AB269" s="283">
        <v>999852398.33252001</v>
      </c>
      <c r="AC269" s="283">
        <v>0</v>
      </c>
      <c r="AD269" s="283">
        <v>572859427</v>
      </c>
      <c r="AE269" s="283">
        <v>90752040</v>
      </c>
      <c r="AF269" s="283">
        <v>663611467</v>
      </c>
      <c r="AG269" s="283">
        <v>336240931.33252001</v>
      </c>
      <c r="AH269" s="283">
        <v>55640000</v>
      </c>
      <c r="AI269" s="283">
        <v>82555627</v>
      </c>
      <c r="AJ269" s="283">
        <v>565772156</v>
      </c>
      <c r="AK269" s="283">
        <v>648327783</v>
      </c>
      <c r="AL269" s="283">
        <v>15283684</v>
      </c>
      <c r="AM269" s="283">
        <v>55640000</v>
      </c>
      <c r="AN269" s="283">
        <v>31973809</v>
      </c>
      <c r="AO269" s="283">
        <v>42009434</v>
      </c>
      <c r="AP269" s="283">
        <v>73983243</v>
      </c>
      <c r="AQ269" s="283">
        <v>574344540</v>
      </c>
      <c r="AR269" s="283">
        <v>0</v>
      </c>
      <c r="AS269" s="283">
        <v>0</v>
      </c>
      <c r="AT269" s="283">
        <v>0</v>
      </c>
      <c r="AU269" s="283">
        <v>31973809</v>
      </c>
      <c r="AV269" s="283">
        <v>42009434</v>
      </c>
      <c r="AW269" s="283">
        <v>73983243</v>
      </c>
      <c r="AX269" s="283">
        <v>73983243</v>
      </c>
      <c r="AY269" s="283">
        <v>129623243</v>
      </c>
    </row>
    <row r="270" spans="1:51" ht="20.100000000000001" customHeight="1" x14ac:dyDescent="0.25">
      <c r="A270" s="10" t="s">
        <v>446</v>
      </c>
      <c r="B270" s="11" t="s">
        <v>447</v>
      </c>
      <c r="C270" s="12">
        <v>247652398.33252001</v>
      </c>
      <c r="D270" s="183">
        <v>0</v>
      </c>
      <c r="E270" s="131">
        <v>28000000</v>
      </c>
      <c r="F270" s="131">
        <v>0</v>
      </c>
      <c r="G270" s="12">
        <f>C270+D270+E270-F270</f>
        <v>275652398.33252001</v>
      </c>
      <c r="H270" s="183">
        <v>63639000</v>
      </c>
      <c r="I270" s="183">
        <v>143099899</v>
      </c>
      <c r="J270" s="183">
        <f>G270-I270</f>
        <v>132552499.33252001</v>
      </c>
      <c r="K270" s="183">
        <v>14914706</v>
      </c>
      <c r="L270" s="183">
        <v>43793787</v>
      </c>
      <c r="M270" s="183">
        <v>43793787</v>
      </c>
      <c r="N270" s="183">
        <v>63639000</v>
      </c>
      <c r="O270" s="183">
        <v>143099899</v>
      </c>
      <c r="P270" s="12">
        <f>O270-I270</f>
        <v>0</v>
      </c>
      <c r="Q270" s="12">
        <f>G270-O270</f>
        <v>132552499.33252001</v>
      </c>
      <c r="R270" s="183">
        <v>63639000</v>
      </c>
      <c r="S270" s="438">
        <v>143099899</v>
      </c>
      <c r="T270" s="182"/>
      <c r="U270" s="364">
        <v>20202080401</v>
      </c>
      <c r="V270" s="362" t="s">
        <v>447</v>
      </c>
      <c r="W270" s="283">
        <v>247652398.33252001</v>
      </c>
      <c r="X270" s="283">
        <v>0</v>
      </c>
      <c r="Y270" s="283">
        <v>0</v>
      </c>
      <c r="Z270" s="283">
        <v>28000000</v>
      </c>
      <c r="AA270" s="283">
        <v>0</v>
      </c>
      <c r="AB270" s="283">
        <v>275652398.33252001</v>
      </c>
      <c r="AC270" s="283">
        <v>0</v>
      </c>
      <c r="AD270" s="283">
        <v>79460899</v>
      </c>
      <c r="AE270" s="283">
        <v>63639000</v>
      </c>
      <c r="AF270" s="283">
        <v>143099899</v>
      </c>
      <c r="AG270" s="283">
        <v>132552499.33252001</v>
      </c>
      <c r="AH270" s="283">
        <v>55640000</v>
      </c>
      <c r="AI270" s="283">
        <v>79460899</v>
      </c>
      <c r="AJ270" s="283">
        <v>63639000</v>
      </c>
      <c r="AK270" s="283">
        <v>143099899</v>
      </c>
      <c r="AL270" s="283">
        <v>0</v>
      </c>
      <c r="AM270" s="283">
        <v>55640000</v>
      </c>
      <c r="AN270" s="283">
        <v>28879081</v>
      </c>
      <c r="AO270" s="283">
        <v>14914706</v>
      </c>
      <c r="AP270" s="283">
        <v>43793787</v>
      </c>
      <c r="AQ270" s="283">
        <v>99306112</v>
      </c>
      <c r="AR270" s="283">
        <v>0</v>
      </c>
      <c r="AS270" s="283">
        <v>0</v>
      </c>
      <c r="AT270" s="283">
        <v>0</v>
      </c>
      <c r="AU270" s="283">
        <v>28879081</v>
      </c>
      <c r="AV270" s="283">
        <v>14914706</v>
      </c>
      <c r="AW270" s="283">
        <v>43793787</v>
      </c>
      <c r="AX270" s="283">
        <v>43793787</v>
      </c>
      <c r="AY270" s="283">
        <v>99433787</v>
      </c>
    </row>
    <row r="271" spans="1:51" ht="20.100000000000001" customHeight="1" x14ac:dyDescent="0.25">
      <c r="A271" s="10" t="s">
        <v>448</v>
      </c>
      <c r="B271" s="11" t="s">
        <v>449</v>
      </c>
      <c r="C271" s="14">
        <v>244200000</v>
      </c>
      <c r="D271" s="183">
        <v>0</v>
      </c>
      <c r="E271" s="131">
        <v>480000000</v>
      </c>
      <c r="F271" s="131">
        <v>0</v>
      </c>
      <c r="G271" s="14">
        <f>C271+D271+E271-F271</f>
        <v>724200000</v>
      </c>
      <c r="H271" s="183">
        <v>502133156</v>
      </c>
      <c r="I271" s="183">
        <v>505227884</v>
      </c>
      <c r="J271" s="183">
        <f>G271-I271</f>
        <v>218972116</v>
      </c>
      <c r="K271" s="183">
        <v>27094728</v>
      </c>
      <c r="L271" s="183">
        <v>30189456</v>
      </c>
      <c r="M271" s="183">
        <v>30189456</v>
      </c>
      <c r="N271" s="183">
        <v>27113040</v>
      </c>
      <c r="O271" s="183">
        <v>520511568</v>
      </c>
      <c r="P271" s="14">
        <f>O271-I271</f>
        <v>15283684</v>
      </c>
      <c r="Q271" s="12">
        <f>G271-O271</f>
        <v>203688432</v>
      </c>
      <c r="R271" s="183">
        <v>27113040</v>
      </c>
      <c r="S271" s="438">
        <v>520511568</v>
      </c>
      <c r="T271" s="182"/>
      <c r="U271" s="364">
        <v>20202080402</v>
      </c>
      <c r="V271" s="362" t="s">
        <v>449</v>
      </c>
      <c r="W271" s="283">
        <v>244200000</v>
      </c>
      <c r="X271" s="283">
        <v>0</v>
      </c>
      <c r="Y271" s="283">
        <v>0</v>
      </c>
      <c r="Z271" s="283">
        <v>480000000</v>
      </c>
      <c r="AA271" s="283">
        <v>0</v>
      </c>
      <c r="AB271" s="283">
        <v>724200000</v>
      </c>
      <c r="AC271" s="283">
        <v>0</v>
      </c>
      <c r="AD271" s="283">
        <v>493398528</v>
      </c>
      <c r="AE271" s="283">
        <v>27113040</v>
      </c>
      <c r="AF271" s="283">
        <v>520511568</v>
      </c>
      <c r="AG271" s="283">
        <v>203688432</v>
      </c>
      <c r="AH271" s="283">
        <v>0</v>
      </c>
      <c r="AI271" s="283">
        <v>3094728</v>
      </c>
      <c r="AJ271" s="283">
        <v>502133156</v>
      </c>
      <c r="AK271" s="283">
        <v>505227884</v>
      </c>
      <c r="AL271" s="283">
        <v>15283684</v>
      </c>
      <c r="AM271" s="283">
        <v>0</v>
      </c>
      <c r="AN271" s="283">
        <v>3094728</v>
      </c>
      <c r="AO271" s="283">
        <v>27094728</v>
      </c>
      <c r="AP271" s="283">
        <v>30189456</v>
      </c>
      <c r="AQ271" s="283">
        <v>475038428</v>
      </c>
      <c r="AR271" s="283">
        <v>0</v>
      </c>
      <c r="AS271" s="283">
        <v>0</v>
      </c>
      <c r="AT271" s="283">
        <v>0</v>
      </c>
      <c r="AU271" s="283">
        <v>3094728</v>
      </c>
      <c r="AV271" s="283">
        <v>27094728</v>
      </c>
      <c r="AW271" s="283">
        <v>30189456</v>
      </c>
      <c r="AX271" s="283">
        <v>30189456</v>
      </c>
      <c r="AY271" s="283">
        <v>30189456</v>
      </c>
    </row>
    <row r="272" spans="1:51" ht="20.100000000000001" customHeight="1" x14ac:dyDescent="0.25">
      <c r="A272" s="141" t="s">
        <v>450</v>
      </c>
      <c r="B272" s="142" t="s">
        <v>451</v>
      </c>
      <c r="C272" s="140">
        <f t="shared" ref="C272:Q272" si="125">C273+C274+C275</f>
        <v>1352546867.8499999</v>
      </c>
      <c r="D272" s="140">
        <f t="shared" si="125"/>
        <v>0</v>
      </c>
      <c r="E272" s="140">
        <f t="shared" si="125"/>
        <v>238000000</v>
      </c>
      <c r="F272" s="140">
        <f t="shared" si="125"/>
        <v>0</v>
      </c>
      <c r="G272" s="140">
        <f t="shared" si="125"/>
        <v>1590546867.8499999</v>
      </c>
      <c r="H272" s="140">
        <f t="shared" si="125"/>
        <v>908651273</v>
      </c>
      <c r="I272" s="140">
        <f t="shared" si="125"/>
        <v>1523527158</v>
      </c>
      <c r="J272" s="140">
        <f t="shared" si="125"/>
        <v>67019709.849999905</v>
      </c>
      <c r="K272" s="140">
        <f t="shared" si="125"/>
        <v>149109273</v>
      </c>
      <c r="L272" s="140">
        <f t="shared" si="125"/>
        <v>195206959</v>
      </c>
      <c r="M272" s="140">
        <f t="shared" si="125"/>
        <v>195206959</v>
      </c>
      <c r="N272" s="140">
        <f t="shared" si="125"/>
        <v>0</v>
      </c>
      <c r="O272" s="140">
        <f t="shared" si="125"/>
        <v>1523558611</v>
      </c>
      <c r="P272" s="140">
        <f t="shared" si="125"/>
        <v>31453</v>
      </c>
      <c r="Q272" s="140">
        <f t="shared" si="125"/>
        <v>66988256.849999905</v>
      </c>
      <c r="R272" s="140">
        <f>R273+R274+R275</f>
        <v>0</v>
      </c>
      <c r="S272" s="437">
        <f>S273+S274+S275</f>
        <v>1523558611</v>
      </c>
      <c r="T272" s="182"/>
      <c r="U272" s="364">
        <v>202020805</v>
      </c>
      <c r="V272" s="362" t="s">
        <v>451</v>
      </c>
      <c r="W272" s="283">
        <v>1352546867.8499999</v>
      </c>
      <c r="X272" s="283">
        <v>0</v>
      </c>
      <c r="Y272" s="283">
        <v>0</v>
      </c>
      <c r="Z272" s="283">
        <v>238000000</v>
      </c>
      <c r="AA272" s="283">
        <v>0</v>
      </c>
      <c r="AB272" s="283">
        <v>1590546867.8499999</v>
      </c>
      <c r="AC272" s="283">
        <v>0</v>
      </c>
      <c r="AD272" s="283">
        <v>1523558611</v>
      </c>
      <c r="AE272" s="283">
        <v>0</v>
      </c>
      <c r="AF272" s="283">
        <v>1523558611</v>
      </c>
      <c r="AG272" s="283">
        <v>66988256.849999905</v>
      </c>
      <c r="AH272" s="283">
        <v>0</v>
      </c>
      <c r="AI272" s="283">
        <v>614875885</v>
      </c>
      <c r="AJ272" s="283">
        <v>908651273</v>
      </c>
      <c r="AK272" s="283">
        <v>1523527158</v>
      </c>
      <c r="AL272" s="283">
        <v>31453</v>
      </c>
      <c r="AM272" s="283">
        <v>0</v>
      </c>
      <c r="AN272" s="283">
        <v>46097686</v>
      </c>
      <c r="AO272" s="283">
        <v>149109273</v>
      </c>
      <c r="AP272" s="283">
        <v>195206959</v>
      </c>
      <c r="AQ272" s="283">
        <v>1328320199</v>
      </c>
      <c r="AR272" s="283">
        <v>0</v>
      </c>
      <c r="AS272" s="283">
        <v>0</v>
      </c>
      <c r="AT272" s="283">
        <v>0</v>
      </c>
      <c r="AU272" s="283">
        <v>46097686</v>
      </c>
      <c r="AV272" s="283">
        <v>149109273</v>
      </c>
      <c r="AW272" s="283">
        <v>195206959</v>
      </c>
      <c r="AX272" s="283">
        <v>195206959</v>
      </c>
      <c r="AY272" s="283">
        <v>195206959</v>
      </c>
    </row>
    <row r="273" spans="1:51" ht="20.100000000000001" customHeight="1" x14ac:dyDescent="0.25">
      <c r="A273" s="10" t="s">
        <v>452</v>
      </c>
      <c r="B273" s="11" t="s">
        <v>453</v>
      </c>
      <c r="C273" s="12">
        <v>894796867.85000002</v>
      </c>
      <c r="D273" s="183">
        <v>0</v>
      </c>
      <c r="E273" s="131">
        <v>238000000</v>
      </c>
      <c r="F273" s="131">
        <v>0</v>
      </c>
      <c r="G273" s="12">
        <f>C273+D273+E273-F273</f>
        <v>1132796867.8499999</v>
      </c>
      <c r="H273" s="183">
        <v>908651273</v>
      </c>
      <c r="I273" s="183">
        <v>1132708923</v>
      </c>
      <c r="J273" s="183">
        <f>G273-I273</f>
        <v>87944.849999904633</v>
      </c>
      <c r="K273" s="183">
        <v>108399976</v>
      </c>
      <c r="L273" s="183">
        <v>148177662</v>
      </c>
      <c r="M273" s="183">
        <v>148177662</v>
      </c>
      <c r="N273" s="183">
        <v>0</v>
      </c>
      <c r="O273" s="183">
        <v>1132728566</v>
      </c>
      <c r="P273" s="12">
        <f>O273-I273</f>
        <v>19643</v>
      </c>
      <c r="Q273" s="12">
        <f>G273-O273</f>
        <v>68301.849999904633</v>
      </c>
      <c r="R273" s="183">
        <v>0</v>
      </c>
      <c r="S273" s="438">
        <v>1132728566</v>
      </c>
      <c r="T273" s="182"/>
      <c r="U273" s="364">
        <v>20202080502</v>
      </c>
      <c r="V273" s="362" t="s">
        <v>453</v>
      </c>
      <c r="W273" s="283">
        <v>894796867.85000002</v>
      </c>
      <c r="X273" s="283">
        <v>0</v>
      </c>
      <c r="Y273" s="283">
        <v>0</v>
      </c>
      <c r="Z273" s="283">
        <v>238000000</v>
      </c>
      <c r="AA273" s="283">
        <v>0</v>
      </c>
      <c r="AB273" s="283">
        <v>1132796867.8499999</v>
      </c>
      <c r="AC273" s="283">
        <v>0</v>
      </c>
      <c r="AD273" s="283">
        <v>1132728566</v>
      </c>
      <c r="AE273" s="283">
        <v>0</v>
      </c>
      <c r="AF273" s="283">
        <v>1132728566</v>
      </c>
      <c r="AG273" s="283">
        <v>68301.849999904633</v>
      </c>
      <c r="AH273" s="283">
        <v>0</v>
      </c>
      <c r="AI273" s="283">
        <v>224057650</v>
      </c>
      <c r="AJ273" s="283">
        <v>908651273</v>
      </c>
      <c r="AK273" s="283">
        <v>1132708923</v>
      </c>
      <c r="AL273" s="283">
        <v>19643</v>
      </c>
      <c r="AM273" s="283">
        <v>0</v>
      </c>
      <c r="AN273" s="283">
        <v>39777686</v>
      </c>
      <c r="AO273" s="283">
        <v>108399976</v>
      </c>
      <c r="AP273" s="283">
        <v>148177662</v>
      </c>
      <c r="AQ273" s="283">
        <v>984531261</v>
      </c>
      <c r="AR273" s="283">
        <v>0</v>
      </c>
      <c r="AS273" s="283">
        <v>0</v>
      </c>
      <c r="AT273" s="283">
        <v>0</v>
      </c>
      <c r="AU273" s="283">
        <v>39777686</v>
      </c>
      <c r="AV273" s="283">
        <v>108399976</v>
      </c>
      <c r="AW273" s="283">
        <v>148177662</v>
      </c>
      <c r="AX273" s="283">
        <v>148177662</v>
      </c>
      <c r="AY273" s="283">
        <v>148177662</v>
      </c>
    </row>
    <row r="274" spans="1:51" ht="20.100000000000001" customHeight="1" x14ac:dyDescent="0.25">
      <c r="A274" s="10" t="s">
        <v>454</v>
      </c>
      <c r="B274" s="11" t="s">
        <v>455</v>
      </c>
      <c r="C274" s="14">
        <v>347750000</v>
      </c>
      <c r="D274" s="183">
        <v>0</v>
      </c>
      <c r="E274" s="131">
        <v>0</v>
      </c>
      <c r="F274" s="131">
        <v>0</v>
      </c>
      <c r="G274" s="14">
        <f>C274+D274+E274-F274</f>
        <v>347750000</v>
      </c>
      <c r="H274" s="183">
        <v>0</v>
      </c>
      <c r="I274" s="183">
        <v>340150000</v>
      </c>
      <c r="J274" s="183">
        <f>G274-I274</f>
        <v>7600000</v>
      </c>
      <c r="K274" s="183">
        <v>34743757</v>
      </c>
      <c r="L274" s="183">
        <v>36543757</v>
      </c>
      <c r="M274" s="183">
        <v>36543757</v>
      </c>
      <c r="N274" s="183">
        <v>0</v>
      </c>
      <c r="O274" s="183">
        <v>340161810</v>
      </c>
      <c r="P274" s="14">
        <f>O274-I274</f>
        <v>11810</v>
      </c>
      <c r="Q274" s="12">
        <f>G274-O274</f>
        <v>7588190</v>
      </c>
      <c r="R274" s="183">
        <v>0</v>
      </c>
      <c r="S274" s="438">
        <v>340161810</v>
      </c>
      <c r="T274" s="182"/>
      <c r="U274" s="364">
        <v>20202080503</v>
      </c>
      <c r="V274" s="362" t="s">
        <v>455</v>
      </c>
      <c r="W274" s="283">
        <v>347750000</v>
      </c>
      <c r="X274" s="283">
        <v>0</v>
      </c>
      <c r="Y274" s="283">
        <v>0</v>
      </c>
      <c r="Z274" s="283">
        <v>0</v>
      </c>
      <c r="AA274" s="283">
        <v>0</v>
      </c>
      <c r="AB274" s="283">
        <v>347750000</v>
      </c>
      <c r="AC274" s="283">
        <v>0</v>
      </c>
      <c r="AD274" s="283">
        <v>340161810</v>
      </c>
      <c r="AE274" s="283">
        <v>0</v>
      </c>
      <c r="AF274" s="283">
        <v>340161810</v>
      </c>
      <c r="AG274" s="283">
        <v>7588190</v>
      </c>
      <c r="AH274" s="283">
        <v>0</v>
      </c>
      <c r="AI274" s="283">
        <v>340150000</v>
      </c>
      <c r="AJ274" s="283">
        <v>0</v>
      </c>
      <c r="AK274" s="283">
        <v>340150000</v>
      </c>
      <c r="AL274" s="283">
        <v>11810</v>
      </c>
      <c r="AM274" s="283">
        <v>0</v>
      </c>
      <c r="AN274" s="283">
        <v>1800000</v>
      </c>
      <c r="AO274" s="283">
        <v>34743757</v>
      </c>
      <c r="AP274" s="283">
        <v>36543757</v>
      </c>
      <c r="AQ274" s="283">
        <v>303606243</v>
      </c>
      <c r="AR274" s="283">
        <v>0</v>
      </c>
      <c r="AS274" s="283">
        <v>0</v>
      </c>
      <c r="AT274" s="283">
        <v>0</v>
      </c>
      <c r="AU274" s="283">
        <v>1800000</v>
      </c>
      <c r="AV274" s="283">
        <v>34743757</v>
      </c>
      <c r="AW274" s="283">
        <v>36543757</v>
      </c>
      <c r="AX274" s="283">
        <v>36543757</v>
      </c>
      <c r="AY274" s="283">
        <v>36543757</v>
      </c>
    </row>
    <row r="275" spans="1:51" ht="20.100000000000001" customHeight="1" x14ac:dyDescent="0.25">
      <c r="A275" s="141" t="s">
        <v>456</v>
      </c>
      <c r="B275" s="142" t="s">
        <v>457</v>
      </c>
      <c r="C275" s="140">
        <f t="shared" ref="C275:Q275" si="126">SUM(C276:C277)</f>
        <v>110000000</v>
      </c>
      <c r="D275" s="140">
        <f t="shared" si="126"/>
        <v>0</v>
      </c>
      <c r="E275" s="140">
        <f t="shared" si="126"/>
        <v>0</v>
      </c>
      <c r="F275" s="140">
        <f t="shared" si="126"/>
        <v>0</v>
      </c>
      <c r="G275" s="140">
        <f t="shared" si="126"/>
        <v>110000000</v>
      </c>
      <c r="H275" s="140">
        <f t="shared" si="126"/>
        <v>0</v>
      </c>
      <c r="I275" s="140">
        <f t="shared" si="126"/>
        <v>50668235</v>
      </c>
      <c r="J275" s="140">
        <f t="shared" si="126"/>
        <v>59331765</v>
      </c>
      <c r="K275" s="140">
        <f t="shared" si="126"/>
        <v>5965540</v>
      </c>
      <c r="L275" s="140">
        <f t="shared" si="126"/>
        <v>10485540</v>
      </c>
      <c r="M275" s="140">
        <f t="shared" si="126"/>
        <v>10485540</v>
      </c>
      <c r="N275" s="140">
        <f t="shared" si="126"/>
        <v>0</v>
      </c>
      <c r="O275" s="140">
        <f t="shared" si="126"/>
        <v>50668235</v>
      </c>
      <c r="P275" s="140">
        <f t="shared" si="126"/>
        <v>0</v>
      </c>
      <c r="Q275" s="140">
        <f t="shared" si="126"/>
        <v>59331765</v>
      </c>
      <c r="R275" s="140">
        <f>SUM(R276:R277)</f>
        <v>0</v>
      </c>
      <c r="S275" s="437">
        <f>SUM(S276:S277)</f>
        <v>50668235</v>
      </c>
      <c r="T275" s="182"/>
      <c r="U275" s="364">
        <v>20202080509</v>
      </c>
      <c r="V275" s="362" t="s">
        <v>457</v>
      </c>
      <c r="W275" s="283">
        <v>110000000</v>
      </c>
      <c r="X275" s="283">
        <v>0</v>
      </c>
      <c r="Y275" s="283">
        <v>0</v>
      </c>
      <c r="Z275" s="283">
        <v>0</v>
      </c>
      <c r="AA275" s="283">
        <v>0</v>
      </c>
      <c r="AB275" s="283">
        <v>110000000</v>
      </c>
      <c r="AC275" s="283">
        <v>0</v>
      </c>
      <c r="AD275" s="283">
        <v>50668235</v>
      </c>
      <c r="AE275" s="283">
        <v>0</v>
      </c>
      <c r="AF275" s="283">
        <v>50668235</v>
      </c>
      <c r="AG275" s="283">
        <v>59331765</v>
      </c>
      <c r="AH275" s="283">
        <v>0</v>
      </c>
      <c r="AI275" s="283">
        <v>50668235</v>
      </c>
      <c r="AJ275" s="283">
        <v>0</v>
      </c>
      <c r="AK275" s="283">
        <v>50668235</v>
      </c>
      <c r="AL275" s="283">
        <v>0</v>
      </c>
      <c r="AM275" s="283">
        <v>0</v>
      </c>
      <c r="AN275" s="283">
        <v>4520000</v>
      </c>
      <c r="AO275" s="283">
        <v>5965540</v>
      </c>
      <c r="AP275" s="283">
        <v>10485540</v>
      </c>
      <c r="AQ275" s="283">
        <v>40182695</v>
      </c>
      <c r="AR275" s="283">
        <v>0</v>
      </c>
      <c r="AS275" s="283">
        <v>0</v>
      </c>
      <c r="AT275" s="283">
        <v>0</v>
      </c>
      <c r="AU275" s="283">
        <v>4520000</v>
      </c>
      <c r="AV275" s="283">
        <v>5965540</v>
      </c>
      <c r="AW275" s="283">
        <v>10485540</v>
      </c>
      <c r="AX275" s="283">
        <v>10485540</v>
      </c>
      <c r="AY275" s="283">
        <v>10485540</v>
      </c>
    </row>
    <row r="276" spans="1:51" ht="20.100000000000001" customHeight="1" x14ac:dyDescent="0.25">
      <c r="A276" s="10" t="s">
        <v>458</v>
      </c>
      <c r="B276" s="11" t="s">
        <v>459</v>
      </c>
      <c r="C276" s="12">
        <v>10000000</v>
      </c>
      <c r="D276" s="183">
        <v>0</v>
      </c>
      <c r="E276" s="131">
        <v>0</v>
      </c>
      <c r="F276" s="131">
        <v>0</v>
      </c>
      <c r="G276" s="12">
        <f>C276+D276+E276-F276</f>
        <v>10000000</v>
      </c>
      <c r="H276" s="183">
        <v>0</v>
      </c>
      <c r="I276" s="183">
        <v>0</v>
      </c>
      <c r="J276" s="183">
        <f>G276-I276</f>
        <v>10000000</v>
      </c>
      <c r="K276" s="183">
        <v>0</v>
      </c>
      <c r="L276" s="183">
        <v>0</v>
      </c>
      <c r="M276" s="183">
        <v>0</v>
      </c>
      <c r="N276" s="183">
        <v>0</v>
      </c>
      <c r="O276" s="183">
        <v>0</v>
      </c>
      <c r="P276" s="12">
        <f>O276-I276</f>
        <v>0</v>
      </c>
      <c r="Q276" s="12">
        <f>G276-O276</f>
        <v>10000000</v>
      </c>
      <c r="R276" s="183">
        <v>0</v>
      </c>
      <c r="S276" s="438">
        <v>0</v>
      </c>
      <c r="T276" s="182"/>
      <c r="U276" s="364">
        <v>202020805096</v>
      </c>
      <c r="V276" s="362" t="s">
        <v>459</v>
      </c>
      <c r="W276" s="283">
        <v>10000000</v>
      </c>
      <c r="X276" s="283">
        <v>0</v>
      </c>
      <c r="Y276" s="283">
        <v>0</v>
      </c>
      <c r="Z276" s="283">
        <v>0</v>
      </c>
      <c r="AA276" s="283">
        <v>0</v>
      </c>
      <c r="AB276" s="283">
        <v>10000000</v>
      </c>
      <c r="AC276" s="283">
        <v>0</v>
      </c>
      <c r="AD276" s="283">
        <v>0</v>
      </c>
      <c r="AE276" s="283">
        <v>0</v>
      </c>
      <c r="AF276" s="283">
        <v>0</v>
      </c>
      <c r="AG276" s="283">
        <v>10000000</v>
      </c>
      <c r="AH276" s="283">
        <v>0</v>
      </c>
      <c r="AI276" s="283">
        <v>0</v>
      </c>
      <c r="AJ276" s="283">
        <v>0</v>
      </c>
      <c r="AK276" s="283">
        <v>0</v>
      </c>
      <c r="AL276" s="283">
        <v>0</v>
      </c>
      <c r="AM276" s="283">
        <v>0</v>
      </c>
      <c r="AN276" s="283">
        <v>0</v>
      </c>
      <c r="AO276" s="283">
        <v>0</v>
      </c>
      <c r="AP276" s="283">
        <v>0</v>
      </c>
      <c r="AQ276" s="283">
        <v>0</v>
      </c>
      <c r="AR276" s="283">
        <v>0</v>
      </c>
      <c r="AS276" s="283">
        <v>0</v>
      </c>
      <c r="AT276" s="283">
        <v>0</v>
      </c>
      <c r="AU276" s="283">
        <v>0</v>
      </c>
      <c r="AV276" s="283">
        <v>0</v>
      </c>
      <c r="AW276" s="283">
        <v>0</v>
      </c>
      <c r="AX276" s="283">
        <v>0</v>
      </c>
      <c r="AY276" s="283">
        <v>0</v>
      </c>
    </row>
    <row r="277" spans="1:51" ht="20.100000000000001" customHeight="1" x14ac:dyDescent="0.25">
      <c r="A277" s="10" t="s">
        <v>460</v>
      </c>
      <c r="B277" s="11" t="s">
        <v>461</v>
      </c>
      <c r="C277" s="14">
        <v>100000000</v>
      </c>
      <c r="D277" s="183">
        <v>0</v>
      </c>
      <c r="E277" s="131">
        <v>0</v>
      </c>
      <c r="F277" s="131">
        <v>0</v>
      </c>
      <c r="G277" s="14">
        <f>C277+D277+E277-F277</f>
        <v>100000000</v>
      </c>
      <c r="H277" s="183">
        <v>0</v>
      </c>
      <c r="I277" s="183">
        <v>50668235</v>
      </c>
      <c r="J277" s="183">
        <f>G277-I277</f>
        <v>49331765</v>
      </c>
      <c r="K277" s="183">
        <v>5965540</v>
      </c>
      <c r="L277" s="183">
        <v>10485540</v>
      </c>
      <c r="M277" s="183">
        <v>10485540</v>
      </c>
      <c r="N277" s="183">
        <v>0</v>
      </c>
      <c r="O277" s="183">
        <v>50668235</v>
      </c>
      <c r="P277" s="14">
        <f>O277-I277</f>
        <v>0</v>
      </c>
      <c r="Q277" s="12">
        <f>G277-O277</f>
        <v>49331765</v>
      </c>
      <c r="R277" s="183">
        <v>0</v>
      </c>
      <c r="S277" s="438">
        <v>50668235</v>
      </c>
      <c r="T277" s="182"/>
      <c r="U277" s="364">
        <v>202020805099</v>
      </c>
      <c r="V277" s="362" t="s">
        <v>461</v>
      </c>
      <c r="W277" s="283">
        <v>100000000</v>
      </c>
      <c r="X277" s="283">
        <v>0</v>
      </c>
      <c r="Y277" s="283">
        <v>0</v>
      </c>
      <c r="Z277" s="283">
        <v>0</v>
      </c>
      <c r="AA277" s="283">
        <v>0</v>
      </c>
      <c r="AB277" s="283">
        <v>100000000</v>
      </c>
      <c r="AC277" s="283">
        <v>0</v>
      </c>
      <c r="AD277" s="283">
        <v>50668235</v>
      </c>
      <c r="AE277" s="283">
        <v>0</v>
      </c>
      <c r="AF277" s="283">
        <v>50668235</v>
      </c>
      <c r="AG277" s="283">
        <v>49331765</v>
      </c>
      <c r="AH277" s="283">
        <v>0</v>
      </c>
      <c r="AI277" s="283">
        <v>50668235</v>
      </c>
      <c r="AJ277" s="283">
        <v>0</v>
      </c>
      <c r="AK277" s="283">
        <v>50668235</v>
      </c>
      <c r="AL277" s="283">
        <v>0</v>
      </c>
      <c r="AM277" s="283">
        <v>0</v>
      </c>
      <c r="AN277" s="283">
        <v>4520000</v>
      </c>
      <c r="AO277" s="283">
        <v>5965540</v>
      </c>
      <c r="AP277" s="283">
        <v>10485540</v>
      </c>
      <c r="AQ277" s="283">
        <v>40182695</v>
      </c>
      <c r="AR277" s="283">
        <v>0</v>
      </c>
      <c r="AS277" s="283">
        <v>0</v>
      </c>
      <c r="AT277" s="283">
        <v>0</v>
      </c>
      <c r="AU277" s="283">
        <v>4520000</v>
      </c>
      <c r="AV277" s="283">
        <v>5965540</v>
      </c>
      <c r="AW277" s="283">
        <v>10485540</v>
      </c>
      <c r="AX277" s="283">
        <v>10485540</v>
      </c>
      <c r="AY277" s="283">
        <v>10485540</v>
      </c>
    </row>
    <row r="278" spans="1:51" ht="20.100000000000001" customHeight="1" x14ac:dyDescent="0.25">
      <c r="A278" s="141" t="s">
        <v>462</v>
      </c>
      <c r="B278" s="142" t="s">
        <v>463</v>
      </c>
      <c r="C278" s="140">
        <f t="shared" ref="C278:S278" si="127">C279</f>
        <v>24000000</v>
      </c>
      <c r="D278" s="140">
        <f t="shared" si="127"/>
        <v>0</v>
      </c>
      <c r="E278" s="140">
        <f t="shared" si="127"/>
        <v>0</v>
      </c>
      <c r="F278" s="140">
        <f t="shared" si="127"/>
        <v>0</v>
      </c>
      <c r="G278" s="140">
        <f t="shared" si="127"/>
        <v>24000000</v>
      </c>
      <c r="H278" s="140">
        <f t="shared" si="127"/>
        <v>24000000</v>
      </c>
      <c r="I278" s="140">
        <f t="shared" si="127"/>
        <v>24000000</v>
      </c>
      <c r="J278" s="140">
        <f t="shared" si="127"/>
        <v>0</v>
      </c>
      <c r="K278" s="140">
        <f t="shared" si="127"/>
        <v>6871000</v>
      </c>
      <c r="L278" s="140">
        <f t="shared" si="127"/>
        <v>6871000</v>
      </c>
      <c r="M278" s="140">
        <f t="shared" si="127"/>
        <v>6871000</v>
      </c>
      <c r="N278" s="140">
        <f t="shared" si="127"/>
        <v>0</v>
      </c>
      <c r="O278" s="140">
        <f t="shared" si="127"/>
        <v>24000000</v>
      </c>
      <c r="P278" s="140">
        <f t="shared" si="127"/>
        <v>0</v>
      </c>
      <c r="Q278" s="140">
        <f t="shared" si="127"/>
        <v>0</v>
      </c>
      <c r="R278" s="140">
        <f t="shared" si="127"/>
        <v>0</v>
      </c>
      <c r="S278" s="437">
        <f t="shared" si="127"/>
        <v>24000000</v>
      </c>
      <c r="T278" s="182"/>
      <c r="U278" s="364">
        <v>202020806</v>
      </c>
      <c r="V278" s="362" t="s">
        <v>1016</v>
      </c>
      <c r="W278" s="283">
        <v>24000000</v>
      </c>
      <c r="X278" s="283">
        <v>0</v>
      </c>
      <c r="Y278" s="283">
        <v>0</v>
      </c>
      <c r="Z278" s="283">
        <v>0</v>
      </c>
      <c r="AA278" s="283">
        <v>0</v>
      </c>
      <c r="AB278" s="283">
        <v>24000000</v>
      </c>
      <c r="AC278" s="283">
        <v>0</v>
      </c>
      <c r="AD278" s="283">
        <v>24000000</v>
      </c>
      <c r="AE278" s="283">
        <v>0</v>
      </c>
      <c r="AF278" s="283">
        <v>24000000</v>
      </c>
      <c r="AG278" s="283">
        <v>0</v>
      </c>
      <c r="AH278" s="283">
        <v>0</v>
      </c>
      <c r="AI278" s="283">
        <v>0</v>
      </c>
      <c r="AJ278" s="283">
        <v>24000000</v>
      </c>
      <c r="AK278" s="283">
        <v>24000000</v>
      </c>
      <c r="AL278" s="283">
        <v>0</v>
      </c>
      <c r="AM278" s="283">
        <v>0</v>
      </c>
      <c r="AN278" s="283">
        <v>0</v>
      </c>
      <c r="AO278" s="283">
        <v>6871000</v>
      </c>
      <c r="AP278" s="283">
        <v>6871000</v>
      </c>
      <c r="AQ278" s="283">
        <v>17129000</v>
      </c>
      <c r="AR278" s="283">
        <v>0</v>
      </c>
      <c r="AS278" s="283">
        <v>0</v>
      </c>
      <c r="AT278" s="283">
        <v>0</v>
      </c>
      <c r="AU278" s="283">
        <v>0</v>
      </c>
      <c r="AV278" s="283">
        <v>6871000</v>
      </c>
      <c r="AW278" s="283">
        <v>6871000</v>
      </c>
      <c r="AX278" s="283">
        <v>6871000</v>
      </c>
      <c r="AY278" s="283">
        <v>6871000</v>
      </c>
    </row>
    <row r="279" spans="1:51" ht="20.100000000000001" customHeight="1" x14ac:dyDescent="0.25">
      <c r="A279" s="10" t="s">
        <v>464</v>
      </c>
      <c r="B279" s="11" t="s">
        <v>465</v>
      </c>
      <c r="C279" s="15">
        <v>24000000</v>
      </c>
      <c r="D279" s="183">
        <v>0</v>
      </c>
      <c r="E279" s="131">
        <v>0</v>
      </c>
      <c r="F279" s="131">
        <v>0</v>
      </c>
      <c r="G279" s="15">
        <f>C279+D279+E279-F279</f>
        <v>24000000</v>
      </c>
      <c r="H279" s="183">
        <v>24000000</v>
      </c>
      <c r="I279" s="183">
        <v>24000000</v>
      </c>
      <c r="J279" s="183">
        <f>G279-I279</f>
        <v>0</v>
      </c>
      <c r="K279" s="183">
        <v>6871000</v>
      </c>
      <c r="L279" s="183">
        <v>6871000</v>
      </c>
      <c r="M279" s="183">
        <v>6871000</v>
      </c>
      <c r="N279" s="183">
        <v>0</v>
      </c>
      <c r="O279" s="183">
        <v>24000000</v>
      </c>
      <c r="P279" s="15">
        <f>O279-I279</f>
        <v>0</v>
      </c>
      <c r="Q279" s="12">
        <f>G279-O279</f>
        <v>0</v>
      </c>
      <c r="R279" s="183">
        <v>0</v>
      </c>
      <c r="S279" s="438">
        <v>24000000</v>
      </c>
      <c r="T279" s="182"/>
      <c r="U279" s="364">
        <v>20202080601</v>
      </c>
      <c r="V279" s="362" t="s">
        <v>1017</v>
      </c>
      <c r="W279" s="283">
        <v>24000000</v>
      </c>
      <c r="X279" s="283">
        <v>0</v>
      </c>
      <c r="Y279" s="283">
        <v>0</v>
      </c>
      <c r="Z279" s="283">
        <v>0</v>
      </c>
      <c r="AA279" s="283">
        <v>0</v>
      </c>
      <c r="AB279" s="283">
        <v>24000000</v>
      </c>
      <c r="AC279" s="283">
        <v>0</v>
      </c>
      <c r="AD279" s="283">
        <v>24000000</v>
      </c>
      <c r="AE279" s="283">
        <v>0</v>
      </c>
      <c r="AF279" s="283">
        <v>24000000</v>
      </c>
      <c r="AG279" s="283">
        <v>0</v>
      </c>
      <c r="AH279" s="283">
        <v>0</v>
      </c>
      <c r="AI279" s="283">
        <v>0</v>
      </c>
      <c r="AJ279" s="283">
        <v>24000000</v>
      </c>
      <c r="AK279" s="283">
        <v>24000000</v>
      </c>
      <c r="AL279" s="283">
        <v>0</v>
      </c>
      <c r="AM279" s="283">
        <v>0</v>
      </c>
      <c r="AN279" s="283">
        <v>0</v>
      </c>
      <c r="AO279" s="283">
        <v>6871000</v>
      </c>
      <c r="AP279" s="283">
        <v>6871000</v>
      </c>
      <c r="AQ279" s="283">
        <v>17129000</v>
      </c>
      <c r="AR279" s="283">
        <v>0</v>
      </c>
      <c r="AS279" s="283">
        <v>0</v>
      </c>
      <c r="AT279" s="283">
        <v>0</v>
      </c>
      <c r="AU279" s="283">
        <v>0</v>
      </c>
      <c r="AV279" s="283">
        <v>6871000</v>
      </c>
      <c r="AW279" s="283">
        <v>6871000</v>
      </c>
      <c r="AX279" s="283">
        <v>6871000</v>
      </c>
      <c r="AY279" s="283">
        <v>6871000</v>
      </c>
    </row>
    <row r="280" spans="1:51" ht="20.100000000000001" customHeight="1" x14ac:dyDescent="0.25">
      <c r="A280" s="141" t="s">
        <v>466</v>
      </c>
      <c r="B280" s="142" t="s">
        <v>467</v>
      </c>
      <c r="C280" s="140">
        <f>C281+C287+C290</f>
        <v>398984761.06355</v>
      </c>
      <c r="D280" s="140">
        <f t="shared" ref="D280:Q280" si="128">D281+D287+D290</f>
        <v>0</v>
      </c>
      <c r="E280" s="140">
        <f t="shared" si="128"/>
        <v>340000000</v>
      </c>
      <c r="F280" s="140">
        <f t="shared" si="128"/>
        <v>0</v>
      </c>
      <c r="G280" s="140">
        <f t="shared" si="128"/>
        <v>738984761.06355</v>
      </c>
      <c r="H280" s="140">
        <f t="shared" si="128"/>
        <v>3412460</v>
      </c>
      <c r="I280" s="140">
        <f t="shared" si="128"/>
        <v>117035174</v>
      </c>
      <c r="J280" s="140">
        <f t="shared" si="128"/>
        <v>621949587.06355</v>
      </c>
      <c r="K280" s="140">
        <f t="shared" si="128"/>
        <v>29850548</v>
      </c>
      <c r="L280" s="140">
        <f t="shared" si="128"/>
        <v>53948298</v>
      </c>
      <c r="M280" s="140">
        <f t="shared" si="128"/>
        <v>53948298</v>
      </c>
      <c r="N280" s="140">
        <f t="shared" si="128"/>
        <v>334405810</v>
      </c>
      <c r="O280" s="140">
        <f t="shared" si="128"/>
        <v>454328524</v>
      </c>
      <c r="P280" s="140">
        <f t="shared" si="128"/>
        <v>337293350</v>
      </c>
      <c r="Q280" s="140">
        <f t="shared" si="128"/>
        <v>284656237.06355</v>
      </c>
      <c r="R280" s="140">
        <f>R281+R287+R290</f>
        <v>334405810</v>
      </c>
      <c r="S280" s="437">
        <f>S281+S287+S290</f>
        <v>454328524</v>
      </c>
      <c r="T280" s="182"/>
      <c r="U280" s="364">
        <v>202020807</v>
      </c>
      <c r="V280" s="362" t="s">
        <v>1018</v>
      </c>
      <c r="W280" s="283">
        <v>398984761.06355</v>
      </c>
      <c r="X280" s="283">
        <v>0</v>
      </c>
      <c r="Y280" s="283">
        <v>0</v>
      </c>
      <c r="Z280" s="283">
        <v>340000000</v>
      </c>
      <c r="AA280" s="283">
        <v>0</v>
      </c>
      <c r="AB280" s="283">
        <v>738984761.06355</v>
      </c>
      <c r="AC280" s="283">
        <v>0</v>
      </c>
      <c r="AD280" s="283">
        <v>119922714</v>
      </c>
      <c r="AE280" s="283">
        <v>334405810</v>
      </c>
      <c r="AF280" s="283">
        <v>454328524</v>
      </c>
      <c r="AG280" s="283">
        <v>284656237.06355</v>
      </c>
      <c r="AH280" s="283">
        <v>0</v>
      </c>
      <c r="AI280" s="283">
        <v>113622714</v>
      </c>
      <c r="AJ280" s="283">
        <v>3412460</v>
      </c>
      <c r="AK280" s="283">
        <v>117035174</v>
      </c>
      <c r="AL280" s="283">
        <v>337293350</v>
      </c>
      <c r="AM280" s="283">
        <v>0</v>
      </c>
      <c r="AN280" s="283">
        <v>24097750</v>
      </c>
      <c r="AO280" s="283">
        <v>29850548</v>
      </c>
      <c r="AP280" s="283">
        <v>53948298</v>
      </c>
      <c r="AQ280" s="283">
        <v>63086876</v>
      </c>
      <c r="AR280" s="283">
        <v>0</v>
      </c>
      <c r="AS280" s="283">
        <v>0</v>
      </c>
      <c r="AT280" s="283">
        <v>0</v>
      </c>
      <c r="AU280" s="283">
        <v>24097750</v>
      </c>
      <c r="AV280" s="283">
        <v>29850548</v>
      </c>
      <c r="AW280" s="283">
        <v>53948298</v>
      </c>
      <c r="AX280" s="283">
        <v>53948298</v>
      </c>
      <c r="AY280" s="283">
        <v>53948298</v>
      </c>
    </row>
    <row r="281" spans="1:51" ht="20.100000000000001" customHeight="1" x14ac:dyDescent="0.25">
      <c r="A281" s="141" t="s">
        <v>468</v>
      </c>
      <c r="B281" s="142" t="s">
        <v>469</v>
      </c>
      <c r="C281" s="140">
        <f>SUM(C282:C286)</f>
        <v>118762500</v>
      </c>
      <c r="D281" s="140">
        <f t="shared" ref="D281:Q281" si="129">SUM(D282:D286)</f>
        <v>0</v>
      </c>
      <c r="E281" s="140">
        <f t="shared" si="129"/>
        <v>340000000</v>
      </c>
      <c r="F281" s="140">
        <f t="shared" si="129"/>
        <v>0</v>
      </c>
      <c r="G281" s="140">
        <f t="shared" si="129"/>
        <v>458762500</v>
      </c>
      <c r="H281" s="140">
        <f t="shared" si="129"/>
        <v>2732460</v>
      </c>
      <c r="I281" s="140">
        <f t="shared" si="129"/>
        <v>23545862</v>
      </c>
      <c r="J281" s="140">
        <f t="shared" si="129"/>
        <v>435216638</v>
      </c>
      <c r="K281" s="140">
        <f t="shared" si="129"/>
        <v>2732460</v>
      </c>
      <c r="L281" s="140">
        <f t="shared" si="129"/>
        <v>22147860</v>
      </c>
      <c r="M281" s="140">
        <f t="shared" si="129"/>
        <v>22147860</v>
      </c>
      <c r="N281" s="140">
        <f t="shared" si="129"/>
        <v>333725810</v>
      </c>
      <c r="O281" s="140">
        <f t="shared" si="129"/>
        <v>360839212</v>
      </c>
      <c r="P281" s="140">
        <f t="shared" si="129"/>
        <v>337293350</v>
      </c>
      <c r="Q281" s="140">
        <f t="shared" si="129"/>
        <v>97923288</v>
      </c>
      <c r="R281" s="140">
        <f>SUM(R282:R286)</f>
        <v>333725810</v>
      </c>
      <c r="S281" s="437">
        <f>SUM(S282:S286)</f>
        <v>360839212</v>
      </c>
      <c r="T281" s="182"/>
      <c r="U281" s="364">
        <v>20202080701</v>
      </c>
      <c r="V281" s="362" t="s">
        <v>1019</v>
      </c>
      <c r="W281" s="283">
        <v>118762500</v>
      </c>
      <c r="X281" s="283">
        <v>0</v>
      </c>
      <c r="Y281" s="283">
        <v>0</v>
      </c>
      <c r="Z281" s="283">
        <v>340000000</v>
      </c>
      <c r="AA281" s="283">
        <v>0</v>
      </c>
      <c r="AB281" s="283">
        <v>458762500</v>
      </c>
      <c r="AC281" s="283">
        <v>0</v>
      </c>
      <c r="AD281" s="283">
        <v>27113402</v>
      </c>
      <c r="AE281" s="283">
        <v>333725810</v>
      </c>
      <c r="AF281" s="283">
        <v>360839212</v>
      </c>
      <c r="AG281" s="283">
        <v>97923288</v>
      </c>
      <c r="AH281" s="283">
        <v>0</v>
      </c>
      <c r="AI281" s="283">
        <v>20813402</v>
      </c>
      <c r="AJ281" s="283">
        <v>2732460</v>
      </c>
      <c r="AK281" s="283">
        <v>23545862</v>
      </c>
      <c r="AL281" s="283">
        <v>337293350</v>
      </c>
      <c r="AM281" s="283">
        <v>0</v>
      </c>
      <c r="AN281" s="283">
        <v>19415400</v>
      </c>
      <c r="AO281" s="283">
        <v>2732460</v>
      </c>
      <c r="AP281" s="283">
        <v>22147860</v>
      </c>
      <c r="AQ281" s="283">
        <v>1398002</v>
      </c>
      <c r="AR281" s="283">
        <v>0</v>
      </c>
      <c r="AS281" s="283">
        <v>0</v>
      </c>
      <c r="AT281" s="283">
        <v>0</v>
      </c>
      <c r="AU281" s="283">
        <v>19415400</v>
      </c>
      <c r="AV281" s="283">
        <v>2732460</v>
      </c>
      <c r="AW281" s="283">
        <v>22147860</v>
      </c>
      <c r="AX281" s="283">
        <v>22147860</v>
      </c>
      <c r="AY281" s="283">
        <v>22147860</v>
      </c>
    </row>
    <row r="282" spans="1:51" ht="20.100000000000001" customHeight="1" x14ac:dyDescent="0.25">
      <c r="A282" s="10" t="s">
        <v>470</v>
      </c>
      <c r="B282" s="11" t="s">
        <v>471</v>
      </c>
      <c r="C282" s="12">
        <v>2000000</v>
      </c>
      <c r="D282" s="183">
        <v>0</v>
      </c>
      <c r="E282" s="131">
        <v>0</v>
      </c>
      <c r="F282" s="131">
        <v>0</v>
      </c>
      <c r="G282" s="12">
        <f>C282+D282+E282-F282</f>
        <v>2000000</v>
      </c>
      <c r="H282" s="183">
        <v>0</v>
      </c>
      <c r="I282" s="183">
        <v>0</v>
      </c>
      <c r="J282" s="183">
        <f>G282-I282</f>
        <v>2000000</v>
      </c>
      <c r="K282" s="183">
        <v>0</v>
      </c>
      <c r="L282" s="183">
        <v>0</v>
      </c>
      <c r="M282" s="183">
        <v>0</v>
      </c>
      <c r="N282" s="183">
        <v>0</v>
      </c>
      <c r="O282" s="183">
        <v>0</v>
      </c>
      <c r="P282" s="12">
        <f>O282-I282</f>
        <v>0</v>
      </c>
      <c r="Q282" s="12">
        <f>G282-O282</f>
        <v>2000000</v>
      </c>
      <c r="R282" s="183">
        <v>0</v>
      </c>
      <c r="S282" s="438">
        <v>0</v>
      </c>
      <c r="T282" s="182"/>
      <c r="U282" s="364">
        <v>202020807011</v>
      </c>
      <c r="V282" s="362" t="s">
        <v>1020</v>
      </c>
      <c r="W282" s="283">
        <v>2000000</v>
      </c>
      <c r="X282" s="283">
        <v>0</v>
      </c>
      <c r="Y282" s="283">
        <v>0</v>
      </c>
      <c r="Z282" s="283">
        <v>0</v>
      </c>
      <c r="AA282" s="283">
        <v>0</v>
      </c>
      <c r="AB282" s="283">
        <v>2000000</v>
      </c>
      <c r="AC282" s="283">
        <v>0</v>
      </c>
      <c r="AD282" s="283">
        <v>0</v>
      </c>
      <c r="AE282" s="283">
        <v>0</v>
      </c>
      <c r="AF282" s="283">
        <v>0</v>
      </c>
      <c r="AG282" s="283">
        <v>2000000</v>
      </c>
      <c r="AH282" s="283">
        <v>0</v>
      </c>
      <c r="AI282" s="283">
        <v>0</v>
      </c>
      <c r="AJ282" s="283">
        <v>0</v>
      </c>
      <c r="AK282" s="283">
        <v>0</v>
      </c>
      <c r="AL282" s="283">
        <v>0</v>
      </c>
      <c r="AM282" s="283">
        <v>0</v>
      </c>
      <c r="AN282" s="283">
        <v>0</v>
      </c>
      <c r="AO282" s="283">
        <v>0</v>
      </c>
      <c r="AP282" s="283">
        <v>0</v>
      </c>
      <c r="AQ282" s="283">
        <v>0</v>
      </c>
      <c r="AR282" s="283">
        <v>0</v>
      </c>
      <c r="AS282" s="283">
        <v>0</v>
      </c>
      <c r="AT282" s="283">
        <v>0</v>
      </c>
      <c r="AU282" s="283">
        <v>0</v>
      </c>
      <c r="AV282" s="283">
        <v>0</v>
      </c>
      <c r="AW282" s="283">
        <v>0</v>
      </c>
      <c r="AX282" s="283">
        <v>0</v>
      </c>
      <c r="AY282" s="283">
        <v>0</v>
      </c>
    </row>
    <row r="283" spans="1:51" ht="20.100000000000001" customHeight="1" x14ac:dyDescent="0.25">
      <c r="A283" s="10" t="s">
        <v>472</v>
      </c>
      <c r="B283" s="11" t="s">
        <v>473</v>
      </c>
      <c r="C283" s="13">
        <v>29000000</v>
      </c>
      <c r="D283" s="183">
        <v>0</v>
      </c>
      <c r="E283" s="131">
        <v>0</v>
      </c>
      <c r="F283" s="131">
        <v>0</v>
      </c>
      <c r="G283" s="13">
        <f>C283+D283+E283-F283</f>
        <v>29000000</v>
      </c>
      <c r="H283" s="183">
        <v>0</v>
      </c>
      <c r="I283" s="183">
        <v>6430000</v>
      </c>
      <c r="J283" s="183">
        <f>G283-I283</f>
        <v>22570000</v>
      </c>
      <c r="K283" s="183">
        <v>0</v>
      </c>
      <c r="L283" s="183">
        <v>6300000</v>
      </c>
      <c r="M283" s="183">
        <v>6300000</v>
      </c>
      <c r="N283" s="183">
        <v>0</v>
      </c>
      <c r="O283" s="183">
        <v>6430000</v>
      </c>
      <c r="P283" s="13">
        <f>O283-I283</f>
        <v>0</v>
      </c>
      <c r="Q283" s="12">
        <f>G283-O283</f>
        <v>22570000</v>
      </c>
      <c r="R283" s="183">
        <v>0</v>
      </c>
      <c r="S283" s="438">
        <v>6430000</v>
      </c>
      <c r="T283" s="182"/>
      <c r="U283" s="364">
        <v>202020807012</v>
      </c>
      <c r="V283" s="362" t="s">
        <v>473</v>
      </c>
      <c r="W283" s="283">
        <v>29000000</v>
      </c>
      <c r="X283" s="283">
        <v>0</v>
      </c>
      <c r="Y283" s="283">
        <v>0</v>
      </c>
      <c r="Z283" s="283">
        <v>0</v>
      </c>
      <c r="AA283" s="283">
        <v>0</v>
      </c>
      <c r="AB283" s="283">
        <v>29000000</v>
      </c>
      <c r="AC283" s="283">
        <v>0</v>
      </c>
      <c r="AD283" s="283">
        <v>6430000</v>
      </c>
      <c r="AE283" s="283">
        <v>0</v>
      </c>
      <c r="AF283" s="283">
        <v>6430000</v>
      </c>
      <c r="AG283" s="283">
        <v>22570000</v>
      </c>
      <c r="AH283" s="283">
        <v>0</v>
      </c>
      <c r="AI283" s="283">
        <v>6430000</v>
      </c>
      <c r="AJ283" s="283">
        <v>0</v>
      </c>
      <c r="AK283" s="283">
        <v>6430000</v>
      </c>
      <c r="AL283" s="283">
        <v>0</v>
      </c>
      <c r="AM283" s="283">
        <v>0</v>
      </c>
      <c r="AN283" s="283">
        <v>6300000</v>
      </c>
      <c r="AO283" s="283">
        <v>0</v>
      </c>
      <c r="AP283" s="283">
        <v>6300000</v>
      </c>
      <c r="AQ283" s="283">
        <v>130000</v>
      </c>
      <c r="AR283" s="283">
        <v>0</v>
      </c>
      <c r="AS283" s="283">
        <v>0</v>
      </c>
      <c r="AT283" s="283">
        <v>0</v>
      </c>
      <c r="AU283" s="283">
        <v>6300000</v>
      </c>
      <c r="AV283" s="283">
        <v>0</v>
      </c>
      <c r="AW283" s="283">
        <v>6300000</v>
      </c>
      <c r="AX283" s="283">
        <v>6300000</v>
      </c>
      <c r="AY283" s="283">
        <v>6300000</v>
      </c>
    </row>
    <row r="284" spans="1:51" ht="20.100000000000001" customHeight="1" x14ac:dyDescent="0.25">
      <c r="A284" s="10" t="s">
        <v>474</v>
      </c>
      <c r="B284" s="11" t="s">
        <v>475</v>
      </c>
      <c r="C284" s="13">
        <v>36500000</v>
      </c>
      <c r="D284" s="183">
        <v>0</v>
      </c>
      <c r="E284" s="131">
        <v>0</v>
      </c>
      <c r="F284" s="131">
        <v>0</v>
      </c>
      <c r="G284" s="13">
        <f>C284+D284+E284-F284</f>
        <v>36500000</v>
      </c>
      <c r="H284" s="183">
        <v>0</v>
      </c>
      <c r="I284" s="183">
        <v>2500000</v>
      </c>
      <c r="J284" s="183">
        <f>G284-I284</f>
        <v>34000000</v>
      </c>
      <c r="K284" s="183">
        <v>0</v>
      </c>
      <c r="L284" s="183">
        <v>2500000</v>
      </c>
      <c r="M284" s="183">
        <v>2500000</v>
      </c>
      <c r="N284" s="183">
        <v>0</v>
      </c>
      <c r="O284" s="183">
        <v>2500000</v>
      </c>
      <c r="P284" s="13">
        <f>O284-I284</f>
        <v>0</v>
      </c>
      <c r="Q284" s="12">
        <f>G284-O284</f>
        <v>34000000</v>
      </c>
      <c r="R284" s="183">
        <v>0</v>
      </c>
      <c r="S284" s="438">
        <v>2500000</v>
      </c>
      <c r="T284" s="182"/>
      <c r="U284" s="364">
        <v>202020807013</v>
      </c>
      <c r="V284" s="362" t="s">
        <v>475</v>
      </c>
      <c r="W284" s="283">
        <v>36500000</v>
      </c>
      <c r="X284" s="283">
        <v>0</v>
      </c>
      <c r="Y284" s="283">
        <v>0</v>
      </c>
      <c r="Z284" s="283">
        <v>0</v>
      </c>
      <c r="AA284" s="283">
        <v>0</v>
      </c>
      <c r="AB284" s="283">
        <v>36500000</v>
      </c>
      <c r="AC284" s="283">
        <v>0</v>
      </c>
      <c r="AD284" s="283">
        <v>2500000</v>
      </c>
      <c r="AE284" s="283">
        <v>0</v>
      </c>
      <c r="AF284" s="283">
        <v>2500000</v>
      </c>
      <c r="AG284" s="283">
        <v>34000000</v>
      </c>
      <c r="AH284" s="283">
        <v>0</v>
      </c>
      <c r="AI284" s="283">
        <v>2500000</v>
      </c>
      <c r="AJ284" s="283">
        <v>0</v>
      </c>
      <c r="AK284" s="283">
        <v>2500000</v>
      </c>
      <c r="AL284" s="283">
        <v>0</v>
      </c>
      <c r="AM284" s="283">
        <v>0</v>
      </c>
      <c r="AN284" s="283">
        <v>2500000</v>
      </c>
      <c r="AO284" s="283">
        <v>0</v>
      </c>
      <c r="AP284" s="283">
        <v>2500000</v>
      </c>
      <c r="AQ284" s="283">
        <v>0</v>
      </c>
      <c r="AR284" s="283">
        <v>0</v>
      </c>
      <c r="AS284" s="283">
        <v>0</v>
      </c>
      <c r="AT284" s="283">
        <v>0</v>
      </c>
      <c r="AU284" s="283">
        <v>2500000</v>
      </c>
      <c r="AV284" s="283">
        <v>0</v>
      </c>
      <c r="AW284" s="283">
        <v>2500000</v>
      </c>
      <c r="AX284" s="283">
        <v>2500000</v>
      </c>
      <c r="AY284" s="283">
        <v>2500000</v>
      </c>
    </row>
    <row r="285" spans="1:51" ht="20.100000000000001" customHeight="1" x14ac:dyDescent="0.25">
      <c r="A285" s="10" t="s">
        <v>476</v>
      </c>
      <c r="B285" s="11" t="s">
        <v>477</v>
      </c>
      <c r="C285" s="13">
        <v>29100000</v>
      </c>
      <c r="D285" s="183">
        <v>0</v>
      </c>
      <c r="E285" s="131">
        <v>210000000</v>
      </c>
      <c r="F285" s="131">
        <v>0</v>
      </c>
      <c r="G285" s="13">
        <f>C285+D285+E285-F285</f>
        <v>239100000</v>
      </c>
      <c r="H285" s="183">
        <v>139000</v>
      </c>
      <c r="I285" s="183">
        <v>3643100</v>
      </c>
      <c r="J285" s="183">
        <f>G285-I285</f>
        <v>235456900</v>
      </c>
      <c r="K285" s="183">
        <v>139000</v>
      </c>
      <c r="L285" s="183">
        <v>3643100</v>
      </c>
      <c r="M285" s="183">
        <v>3643100</v>
      </c>
      <c r="N285" s="183">
        <v>206557200</v>
      </c>
      <c r="O285" s="183">
        <v>216361300</v>
      </c>
      <c r="P285" s="13">
        <f>O285-I285</f>
        <v>212718200</v>
      </c>
      <c r="Q285" s="12">
        <f>G285-O285</f>
        <v>22738700</v>
      </c>
      <c r="R285" s="183">
        <v>206557200</v>
      </c>
      <c r="S285" s="438">
        <v>216361300</v>
      </c>
      <c r="T285" s="182"/>
      <c r="U285" s="364">
        <v>202020807014</v>
      </c>
      <c r="V285" s="362" t="s">
        <v>477</v>
      </c>
      <c r="W285" s="283">
        <v>29100000</v>
      </c>
      <c r="X285" s="283">
        <v>0</v>
      </c>
      <c r="Y285" s="283">
        <v>0</v>
      </c>
      <c r="Z285" s="283">
        <v>210000000</v>
      </c>
      <c r="AA285" s="283">
        <v>0</v>
      </c>
      <c r="AB285" s="283">
        <v>239100000</v>
      </c>
      <c r="AC285" s="283">
        <v>0</v>
      </c>
      <c r="AD285" s="283">
        <v>9804100</v>
      </c>
      <c r="AE285" s="283">
        <v>206557200</v>
      </c>
      <c r="AF285" s="283">
        <v>216361300</v>
      </c>
      <c r="AG285" s="283">
        <v>22738700</v>
      </c>
      <c r="AH285" s="283">
        <v>0</v>
      </c>
      <c r="AI285" s="283">
        <v>3504100</v>
      </c>
      <c r="AJ285" s="283">
        <v>139000</v>
      </c>
      <c r="AK285" s="283">
        <v>3643100</v>
      </c>
      <c r="AL285" s="283">
        <v>212718200</v>
      </c>
      <c r="AM285" s="283">
        <v>0</v>
      </c>
      <c r="AN285" s="283">
        <v>3504100</v>
      </c>
      <c r="AO285" s="283">
        <v>139000</v>
      </c>
      <c r="AP285" s="283">
        <v>3643100</v>
      </c>
      <c r="AQ285" s="283">
        <v>0</v>
      </c>
      <c r="AR285" s="283">
        <v>0</v>
      </c>
      <c r="AS285" s="283">
        <v>0</v>
      </c>
      <c r="AT285" s="283">
        <v>0</v>
      </c>
      <c r="AU285" s="283">
        <v>3504100</v>
      </c>
      <c r="AV285" s="283">
        <v>139000</v>
      </c>
      <c r="AW285" s="283">
        <v>3643100</v>
      </c>
      <c r="AX285" s="283">
        <v>3643100</v>
      </c>
      <c r="AY285" s="283">
        <v>3643100</v>
      </c>
    </row>
    <row r="286" spans="1:51" ht="20.100000000000001" customHeight="1" x14ac:dyDescent="0.25">
      <c r="A286" s="10" t="s">
        <v>478</v>
      </c>
      <c r="B286" s="11" t="s">
        <v>479</v>
      </c>
      <c r="C286" s="14">
        <v>22162500</v>
      </c>
      <c r="D286" s="183">
        <v>0</v>
      </c>
      <c r="E286" s="131">
        <v>130000000</v>
      </c>
      <c r="F286" s="131">
        <v>0</v>
      </c>
      <c r="G286" s="14">
        <f>C286+D286+E286-F286</f>
        <v>152162500</v>
      </c>
      <c r="H286" s="183">
        <v>2593460</v>
      </c>
      <c r="I286" s="183">
        <v>10972762</v>
      </c>
      <c r="J286" s="183">
        <f>G286-I286</f>
        <v>141189738</v>
      </c>
      <c r="K286" s="183">
        <v>2593460</v>
      </c>
      <c r="L286" s="183">
        <v>9704760</v>
      </c>
      <c r="M286" s="183">
        <v>9704760</v>
      </c>
      <c r="N286" s="183">
        <v>127168610</v>
      </c>
      <c r="O286" s="183">
        <v>135547912</v>
      </c>
      <c r="P286" s="14">
        <f>O286-I286</f>
        <v>124575150</v>
      </c>
      <c r="Q286" s="12">
        <f>G286-O286</f>
        <v>16614588</v>
      </c>
      <c r="R286" s="183">
        <v>127168610</v>
      </c>
      <c r="S286" s="438">
        <v>135547912</v>
      </c>
      <c r="T286" s="182"/>
      <c r="U286" s="364">
        <v>202020807015</v>
      </c>
      <c r="V286" s="362" t="s">
        <v>479</v>
      </c>
      <c r="W286" s="283">
        <v>22162500</v>
      </c>
      <c r="X286" s="283">
        <v>0</v>
      </c>
      <c r="Y286" s="283">
        <v>0</v>
      </c>
      <c r="Z286" s="283">
        <v>130000000</v>
      </c>
      <c r="AA286" s="283">
        <v>0</v>
      </c>
      <c r="AB286" s="283">
        <v>152162500</v>
      </c>
      <c r="AC286" s="283">
        <v>0</v>
      </c>
      <c r="AD286" s="283">
        <v>8379302</v>
      </c>
      <c r="AE286" s="283">
        <v>127168610</v>
      </c>
      <c r="AF286" s="283">
        <v>135547912</v>
      </c>
      <c r="AG286" s="283">
        <v>16614588</v>
      </c>
      <c r="AH286" s="283">
        <v>0</v>
      </c>
      <c r="AI286" s="283">
        <v>8379302</v>
      </c>
      <c r="AJ286" s="283">
        <v>2593460</v>
      </c>
      <c r="AK286" s="283">
        <v>10972762</v>
      </c>
      <c r="AL286" s="283">
        <v>124575150</v>
      </c>
      <c r="AM286" s="283">
        <v>0</v>
      </c>
      <c r="AN286" s="283">
        <v>7111300</v>
      </c>
      <c r="AO286" s="283">
        <v>2593460</v>
      </c>
      <c r="AP286" s="283">
        <v>9704760</v>
      </c>
      <c r="AQ286" s="283">
        <v>1268002</v>
      </c>
      <c r="AR286" s="283">
        <v>0</v>
      </c>
      <c r="AS286" s="283">
        <v>0</v>
      </c>
      <c r="AT286" s="283">
        <v>0</v>
      </c>
      <c r="AU286" s="283">
        <v>7111300</v>
      </c>
      <c r="AV286" s="283">
        <v>2593460</v>
      </c>
      <c r="AW286" s="283">
        <v>9704760</v>
      </c>
      <c r="AX286" s="283">
        <v>9704760</v>
      </c>
      <c r="AY286" s="283">
        <v>9704760</v>
      </c>
    </row>
    <row r="287" spans="1:51" ht="20.100000000000001" customHeight="1" x14ac:dyDescent="0.25">
      <c r="A287" s="141" t="s">
        <v>480</v>
      </c>
      <c r="B287" s="142" t="s">
        <v>481</v>
      </c>
      <c r="C287" s="140">
        <f t="shared" ref="C287:Q287" si="130">SUM(C288:C289)</f>
        <v>217679920.14885002</v>
      </c>
      <c r="D287" s="140">
        <f t="shared" si="130"/>
        <v>0</v>
      </c>
      <c r="E287" s="140">
        <f t="shared" si="130"/>
        <v>0</v>
      </c>
      <c r="F287" s="140">
        <f t="shared" si="130"/>
        <v>0</v>
      </c>
      <c r="G287" s="140">
        <f t="shared" si="130"/>
        <v>217679920.14885002</v>
      </c>
      <c r="H287" s="140">
        <f t="shared" si="130"/>
        <v>0</v>
      </c>
      <c r="I287" s="140">
        <f t="shared" si="130"/>
        <v>64017350</v>
      </c>
      <c r="J287" s="140">
        <f t="shared" si="130"/>
        <v>153662570.14885002</v>
      </c>
      <c r="K287" s="140">
        <f t="shared" si="130"/>
        <v>26438088</v>
      </c>
      <c r="L287" s="140">
        <f t="shared" si="130"/>
        <v>29155438</v>
      </c>
      <c r="M287" s="140">
        <f t="shared" si="130"/>
        <v>29155438</v>
      </c>
      <c r="N287" s="140">
        <f t="shared" si="130"/>
        <v>0</v>
      </c>
      <c r="O287" s="140">
        <f t="shared" si="130"/>
        <v>64017350</v>
      </c>
      <c r="P287" s="140">
        <f t="shared" si="130"/>
        <v>0</v>
      </c>
      <c r="Q287" s="140">
        <f t="shared" si="130"/>
        <v>153662570.14885002</v>
      </c>
      <c r="R287" s="140">
        <f>SUM(R288:R289)</f>
        <v>0</v>
      </c>
      <c r="S287" s="437">
        <f>SUM(S288:S289)</f>
        <v>64017350</v>
      </c>
      <c r="T287" s="182"/>
      <c r="U287" s="364">
        <v>20202080702</v>
      </c>
      <c r="V287" s="362" t="s">
        <v>481</v>
      </c>
      <c r="W287" s="283">
        <v>217679920.14884999</v>
      </c>
      <c r="X287" s="283">
        <v>0</v>
      </c>
      <c r="Y287" s="283">
        <v>0</v>
      </c>
      <c r="Z287" s="283">
        <v>0</v>
      </c>
      <c r="AA287" s="283">
        <v>0</v>
      </c>
      <c r="AB287" s="283">
        <v>217679920.14884999</v>
      </c>
      <c r="AC287" s="283">
        <v>0</v>
      </c>
      <c r="AD287" s="283">
        <v>64017350</v>
      </c>
      <c r="AE287" s="283">
        <v>0</v>
      </c>
      <c r="AF287" s="283">
        <v>64017350</v>
      </c>
      <c r="AG287" s="283">
        <v>153662570.14884999</v>
      </c>
      <c r="AH287" s="283">
        <v>0</v>
      </c>
      <c r="AI287" s="283">
        <v>64017350</v>
      </c>
      <c r="AJ287" s="283">
        <v>0</v>
      </c>
      <c r="AK287" s="283">
        <v>64017350</v>
      </c>
      <c r="AL287" s="283">
        <v>0</v>
      </c>
      <c r="AM287" s="283">
        <v>0</v>
      </c>
      <c r="AN287" s="283">
        <v>2717350</v>
      </c>
      <c r="AO287" s="283">
        <v>26438088</v>
      </c>
      <c r="AP287" s="283">
        <v>29155438</v>
      </c>
      <c r="AQ287" s="283">
        <v>34861912</v>
      </c>
      <c r="AR287" s="283">
        <v>0</v>
      </c>
      <c r="AS287" s="283">
        <v>0</v>
      </c>
      <c r="AT287" s="283">
        <v>0</v>
      </c>
      <c r="AU287" s="283">
        <v>2717350</v>
      </c>
      <c r="AV287" s="283">
        <v>26438088</v>
      </c>
      <c r="AW287" s="283">
        <v>29155438</v>
      </c>
      <c r="AX287" s="283">
        <v>29155438</v>
      </c>
      <c r="AY287" s="283">
        <v>29155438</v>
      </c>
    </row>
    <row r="288" spans="1:51" ht="20.100000000000001" customHeight="1" x14ac:dyDescent="0.25">
      <c r="A288" s="10" t="s">
        <v>482</v>
      </c>
      <c r="B288" s="11" t="s">
        <v>483</v>
      </c>
      <c r="C288" s="12">
        <v>124079920.14885002</v>
      </c>
      <c r="D288" s="183">
        <v>0</v>
      </c>
      <c r="E288" s="131">
        <v>0</v>
      </c>
      <c r="F288" s="131">
        <v>0</v>
      </c>
      <c r="G288" s="12">
        <f>C288+D288+E288-F288</f>
        <v>124079920.14885002</v>
      </c>
      <c r="H288" s="183">
        <v>0</v>
      </c>
      <c r="I288" s="183">
        <v>0</v>
      </c>
      <c r="J288" s="183">
        <f>G288-I288</f>
        <v>124079920.14885002</v>
      </c>
      <c r="K288" s="183">
        <v>0</v>
      </c>
      <c r="L288" s="183">
        <v>0</v>
      </c>
      <c r="M288" s="183">
        <v>0</v>
      </c>
      <c r="N288" s="183">
        <v>0</v>
      </c>
      <c r="O288" s="183">
        <v>0</v>
      </c>
      <c r="P288" s="12">
        <f>O288-I288</f>
        <v>0</v>
      </c>
      <c r="Q288" s="12">
        <f>G288-O288</f>
        <v>124079920.14885002</v>
      </c>
      <c r="R288" s="183">
        <v>0</v>
      </c>
      <c r="S288" s="438">
        <v>0</v>
      </c>
      <c r="T288" s="182"/>
      <c r="U288" s="364">
        <v>202020807024</v>
      </c>
      <c r="V288" s="362" t="s">
        <v>483</v>
      </c>
      <c r="W288" s="283">
        <v>124079920.14884999</v>
      </c>
      <c r="X288" s="283">
        <v>0</v>
      </c>
      <c r="Y288" s="283">
        <v>0</v>
      </c>
      <c r="Z288" s="283">
        <v>0</v>
      </c>
      <c r="AA288" s="283">
        <v>0</v>
      </c>
      <c r="AB288" s="283">
        <v>124079920.14884999</v>
      </c>
      <c r="AC288" s="283">
        <v>0</v>
      </c>
      <c r="AD288" s="283">
        <v>0</v>
      </c>
      <c r="AE288" s="283">
        <v>0</v>
      </c>
      <c r="AF288" s="283">
        <v>0</v>
      </c>
      <c r="AG288" s="283">
        <v>124079920.14884999</v>
      </c>
      <c r="AH288" s="283">
        <v>0</v>
      </c>
      <c r="AI288" s="283">
        <v>0</v>
      </c>
      <c r="AJ288" s="283">
        <v>0</v>
      </c>
      <c r="AK288" s="283">
        <v>0</v>
      </c>
      <c r="AL288" s="283">
        <v>0</v>
      </c>
      <c r="AM288" s="283">
        <v>0</v>
      </c>
      <c r="AN288" s="283">
        <v>0</v>
      </c>
      <c r="AO288" s="283">
        <v>0</v>
      </c>
      <c r="AP288" s="283">
        <v>0</v>
      </c>
      <c r="AQ288" s="283">
        <v>0</v>
      </c>
      <c r="AR288" s="283">
        <v>0</v>
      </c>
      <c r="AS288" s="283">
        <v>0</v>
      </c>
      <c r="AT288" s="283">
        <v>0</v>
      </c>
      <c r="AU288" s="283">
        <v>0</v>
      </c>
      <c r="AV288" s="283">
        <v>0</v>
      </c>
      <c r="AW288" s="283">
        <v>0</v>
      </c>
      <c r="AX288" s="283">
        <v>0</v>
      </c>
      <c r="AY288" s="283">
        <v>0</v>
      </c>
    </row>
    <row r="289" spans="1:51" ht="20.100000000000001" customHeight="1" x14ac:dyDescent="0.25">
      <c r="A289" s="10" t="s">
        <v>484</v>
      </c>
      <c r="B289" s="11" t="s">
        <v>485</v>
      </c>
      <c r="C289" s="14">
        <v>93600000</v>
      </c>
      <c r="D289" s="183">
        <v>0</v>
      </c>
      <c r="E289" s="131">
        <v>0</v>
      </c>
      <c r="F289" s="131">
        <v>0</v>
      </c>
      <c r="G289" s="14">
        <f>C289+D289+E289-F289</f>
        <v>93600000</v>
      </c>
      <c r="H289" s="183">
        <v>0</v>
      </c>
      <c r="I289" s="183">
        <v>64017350</v>
      </c>
      <c r="J289" s="183">
        <f>G289-I289</f>
        <v>29582650</v>
      </c>
      <c r="K289" s="183">
        <v>26438088</v>
      </c>
      <c r="L289" s="183">
        <v>29155438</v>
      </c>
      <c r="M289" s="183">
        <v>29155438</v>
      </c>
      <c r="N289" s="183">
        <v>0</v>
      </c>
      <c r="O289" s="183">
        <v>64017350</v>
      </c>
      <c r="P289" s="14">
        <f>O289-I289</f>
        <v>0</v>
      </c>
      <c r="Q289" s="12">
        <f>G289-O289</f>
        <v>29582650</v>
      </c>
      <c r="R289" s="183">
        <v>0</v>
      </c>
      <c r="S289" s="438">
        <v>64017350</v>
      </c>
      <c r="T289" s="182"/>
      <c r="U289" s="364">
        <v>202020807029</v>
      </c>
      <c r="V289" s="362" t="s">
        <v>485</v>
      </c>
      <c r="W289" s="283">
        <v>93600000</v>
      </c>
      <c r="X289" s="283">
        <v>0</v>
      </c>
      <c r="Y289" s="283">
        <v>0</v>
      </c>
      <c r="Z289" s="283">
        <v>0</v>
      </c>
      <c r="AA289" s="283">
        <v>0</v>
      </c>
      <c r="AB289" s="283">
        <v>93600000</v>
      </c>
      <c r="AC289" s="283">
        <v>0</v>
      </c>
      <c r="AD289" s="283">
        <v>64017350</v>
      </c>
      <c r="AE289" s="283">
        <v>0</v>
      </c>
      <c r="AF289" s="283">
        <v>64017350</v>
      </c>
      <c r="AG289" s="283">
        <v>29582650</v>
      </c>
      <c r="AH289" s="283">
        <v>0</v>
      </c>
      <c r="AI289" s="283">
        <v>64017350</v>
      </c>
      <c r="AJ289" s="283">
        <v>0</v>
      </c>
      <c r="AK289" s="283">
        <v>64017350</v>
      </c>
      <c r="AL289" s="283">
        <v>0</v>
      </c>
      <c r="AM289" s="283">
        <v>0</v>
      </c>
      <c r="AN289" s="283">
        <v>2717350</v>
      </c>
      <c r="AO289" s="283">
        <v>26438088</v>
      </c>
      <c r="AP289" s="283">
        <v>29155438</v>
      </c>
      <c r="AQ289" s="283">
        <v>34861912</v>
      </c>
      <c r="AR289" s="283">
        <v>0</v>
      </c>
      <c r="AS289" s="283">
        <v>0</v>
      </c>
      <c r="AT289" s="283">
        <v>0</v>
      </c>
      <c r="AU289" s="283">
        <v>2717350</v>
      </c>
      <c r="AV289" s="283">
        <v>26438088</v>
      </c>
      <c r="AW289" s="283">
        <v>29155438</v>
      </c>
      <c r="AX289" s="283">
        <v>29155438</v>
      </c>
      <c r="AY289" s="283">
        <v>29155438</v>
      </c>
    </row>
    <row r="290" spans="1:51" ht="20.100000000000001" customHeight="1" x14ac:dyDescent="0.25">
      <c r="A290" s="141" t="s">
        <v>486</v>
      </c>
      <c r="B290" s="142" t="s">
        <v>487</v>
      </c>
      <c r="C290" s="140">
        <f t="shared" ref="C290:Q290" si="131">SUM(C291:C292)</f>
        <v>62542340.914699972</v>
      </c>
      <c r="D290" s="140">
        <f t="shared" si="131"/>
        <v>0</v>
      </c>
      <c r="E290" s="140">
        <f t="shared" si="131"/>
        <v>0</v>
      </c>
      <c r="F290" s="140">
        <f t="shared" si="131"/>
        <v>0</v>
      </c>
      <c r="G290" s="140">
        <f t="shared" si="131"/>
        <v>62542340.914699972</v>
      </c>
      <c r="H290" s="140">
        <f t="shared" si="131"/>
        <v>680000</v>
      </c>
      <c r="I290" s="140">
        <f t="shared" si="131"/>
        <v>29471962</v>
      </c>
      <c r="J290" s="140">
        <f t="shared" si="131"/>
        <v>33070378.914699972</v>
      </c>
      <c r="K290" s="140">
        <f t="shared" si="131"/>
        <v>680000</v>
      </c>
      <c r="L290" s="140">
        <f t="shared" si="131"/>
        <v>2645000</v>
      </c>
      <c r="M290" s="140">
        <f t="shared" si="131"/>
        <v>2645000</v>
      </c>
      <c r="N290" s="140">
        <f t="shared" si="131"/>
        <v>680000</v>
      </c>
      <c r="O290" s="140">
        <f t="shared" si="131"/>
        <v>29471962</v>
      </c>
      <c r="P290" s="140">
        <f t="shared" si="131"/>
        <v>0</v>
      </c>
      <c r="Q290" s="140">
        <f t="shared" si="131"/>
        <v>33070378.914699972</v>
      </c>
      <c r="R290" s="140">
        <f>SUM(R291:R292)</f>
        <v>680000</v>
      </c>
      <c r="S290" s="437">
        <f>SUM(S291:S292)</f>
        <v>29471962</v>
      </c>
      <c r="T290" s="182"/>
      <c r="U290" s="364">
        <v>20202080703</v>
      </c>
      <c r="V290" s="362" t="s">
        <v>487</v>
      </c>
      <c r="W290" s="283">
        <v>62542340.914700001</v>
      </c>
      <c r="X290" s="283">
        <v>0</v>
      </c>
      <c r="Y290" s="283">
        <v>0</v>
      </c>
      <c r="Z290" s="283">
        <v>0</v>
      </c>
      <c r="AA290" s="283">
        <v>0</v>
      </c>
      <c r="AB290" s="283">
        <v>62542340.914700001</v>
      </c>
      <c r="AC290" s="283">
        <v>0</v>
      </c>
      <c r="AD290" s="283">
        <v>28791962</v>
      </c>
      <c r="AE290" s="283">
        <v>680000</v>
      </c>
      <c r="AF290" s="283">
        <v>29471962</v>
      </c>
      <c r="AG290" s="283">
        <v>33070378.914700001</v>
      </c>
      <c r="AH290" s="283">
        <v>0</v>
      </c>
      <c r="AI290" s="283">
        <v>28791962</v>
      </c>
      <c r="AJ290" s="283">
        <v>680000</v>
      </c>
      <c r="AK290" s="283">
        <v>29471962</v>
      </c>
      <c r="AL290" s="283">
        <v>0</v>
      </c>
      <c r="AM290" s="283">
        <v>0</v>
      </c>
      <c r="AN290" s="283">
        <v>1965000</v>
      </c>
      <c r="AO290" s="283">
        <v>680000</v>
      </c>
      <c r="AP290" s="283">
        <v>2645000</v>
      </c>
      <c r="AQ290" s="283">
        <v>26826962</v>
      </c>
      <c r="AR290" s="283">
        <v>0</v>
      </c>
      <c r="AS290" s="283">
        <v>0</v>
      </c>
      <c r="AT290" s="283">
        <v>0</v>
      </c>
      <c r="AU290" s="283">
        <v>1965000</v>
      </c>
      <c r="AV290" s="283">
        <v>680000</v>
      </c>
      <c r="AW290" s="283">
        <v>2645000</v>
      </c>
      <c r="AX290" s="283">
        <v>2645000</v>
      </c>
      <c r="AY290" s="283">
        <v>2645000</v>
      </c>
    </row>
    <row r="291" spans="1:51" ht="20.100000000000001" customHeight="1" x14ac:dyDescent="0.25">
      <c r="A291" s="10" t="s">
        <v>488</v>
      </c>
      <c r="B291" s="11" t="s">
        <v>489</v>
      </c>
      <c r="C291" s="12">
        <v>20000000</v>
      </c>
      <c r="D291" s="183">
        <v>0</v>
      </c>
      <c r="E291" s="131">
        <v>0</v>
      </c>
      <c r="F291" s="131">
        <v>0</v>
      </c>
      <c r="G291" s="12">
        <f>C291+D291+E291-F291</f>
        <v>20000000</v>
      </c>
      <c r="H291" s="183">
        <v>0</v>
      </c>
      <c r="I291" s="183">
        <v>0</v>
      </c>
      <c r="J291" s="183">
        <f>G291-I291</f>
        <v>20000000</v>
      </c>
      <c r="K291" s="183">
        <v>0</v>
      </c>
      <c r="L291" s="183">
        <v>0</v>
      </c>
      <c r="M291" s="183">
        <v>0</v>
      </c>
      <c r="N291" s="183">
        <v>0</v>
      </c>
      <c r="O291" s="183">
        <v>0</v>
      </c>
      <c r="P291" s="12">
        <f>O291-I291</f>
        <v>0</v>
      </c>
      <c r="Q291" s="12">
        <f>G291-O291</f>
        <v>20000000</v>
      </c>
      <c r="R291" s="183">
        <v>0</v>
      </c>
      <c r="S291" s="438">
        <v>0</v>
      </c>
      <c r="T291" s="182"/>
      <c r="U291" s="364">
        <v>202020807036</v>
      </c>
      <c r="V291" s="362" t="s">
        <v>489</v>
      </c>
      <c r="W291" s="283">
        <v>20000000</v>
      </c>
      <c r="X291" s="283">
        <v>0</v>
      </c>
      <c r="Y291" s="283">
        <v>0</v>
      </c>
      <c r="Z291" s="283">
        <v>0</v>
      </c>
      <c r="AA291" s="283">
        <v>0</v>
      </c>
      <c r="AB291" s="283">
        <v>20000000</v>
      </c>
      <c r="AC291" s="283">
        <v>0</v>
      </c>
      <c r="AD291" s="283">
        <v>0</v>
      </c>
      <c r="AE291" s="283">
        <v>0</v>
      </c>
      <c r="AF291" s="283">
        <v>0</v>
      </c>
      <c r="AG291" s="283">
        <v>20000000</v>
      </c>
      <c r="AH291" s="283">
        <v>0</v>
      </c>
      <c r="AI291" s="283">
        <v>0</v>
      </c>
      <c r="AJ291" s="283">
        <v>0</v>
      </c>
      <c r="AK291" s="283">
        <v>0</v>
      </c>
      <c r="AL291" s="283">
        <v>0</v>
      </c>
      <c r="AM291" s="283">
        <v>0</v>
      </c>
      <c r="AN291" s="283">
        <v>0</v>
      </c>
      <c r="AO291" s="283">
        <v>0</v>
      </c>
      <c r="AP291" s="283">
        <v>0</v>
      </c>
      <c r="AQ291" s="283">
        <v>0</v>
      </c>
      <c r="AR291" s="283">
        <v>0</v>
      </c>
      <c r="AS291" s="283">
        <v>0</v>
      </c>
      <c r="AT291" s="283">
        <v>0</v>
      </c>
      <c r="AU291" s="283">
        <v>0</v>
      </c>
      <c r="AV291" s="283">
        <v>0</v>
      </c>
      <c r="AW291" s="283">
        <v>0</v>
      </c>
      <c r="AX291" s="283">
        <v>0</v>
      </c>
      <c r="AY291" s="283">
        <v>0</v>
      </c>
    </row>
    <row r="292" spans="1:51" ht="20.100000000000001" customHeight="1" x14ac:dyDescent="0.25">
      <c r="A292" s="10" t="s">
        <v>490</v>
      </c>
      <c r="B292" s="11" t="s">
        <v>491</v>
      </c>
      <c r="C292" s="14">
        <v>42542340.914699972</v>
      </c>
      <c r="D292" s="183">
        <v>0</v>
      </c>
      <c r="E292" s="131">
        <v>0</v>
      </c>
      <c r="F292" s="131">
        <v>0</v>
      </c>
      <c r="G292" s="14">
        <f>C292+D292+E292-F292</f>
        <v>42542340.914699972</v>
      </c>
      <c r="H292" s="183">
        <v>680000</v>
      </c>
      <c r="I292" s="183">
        <v>29471962</v>
      </c>
      <c r="J292" s="183">
        <f>G292-I292</f>
        <v>13070378.914699972</v>
      </c>
      <c r="K292" s="183">
        <v>680000</v>
      </c>
      <c r="L292" s="183">
        <v>2645000</v>
      </c>
      <c r="M292" s="183">
        <v>2645000</v>
      </c>
      <c r="N292" s="183">
        <v>680000</v>
      </c>
      <c r="O292" s="183">
        <v>29471962</v>
      </c>
      <c r="P292" s="14">
        <f>O292-I292</f>
        <v>0</v>
      </c>
      <c r="Q292" s="12">
        <f>G292-O292</f>
        <v>13070378.914699972</v>
      </c>
      <c r="R292" s="183">
        <v>680000</v>
      </c>
      <c r="S292" s="438">
        <v>29471962</v>
      </c>
      <c r="T292" s="182"/>
      <c r="U292" s="364">
        <v>202020807039</v>
      </c>
      <c r="V292" s="362" t="s">
        <v>491</v>
      </c>
      <c r="W292" s="283">
        <v>42542340.914700001</v>
      </c>
      <c r="X292" s="283">
        <v>0</v>
      </c>
      <c r="Y292" s="283">
        <v>0</v>
      </c>
      <c r="Z292" s="283">
        <v>0</v>
      </c>
      <c r="AA292" s="283">
        <v>0</v>
      </c>
      <c r="AB292" s="283">
        <v>42542340.914700001</v>
      </c>
      <c r="AC292" s="283">
        <v>0</v>
      </c>
      <c r="AD292" s="283">
        <v>28791962</v>
      </c>
      <c r="AE292" s="283">
        <v>680000</v>
      </c>
      <c r="AF292" s="283">
        <v>29471962</v>
      </c>
      <c r="AG292" s="283">
        <v>13070378.914700001</v>
      </c>
      <c r="AH292" s="283">
        <v>0</v>
      </c>
      <c r="AI292" s="283">
        <v>28791962</v>
      </c>
      <c r="AJ292" s="283">
        <v>680000</v>
      </c>
      <c r="AK292" s="283">
        <v>29471962</v>
      </c>
      <c r="AL292" s="283">
        <v>0</v>
      </c>
      <c r="AM292" s="283">
        <v>0</v>
      </c>
      <c r="AN292" s="283">
        <v>1965000</v>
      </c>
      <c r="AO292" s="283">
        <v>680000</v>
      </c>
      <c r="AP292" s="283">
        <v>2645000</v>
      </c>
      <c r="AQ292" s="283">
        <v>26826962</v>
      </c>
      <c r="AR292" s="283">
        <v>0</v>
      </c>
      <c r="AS292" s="283">
        <v>0</v>
      </c>
      <c r="AT292" s="283">
        <v>0</v>
      </c>
      <c r="AU292" s="283">
        <v>1965000</v>
      </c>
      <c r="AV292" s="283">
        <v>680000</v>
      </c>
      <c r="AW292" s="283">
        <v>2645000</v>
      </c>
      <c r="AX292" s="283">
        <v>2645000</v>
      </c>
      <c r="AY292" s="283">
        <v>2645000</v>
      </c>
    </row>
    <row r="293" spans="1:51" ht="20.100000000000001" customHeight="1" x14ac:dyDescent="0.25">
      <c r="A293" s="141" t="s">
        <v>492</v>
      </c>
      <c r="B293" s="142" t="s">
        <v>493</v>
      </c>
      <c r="C293" s="140">
        <f t="shared" ref="C293:S293" si="132">SUM(C294)</f>
        <v>10000000</v>
      </c>
      <c r="D293" s="140">
        <f t="shared" si="132"/>
        <v>0</v>
      </c>
      <c r="E293" s="140">
        <f t="shared" si="132"/>
        <v>0</v>
      </c>
      <c r="F293" s="140">
        <f t="shared" si="132"/>
        <v>0</v>
      </c>
      <c r="G293" s="140">
        <f t="shared" si="132"/>
        <v>10000000</v>
      </c>
      <c r="H293" s="140">
        <f t="shared" si="132"/>
        <v>0</v>
      </c>
      <c r="I293" s="140">
        <f t="shared" si="132"/>
        <v>0</v>
      </c>
      <c r="J293" s="140">
        <f t="shared" si="132"/>
        <v>10000000</v>
      </c>
      <c r="K293" s="140">
        <f t="shared" si="132"/>
        <v>0</v>
      </c>
      <c r="L293" s="140">
        <f t="shared" si="132"/>
        <v>0</v>
      </c>
      <c r="M293" s="140">
        <f t="shared" si="132"/>
        <v>0</v>
      </c>
      <c r="N293" s="140">
        <f t="shared" si="132"/>
        <v>0</v>
      </c>
      <c r="O293" s="140">
        <f t="shared" si="132"/>
        <v>0</v>
      </c>
      <c r="P293" s="140">
        <f t="shared" si="132"/>
        <v>0</v>
      </c>
      <c r="Q293" s="140">
        <f t="shared" si="132"/>
        <v>10000000</v>
      </c>
      <c r="R293" s="140">
        <f t="shared" si="132"/>
        <v>0</v>
      </c>
      <c r="S293" s="437">
        <f t="shared" si="132"/>
        <v>0</v>
      </c>
      <c r="T293" s="182"/>
      <c r="U293" s="364">
        <v>202020808</v>
      </c>
      <c r="V293" s="362" t="s">
        <v>493</v>
      </c>
      <c r="W293" s="283">
        <v>10000000</v>
      </c>
      <c r="X293" s="283">
        <v>0</v>
      </c>
      <c r="Y293" s="283">
        <v>0</v>
      </c>
      <c r="Z293" s="283">
        <v>0</v>
      </c>
      <c r="AA293" s="283">
        <v>0</v>
      </c>
      <c r="AB293" s="283">
        <v>10000000</v>
      </c>
      <c r="AC293" s="283">
        <v>0</v>
      </c>
      <c r="AD293" s="283">
        <v>0</v>
      </c>
      <c r="AE293" s="283">
        <v>0</v>
      </c>
      <c r="AF293" s="283">
        <v>0</v>
      </c>
      <c r="AG293" s="283">
        <v>10000000</v>
      </c>
      <c r="AH293" s="283">
        <v>0</v>
      </c>
      <c r="AI293" s="283">
        <v>0</v>
      </c>
      <c r="AJ293" s="283">
        <v>0</v>
      </c>
      <c r="AK293" s="283">
        <v>0</v>
      </c>
      <c r="AL293" s="283">
        <v>0</v>
      </c>
      <c r="AM293" s="283">
        <v>0</v>
      </c>
      <c r="AN293" s="283">
        <v>0</v>
      </c>
      <c r="AO293" s="283">
        <v>0</v>
      </c>
      <c r="AP293" s="283">
        <v>0</v>
      </c>
      <c r="AQ293" s="283">
        <v>0</v>
      </c>
      <c r="AR293" s="283">
        <v>0</v>
      </c>
      <c r="AS293" s="283">
        <v>0</v>
      </c>
      <c r="AT293" s="283">
        <v>0</v>
      </c>
      <c r="AU293" s="283">
        <v>0</v>
      </c>
      <c r="AV293" s="283">
        <v>0</v>
      </c>
      <c r="AW293" s="283">
        <v>0</v>
      </c>
      <c r="AX293" s="283">
        <v>0</v>
      </c>
      <c r="AY293" s="283">
        <v>0</v>
      </c>
    </row>
    <row r="294" spans="1:51" ht="20.100000000000001" customHeight="1" x14ac:dyDescent="0.25">
      <c r="A294" s="10" t="s">
        <v>494</v>
      </c>
      <c r="B294" s="11" t="s">
        <v>495</v>
      </c>
      <c r="C294" s="15">
        <v>10000000</v>
      </c>
      <c r="D294" s="183">
        <v>0</v>
      </c>
      <c r="E294" s="131">
        <v>0</v>
      </c>
      <c r="F294" s="131">
        <v>0</v>
      </c>
      <c r="G294" s="15">
        <f>C294+D294+E294-F294</f>
        <v>10000000</v>
      </c>
      <c r="H294" s="183">
        <v>0</v>
      </c>
      <c r="I294" s="183">
        <v>0</v>
      </c>
      <c r="J294" s="183">
        <f>G294-I294</f>
        <v>10000000</v>
      </c>
      <c r="K294" s="183">
        <v>0</v>
      </c>
      <c r="L294" s="183">
        <v>0</v>
      </c>
      <c r="M294" s="183">
        <v>0</v>
      </c>
      <c r="N294" s="183">
        <v>0</v>
      </c>
      <c r="O294" s="183">
        <v>0</v>
      </c>
      <c r="P294" s="15">
        <f>O294-I294</f>
        <v>0</v>
      </c>
      <c r="Q294" s="12">
        <f>G294-O294</f>
        <v>10000000</v>
      </c>
      <c r="R294" s="183">
        <v>0</v>
      </c>
      <c r="S294" s="438">
        <v>0</v>
      </c>
      <c r="T294" s="182"/>
      <c r="U294" s="364">
        <v>20202080805</v>
      </c>
      <c r="V294" s="362" t="s">
        <v>1021</v>
      </c>
      <c r="W294" s="283">
        <v>10000000</v>
      </c>
      <c r="X294" s="283">
        <v>0</v>
      </c>
      <c r="Y294" s="283">
        <v>0</v>
      </c>
      <c r="Z294" s="283">
        <v>0</v>
      </c>
      <c r="AA294" s="283">
        <v>0</v>
      </c>
      <c r="AB294" s="283">
        <v>10000000</v>
      </c>
      <c r="AC294" s="283">
        <v>0</v>
      </c>
      <c r="AD294" s="283">
        <v>0</v>
      </c>
      <c r="AE294" s="283">
        <v>0</v>
      </c>
      <c r="AF294" s="283">
        <v>0</v>
      </c>
      <c r="AG294" s="283">
        <v>10000000</v>
      </c>
      <c r="AH294" s="283">
        <v>0</v>
      </c>
      <c r="AI294" s="283">
        <v>0</v>
      </c>
      <c r="AJ294" s="283">
        <v>0</v>
      </c>
      <c r="AK294" s="283">
        <v>0</v>
      </c>
      <c r="AL294" s="283">
        <v>0</v>
      </c>
      <c r="AM294" s="283">
        <v>0</v>
      </c>
      <c r="AN294" s="283">
        <v>0</v>
      </c>
      <c r="AO294" s="283">
        <v>0</v>
      </c>
      <c r="AP294" s="283">
        <v>0</v>
      </c>
      <c r="AQ294" s="283">
        <v>0</v>
      </c>
      <c r="AR294" s="283">
        <v>0</v>
      </c>
      <c r="AS294" s="283">
        <v>0</v>
      </c>
      <c r="AT294" s="283">
        <v>0</v>
      </c>
      <c r="AU294" s="283">
        <v>0</v>
      </c>
      <c r="AV294" s="283">
        <v>0</v>
      </c>
      <c r="AW294" s="283">
        <v>0</v>
      </c>
      <c r="AX294" s="283">
        <v>0</v>
      </c>
      <c r="AY294" s="283">
        <v>0</v>
      </c>
    </row>
    <row r="295" spans="1:51" ht="20.100000000000001" customHeight="1" x14ac:dyDescent="0.25">
      <c r="A295" s="141" t="s">
        <v>496</v>
      </c>
      <c r="B295" s="142" t="s">
        <v>497</v>
      </c>
      <c r="C295" s="140">
        <f t="shared" ref="C295:Q295" si="133">SUM(C296:C297)</f>
        <v>60000000</v>
      </c>
      <c r="D295" s="140">
        <f t="shared" si="133"/>
        <v>0</v>
      </c>
      <c r="E295" s="140">
        <f t="shared" si="133"/>
        <v>50000000</v>
      </c>
      <c r="F295" s="140">
        <f t="shared" si="133"/>
        <v>0</v>
      </c>
      <c r="G295" s="140">
        <f t="shared" si="133"/>
        <v>110000000</v>
      </c>
      <c r="H295" s="140">
        <f t="shared" si="133"/>
        <v>0</v>
      </c>
      <c r="I295" s="140">
        <f t="shared" si="133"/>
        <v>500000</v>
      </c>
      <c r="J295" s="140">
        <f t="shared" si="133"/>
        <v>109500000</v>
      </c>
      <c r="K295" s="140">
        <f t="shared" si="133"/>
        <v>0</v>
      </c>
      <c r="L295" s="140">
        <f t="shared" si="133"/>
        <v>500000</v>
      </c>
      <c r="M295" s="140">
        <f t="shared" si="133"/>
        <v>500000</v>
      </c>
      <c r="N295" s="140">
        <f t="shared" si="133"/>
        <v>0</v>
      </c>
      <c r="O295" s="140">
        <f t="shared" si="133"/>
        <v>500000</v>
      </c>
      <c r="P295" s="140">
        <f t="shared" si="133"/>
        <v>0</v>
      </c>
      <c r="Q295" s="140">
        <f t="shared" si="133"/>
        <v>109500000</v>
      </c>
      <c r="R295" s="140">
        <f>SUM(R296:R297)</f>
        <v>0</v>
      </c>
      <c r="S295" s="437">
        <f>SUM(S296:S297)</f>
        <v>500000</v>
      </c>
      <c r="T295" s="182"/>
      <c r="U295" s="364">
        <v>202020809</v>
      </c>
      <c r="V295" s="362" t="s">
        <v>1022</v>
      </c>
      <c r="W295" s="283">
        <v>60000000</v>
      </c>
      <c r="X295" s="283">
        <v>0</v>
      </c>
      <c r="Y295" s="283">
        <v>0</v>
      </c>
      <c r="Z295" s="283">
        <v>50000000</v>
      </c>
      <c r="AA295" s="283">
        <v>0</v>
      </c>
      <c r="AB295" s="283">
        <v>110000000</v>
      </c>
      <c r="AC295" s="283">
        <v>0</v>
      </c>
      <c r="AD295" s="283">
        <v>500000</v>
      </c>
      <c r="AE295" s="283">
        <v>0</v>
      </c>
      <c r="AF295" s="283">
        <v>500000</v>
      </c>
      <c r="AG295" s="283">
        <v>109500000</v>
      </c>
      <c r="AH295" s="283">
        <v>0</v>
      </c>
      <c r="AI295" s="283">
        <v>500000</v>
      </c>
      <c r="AJ295" s="283">
        <v>0</v>
      </c>
      <c r="AK295" s="283">
        <v>500000</v>
      </c>
      <c r="AL295" s="283">
        <v>0</v>
      </c>
      <c r="AM295" s="283">
        <v>0</v>
      </c>
      <c r="AN295" s="283">
        <v>500000</v>
      </c>
      <c r="AO295" s="283">
        <v>0</v>
      </c>
      <c r="AP295" s="283">
        <v>500000</v>
      </c>
      <c r="AQ295" s="283">
        <v>0</v>
      </c>
      <c r="AR295" s="283">
        <v>0</v>
      </c>
      <c r="AS295" s="283">
        <v>0</v>
      </c>
      <c r="AT295" s="283">
        <v>0</v>
      </c>
      <c r="AU295" s="283">
        <v>500000</v>
      </c>
      <c r="AV295" s="283">
        <v>0</v>
      </c>
      <c r="AW295" s="283">
        <v>500000</v>
      </c>
      <c r="AX295" s="283">
        <v>500000</v>
      </c>
      <c r="AY295" s="283">
        <v>500000</v>
      </c>
    </row>
    <row r="296" spans="1:51" ht="20.100000000000001" customHeight="1" x14ac:dyDescent="0.25">
      <c r="A296" s="10">
        <v>20202080901</v>
      </c>
      <c r="B296" s="11" t="s">
        <v>498</v>
      </c>
      <c r="C296" s="12">
        <v>57000000</v>
      </c>
      <c r="D296" s="183">
        <v>0</v>
      </c>
      <c r="E296" s="131">
        <v>50000000</v>
      </c>
      <c r="F296" s="131">
        <v>0</v>
      </c>
      <c r="G296" s="12">
        <f>C296+D296+E296-F296</f>
        <v>107000000</v>
      </c>
      <c r="H296" s="183">
        <v>0</v>
      </c>
      <c r="I296" s="183">
        <v>500000</v>
      </c>
      <c r="J296" s="183">
        <f>G296-I296</f>
        <v>106500000</v>
      </c>
      <c r="K296" s="183">
        <v>0</v>
      </c>
      <c r="L296" s="183">
        <v>500000</v>
      </c>
      <c r="M296" s="183">
        <v>500000</v>
      </c>
      <c r="N296" s="183">
        <v>0</v>
      </c>
      <c r="O296" s="183">
        <v>500000</v>
      </c>
      <c r="P296" s="12">
        <f>O296-I296</f>
        <v>0</v>
      </c>
      <c r="Q296" s="12">
        <f>G296-O296</f>
        <v>106500000</v>
      </c>
      <c r="R296" s="183">
        <v>0</v>
      </c>
      <c r="S296" s="438">
        <v>500000</v>
      </c>
      <c r="T296" s="182"/>
      <c r="U296" s="364">
        <v>20202080901</v>
      </c>
      <c r="V296" s="362" t="s">
        <v>1023</v>
      </c>
      <c r="W296" s="283">
        <v>57000000</v>
      </c>
      <c r="X296" s="283">
        <v>0</v>
      </c>
      <c r="Y296" s="283">
        <v>0</v>
      </c>
      <c r="Z296" s="283">
        <v>50000000</v>
      </c>
      <c r="AA296" s="283">
        <v>0</v>
      </c>
      <c r="AB296" s="283">
        <v>107000000</v>
      </c>
      <c r="AC296" s="283">
        <v>0</v>
      </c>
      <c r="AD296" s="283">
        <v>500000</v>
      </c>
      <c r="AE296" s="283">
        <v>0</v>
      </c>
      <c r="AF296" s="283">
        <v>500000</v>
      </c>
      <c r="AG296" s="283">
        <v>106500000</v>
      </c>
      <c r="AH296" s="283">
        <v>0</v>
      </c>
      <c r="AI296" s="283">
        <v>500000</v>
      </c>
      <c r="AJ296" s="283">
        <v>0</v>
      </c>
      <c r="AK296" s="283">
        <v>500000</v>
      </c>
      <c r="AL296" s="283">
        <v>0</v>
      </c>
      <c r="AM296" s="283">
        <v>0</v>
      </c>
      <c r="AN296" s="283">
        <v>500000</v>
      </c>
      <c r="AO296" s="283">
        <v>0</v>
      </c>
      <c r="AP296" s="283">
        <v>500000</v>
      </c>
      <c r="AQ296" s="283">
        <v>0</v>
      </c>
      <c r="AR296" s="283">
        <v>0</v>
      </c>
      <c r="AS296" s="283">
        <v>0</v>
      </c>
      <c r="AT296" s="283">
        <v>0</v>
      </c>
      <c r="AU296" s="283">
        <v>500000</v>
      </c>
      <c r="AV296" s="283">
        <v>0</v>
      </c>
      <c r="AW296" s="283">
        <v>500000</v>
      </c>
      <c r="AX296" s="283">
        <v>500000</v>
      </c>
      <c r="AY296" s="283">
        <v>500000</v>
      </c>
    </row>
    <row r="297" spans="1:51" ht="20.100000000000001" customHeight="1" x14ac:dyDescent="0.25">
      <c r="A297" s="10" t="s">
        <v>499</v>
      </c>
      <c r="B297" s="11" t="s">
        <v>500</v>
      </c>
      <c r="C297" s="14">
        <v>3000000</v>
      </c>
      <c r="D297" s="183">
        <v>0</v>
      </c>
      <c r="E297" s="131">
        <v>0</v>
      </c>
      <c r="F297" s="131">
        <v>0</v>
      </c>
      <c r="G297" s="14">
        <f>C297+D297+E297-F297</f>
        <v>3000000</v>
      </c>
      <c r="H297" s="183">
        <v>0</v>
      </c>
      <c r="I297" s="183">
        <v>0</v>
      </c>
      <c r="J297" s="183">
        <f>G297-I297</f>
        <v>3000000</v>
      </c>
      <c r="K297" s="183">
        <v>0</v>
      </c>
      <c r="L297" s="183">
        <v>0</v>
      </c>
      <c r="M297" s="183">
        <v>0</v>
      </c>
      <c r="N297" s="183">
        <v>0</v>
      </c>
      <c r="O297" s="183">
        <v>0</v>
      </c>
      <c r="P297" s="14">
        <f>O297-I297</f>
        <v>0</v>
      </c>
      <c r="Q297" s="12">
        <f>G297-O297</f>
        <v>3000000</v>
      </c>
      <c r="R297" s="183">
        <v>0</v>
      </c>
      <c r="S297" s="438">
        <v>0</v>
      </c>
      <c r="T297" s="182"/>
      <c r="U297" s="364">
        <v>20202080902</v>
      </c>
      <c r="V297" s="362" t="s">
        <v>1024</v>
      </c>
      <c r="W297" s="283">
        <v>3000000</v>
      </c>
      <c r="X297" s="283">
        <v>0</v>
      </c>
      <c r="Y297" s="283">
        <v>0</v>
      </c>
      <c r="Z297" s="283">
        <v>0</v>
      </c>
      <c r="AA297" s="283">
        <v>0</v>
      </c>
      <c r="AB297" s="283">
        <v>3000000</v>
      </c>
      <c r="AC297" s="283">
        <v>0</v>
      </c>
      <c r="AD297" s="283">
        <v>0</v>
      </c>
      <c r="AE297" s="283">
        <v>0</v>
      </c>
      <c r="AF297" s="283">
        <v>0</v>
      </c>
      <c r="AG297" s="283">
        <v>3000000</v>
      </c>
      <c r="AH297" s="283">
        <v>0</v>
      </c>
      <c r="AI297" s="283">
        <v>0</v>
      </c>
      <c r="AJ297" s="283">
        <v>0</v>
      </c>
      <c r="AK297" s="283">
        <v>0</v>
      </c>
      <c r="AL297" s="283">
        <v>0</v>
      </c>
      <c r="AM297" s="283">
        <v>0</v>
      </c>
      <c r="AN297" s="283">
        <v>0</v>
      </c>
      <c r="AO297" s="283">
        <v>0</v>
      </c>
      <c r="AP297" s="283">
        <v>0</v>
      </c>
      <c r="AQ297" s="283">
        <v>0</v>
      </c>
      <c r="AR297" s="283">
        <v>0</v>
      </c>
      <c r="AS297" s="283">
        <v>0</v>
      </c>
      <c r="AT297" s="283">
        <v>0</v>
      </c>
      <c r="AU297" s="283">
        <v>0</v>
      </c>
      <c r="AV297" s="283">
        <v>0</v>
      </c>
      <c r="AW297" s="283">
        <v>0</v>
      </c>
      <c r="AX297" s="283">
        <v>0</v>
      </c>
      <c r="AY297" s="283">
        <v>0</v>
      </c>
    </row>
    <row r="298" spans="1:51" ht="20.100000000000001" customHeight="1" x14ac:dyDescent="0.25">
      <c r="A298" s="145" t="s">
        <v>501</v>
      </c>
      <c r="B298" s="146" t="s">
        <v>502</v>
      </c>
      <c r="C298" s="147">
        <f>C299+C300+C302</f>
        <v>0</v>
      </c>
      <c r="D298" s="147">
        <f>SUM(D299:D302)</f>
        <v>529266480.32999998</v>
      </c>
      <c r="E298" s="147">
        <f t="shared" ref="E298:Q298" si="134">SUM(E299:E302)</f>
        <v>0</v>
      </c>
      <c r="F298" s="147">
        <f t="shared" si="134"/>
        <v>0</v>
      </c>
      <c r="G298" s="147">
        <f t="shared" si="134"/>
        <v>529266480.32999998</v>
      </c>
      <c r="H298" s="147">
        <f t="shared" si="134"/>
        <v>0</v>
      </c>
      <c r="I298" s="147">
        <f t="shared" si="134"/>
        <v>0</v>
      </c>
      <c r="J298" s="147">
        <f t="shared" si="134"/>
        <v>529266480.32999998</v>
      </c>
      <c r="K298" s="147">
        <f t="shared" si="134"/>
        <v>0</v>
      </c>
      <c r="L298" s="147">
        <f t="shared" si="134"/>
        <v>0</v>
      </c>
      <c r="M298" s="147">
        <f t="shared" si="134"/>
        <v>0</v>
      </c>
      <c r="N298" s="147">
        <f t="shared" si="134"/>
        <v>147886823</v>
      </c>
      <c r="O298" s="147">
        <f t="shared" si="134"/>
        <v>147886823</v>
      </c>
      <c r="P298" s="147">
        <f t="shared" si="134"/>
        <v>147886823</v>
      </c>
      <c r="Q298" s="147">
        <f t="shared" si="134"/>
        <v>381379657.32999998</v>
      </c>
      <c r="R298" s="147">
        <f>SUM(R299:R302)</f>
        <v>147886823</v>
      </c>
      <c r="S298" s="440">
        <f>SUM(S299:S302)</f>
        <v>147886823</v>
      </c>
      <c r="T298" s="182"/>
      <c r="U298" s="364">
        <v>202020810</v>
      </c>
      <c r="V298" s="362" t="s">
        <v>502</v>
      </c>
      <c r="W298" s="283">
        <v>0</v>
      </c>
      <c r="X298" s="283">
        <v>529266480.32999998</v>
      </c>
      <c r="Y298" s="283">
        <v>0</v>
      </c>
      <c r="Z298" s="283">
        <v>0</v>
      </c>
      <c r="AA298" s="283">
        <v>0</v>
      </c>
      <c r="AB298" s="283">
        <v>529266480.32999998</v>
      </c>
      <c r="AC298" s="283">
        <v>0</v>
      </c>
      <c r="AD298" s="283">
        <v>0</v>
      </c>
      <c r="AE298" s="283">
        <v>147886823</v>
      </c>
      <c r="AF298" s="283">
        <v>147886823</v>
      </c>
      <c r="AG298" s="283">
        <v>381379657.32999998</v>
      </c>
      <c r="AH298" s="283">
        <v>0</v>
      </c>
      <c r="AI298" s="283">
        <v>0</v>
      </c>
      <c r="AJ298" s="283">
        <v>0</v>
      </c>
      <c r="AK298" s="283">
        <v>0</v>
      </c>
      <c r="AL298" s="283">
        <v>147886823</v>
      </c>
      <c r="AM298" s="283">
        <v>0</v>
      </c>
      <c r="AN298" s="283">
        <v>0</v>
      </c>
      <c r="AO298" s="283">
        <v>0</v>
      </c>
      <c r="AP298" s="283">
        <v>0</v>
      </c>
      <c r="AQ298" s="283">
        <v>0</v>
      </c>
      <c r="AR298" s="283">
        <v>0</v>
      </c>
      <c r="AS298" s="283">
        <v>0</v>
      </c>
      <c r="AT298" s="283">
        <v>0</v>
      </c>
      <c r="AU298" s="283">
        <v>0</v>
      </c>
      <c r="AV298" s="283">
        <v>0</v>
      </c>
      <c r="AW298" s="283">
        <v>0</v>
      </c>
      <c r="AX298" s="283">
        <v>0</v>
      </c>
      <c r="AY298" s="283">
        <v>0</v>
      </c>
    </row>
    <row r="299" spans="1:51" ht="20.100000000000001" customHeight="1" x14ac:dyDescent="0.25">
      <c r="A299" s="20" t="s">
        <v>503</v>
      </c>
      <c r="B299" s="132" t="s">
        <v>504</v>
      </c>
      <c r="C299" s="13"/>
      <c r="D299" s="183">
        <v>15000000</v>
      </c>
      <c r="E299" s="131">
        <v>0</v>
      </c>
      <c r="F299" s="131">
        <v>0</v>
      </c>
      <c r="G299" s="13">
        <f>C299+D299+E299-F299</f>
        <v>15000000</v>
      </c>
      <c r="H299" s="183">
        <v>0</v>
      </c>
      <c r="I299" s="183">
        <v>0</v>
      </c>
      <c r="J299" s="183">
        <f>G299-I299</f>
        <v>15000000</v>
      </c>
      <c r="K299" s="183">
        <v>0</v>
      </c>
      <c r="L299" s="183">
        <v>0</v>
      </c>
      <c r="M299" s="183">
        <v>0</v>
      </c>
      <c r="N299" s="183">
        <v>0</v>
      </c>
      <c r="O299" s="183">
        <v>0</v>
      </c>
      <c r="P299" s="13">
        <f>O299-I299</f>
        <v>0</v>
      </c>
      <c r="Q299" s="12">
        <f>G299-O299</f>
        <v>15000000</v>
      </c>
      <c r="R299" s="183">
        <v>0</v>
      </c>
      <c r="S299" s="438">
        <v>0</v>
      </c>
      <c r="T299" s="182"/>
      <c r="U299" s="364">
        <v>20202081001</v>
      </c>
      <c r="V299" s="362" t="s">
        <v>504</v>
      </c>
      <c r="W299" s="283">
        <v>0</v>
      </c>
      <c r="X299" s="283">
        <v>15000000</v>
      </c>
      <c r="Y299" s="283">
        <v>0</v>
      </c>
      <c r="Z299" s="283">
        <v>0</v>
      </c>
      <c r="AA299" s="283">
        <v>0</v>
      </c>
      <c r="AB299" s="283">
        <v>15000000</v>
      </c>
      <c r="AC299" s="283">
        <v>0</v>
      </c>
      <c r="AD299" s="283">
        <v>0</v>
      </c>
      <c r="AE299" s="283">
        <v>0</v>
      </c>
      <c r="AF299" s="283">
        <v>0</v>
      </c>
      <c r="AG299" s="283">
        <v>15000000</v>
      </c>
      <c r="AH299" s="283">
        <v>0</v>
      </c>
      <c r="AI299" s="283">
        <v>0</v>
      </c>
      <c r="AJ299" s="283">
        <v>0</v>
      </c>
      <c r="AK299" s="283">
        <v>0</v>
      </c>
      <c r="AL299" s="283">
        <v>0</v>
      </c>
      <c r="AM299" s="283">
        <v>0</v>
      </c>
      <c r="AN299" s="283">
        <v>0</v>
      </c>
      <c r="AO299" s="283">
        <v>0</v>
      </c>
      <c r="AP299" s="283">
        <v>0</v>
      </c>
      <c r="AQ299" s="283">
        <v>0</v>
      </c>
      <c r="AR299" s="283">
        <v>0</v>
      </c>
      <c r="AS299" s="283">
        <v>0</v>
      </c>
      <c r="AT299" s="283">
        <v>0</v>
      </c>
      <c r="AU299" s="283">
        <v>0</v>
      </c>
      <c r="AV299" s="283">
        <v>0</v>
      </c>
      <c r="AW299" s="283">
        <v>0</v>
      </c>
      <c r="AX299" s="283">
        <v>0</v>
      </c>
      <c r="AY299" s="283">
        <v>0</v>
      </c>
    </row>
    <row r="300" spans="1:51" ht="20.100000000000001" customHeight="1" x14ac:dyDescent="0.25">
      <c r="A300" s="441" t="s">
        <v>934</v>
      </c>
      <c r="B300" s="133" t="s">
        <v>914</v>
      </c>
      <c r="C300" s="13"/>
      <c r="D300" s="183">
        <v>30000000</v>
      </c>
      <c r="E300" s="131">
        <v>0</v>
      </c>
      <c r="F300" s="131">
        <v>0</v>
      </c>
      <c r="G300" s="13">
        <f>C300+D300+E300-F300</f>
        <v>30000000</v>
      </c>
      <c r="H300" s="183">
        <v>0</v>
      </c>
      <c r="I300" s="183">
        <v>0</v>
      </c>
      <c r="J300" s="183">
        <f>G300-I300</f>
        <v>30000000</v>
      </c>
      <c r="K300" s="183">
        <v>0</v>
      </c>
      <c r="L300" s="183">
        <v>0</v>
      </c>
      <c r="M300" s="183">
        <v>0</v>
      </c>
      <c r="N300" s="183">
        <v>0</v>
      </c>
      <c r="O300" s="183">
        <v>0</v>
      </c>
      <c r="P300" s="13">
        <f>O300-I300</f>
        <v>0</v>
      </c>
      <c r="Q300" s="12">
        <f>G300-O300</f>
        <v>30000000</v>
      </c>
      <c r="R300" s="183">
        <v>0</v>
      </c>
      <c r="S300" s="438">
        <v>0</v>
      </c>
      <c r="T300" s="182"/>
      <c r="U300" s="364">
        <v>20202081002</v>
      </c>
      <c r="V300" s="362" t="s">
        <v>914</v>
      </c>
      <c r="W300" s="283">
        <v>0</v>
      </c>
      <c r="X300" s="283">
        <v>30000000</v>
      </c>
      <c r="Y300" s="283">
        <v>0</v>
      </c>
      <c r="Z300" s="283">
        <v>0</v>
      </c>
      <c r="AA300" s="283">
        <v>0</v>
      </c>
      <c r="AB300" s="283">
        <v>30000000</v>
      </c>
      <c r="AC300" s="283">
        <v>0</v>
      </c>
      <c r="AD300" s="283">
        <v>0</v>
      </c>
      <c r="AE300" s="283">
        <v>0</v>
      </c>
      <c r="AF300" s="283">
        <v>0</v>
      </c>
      <c r="AG300" s="283">
        <v>30000000</v>
      </c>
      <c r="AH300" s="283">
        <v>0</v>
      </c>
      <c r="AI300" s="283">
        <v>0</v>
      </c>
      <c r="AJ300" s="283">
        <v>0</v>
      </c>
      <c r="AK300" s="283">
        <v>0</v>
      </c>
      <c r="AL300" s="283">
        <v>0</v>
      </c>
      <c r="AM300" s="283">
        <v>0</v>
      </c>
      <c r="AN300" s="283">
        <v>0</v>
      </c>
      <c r="AO300" s="283">
        <v>0</v>
      </c>
      <c r="AP300" s="283">
        <v>0</v>
      </c>
      <c r="AQ300" s="283">
        <v>0</v>
      </c>
      <c r="AR300" s="283">
        <v>0</v>
      </c>
      <c r="AS300" s="283">
        <v>0</v>
      </c>
      <c r="AT300" s="283">
        <v>0</v>
      </c>
      <c r="AU300" s="283">
        <v>0</v>
      </c>
      <c r="AV300" s="283">
        <v>0</v>
      </c>
      <c r="AW300" s="283">
        <v>0</v>
      </c>
      <c r="AX300" s="283">
        <v>0</v>
      </c>
      <c r="AY300" s="283">
        <v>0</v>
      </c>
    </row>
    <row r="301" spans="1:51" ht="20.100000000000001" customHeight="1" x14ac:dyDescent="0.25">
      <c r="A301" s="442" t="s">
        <v>935</v>
      </c>
      <c r="B301" s="443" t="s">
        <v>936</v>
      </c>
      <c r="C301" s="13"/>
      <c r="D301" s="183">
        <v>6399312</v>
      </c>
      <c r="E301" s="131"/>
      <c r="F301" s="131"/>
      <c r="G301" s="13">
        <f>C301+D301+E301-F301</f>
        <v>6399312</v>
      </c>
      <c r="H301" s="183">
        <v>0</v>
      </c>
      <c r="I301" s="183">
        <v>0</v>
      </c>
      <c r="J301" s="183">
        <f>G301-I301</f>
        <v>6399312</v>
      </c>
      <c r="K301" s="183">
        <v>0</v>
      </c>
      <c r="L301" s="183">
        <v>0</v>
      </c>
      <c r="M301" s="183">
        <v>0</v>
      </c>
      <c r="N301" s="183">
        <v>0</v>
      </c>
      <c r="O301" s="183">
        <v>0</v>
      </c>
      <c r="P301" s="13"/>
      <c r="Q301" s="12">
        <f>G301-O301</f>
        <v>6399312</v>
      </c>
      <c r="R301" s="183">
        <v>0</v>
      </c>
      <c r="S301" s="438">
        <v>0</v>
      </c>
      <c r="T301" s="182"/>
      <c r="U301" s="364">
        <v>20202081003</v>
      </c>
      <c r="V301" s="362" t="s">
        <v>1161</v>
      </c>
      <c r="W301" s="283">
        <v>0</v>
      </c>
      <c r="X301" s="283">
        <v>6399312</v>
      </c>
      <c r="Y301" s="283">
        <v>0</v>
      </c>
      <c r="Z301" s="283">
        <v>0</v>
      </c>
      <c r="AA301" s="283">
        <v>0</v>
      </c>
      <c r="AB301" s="283">
        <v>6399312</v>
      </c>
      <c r="AC301" s="283">
        <v>0</v>
      </c>
      <c r="AD301" s="283">
        <v>0</v>
      </c>
      <c r="AE301" s="283">
        <v>0</v>
      </c>
      <c r="AF301" s="283">
        <v>0</v>
      </c>
      <c r="AG301" s="283">
        <v>6399312</v>
      </c>
      <c r="AH301" s="283">
        <v>0</v>
      </c>
      <c r="AI301" s="283">
        <v>0</v>
      </c>
      <c r="AJ301" s="283">
        <v>0</v>
      </c>
      <c r="AK301" s="283">
        <v>0</v>
      </c>
      <c r="AL301" s="283">
        <v>0</v>
      </c>
      <c r="AM301" s="283">
        <v>0</v>
      </c>
      <c r="AN301" s="283">
        <v>0</v>
      </c>
      <c r="AO301" s="283">
        <v>0</v>
      </c>
      <c r="AP301" s="283">
        <v>0</v>
      </c>
      <c r="AQ301" s="283">
        <v>0</v>
      </c>
      <c r="AR301" s="283">
        <v>0</v>
      </c>
      <c r="AS301" s="283">
        <v>0</v>
      </c>
      <c r="AT301" s="283">
        <v>0</v>
      </c>
      <c r="AU301" s="283">
        <v>0</v>
      </c>
      <c r="AV301" s="283">
        <v>0</v>
      </c>
      <c r="AW301" s="283">
        <v>0</v>
      </c>
      <c r="AX301" s="283">
        <v>0</v>
      </c>
      <c r="AY301" s="283">
        <v>0</v>
      </c>
    </row>
    <row r="302" spans="1:51" ht="20.100000000000001" customHeight="1" x14ac:dyDescent="0.25">
      <c r="A302" s="441" t="s">
        <v>937</v>
      </c>
      <c r="B302" s="133" t="s">
        <v>915</v>
      </c>
      <c r="C302" s="13"/>
      <c r="D302" s="183">
        <v>477867168.32999998</v>
      </c>
      <c r="E302" s="131">
        <v>0</v>
      </c>
      <c r="F302" s="131">
        <v>0</v>
      </c>
      <c r="G302" s="13">
        <f>C302+D302+E302-F302</f>
        <v>477867168.32999998</v>
      </c>
      <c r="H302" s="183">
        <v>0</v>
      </c>
      <c r="I302" s="183">
        <v>0</v>
      </c>
      <c r="J302" s="183">
        <f>G302-I302</f>
        <v>477867168.32999998</v>
      </c>
      <c r="K302" s="183">
        <v>0</v>
      </c>
      <c r="L302" s="183">
        <v>0</v>
      </c>
      <c r="M302" s="183">
        <v>0</v>
      </c>
      <c r="N302" s="183">
        <v>147886823</v>
      </c>
      <c r="O302" s="183">
        <v>147886823</v>
      </c>
      <c r="P302" s="13">
        <f>O302-I302</f>
        <v>147886823</v>
      </c>
      <c r="Q302" s="12">
        <f>G302-O302</f>
        <v>329980345.32999998</v>
      </c>
      <c r="R302" s="183">
        <v>147886823</v>
      </c>
      <c r="S302" s="438">
        <v>147886823</v>
      </c>
      <c r="T302" s="182"/>
      <c r="U302" s="364">
        <v>20202081004</v>
      </c>
      <c r="V302" s="362" t="s">
        <v>915</v>
      </c>
      <c r="W302" s="283">
        <v>0</v>
      </c>
      <c r="X302" s="283">
        <v>477867168.32999998</v>
      </c>
      <c r="Y302" s="283">
        <v>0</v>
      </c>
      <c r="Z302" s="283">
        <v>0</v>
      </c>
      <c r="AA302" s="283">
        <v>0</v>
      </c>
      <c r="AB302" s="283">
        <v>477867168.32999998</v>
      </c>
      <c r="AC302" s="283">
        <v>0</v>
      </c>
      <c r="AD302" s="283">
        <v>0</v>
      </c>
      <c r="AE302" s="283">
        <v>147886823</v>
      </c>
      <c r="AF302" s="283">
        <v>147886823</v>
      </c>
      <c r="AG302" s="283">
        <v>329980345.32999998</v>
      </c>
      <c r="AH302" s="283">
        <v>0</v>
      </c>
      <c r="AI302" s="283">
        <v>0</v>
      </c>
      <c r="AJ302" s="283">
        <v>0</v>
      </c>
      <c r="AK302" s="283">
        <v>0</v>
      </c>
      <c r="AL302" s="283">
        <v>147886823</v>
      </c>
      <c r="AM302" s="283">
        <v>0</v>
      </c>
      <c r="AN302" s="283">
        <v>0</v>
      </c>
      <c r="AO302" s="283">
        <v>0</v>
      </c>
      <c r="AP302" s="283">
        <v>0</v>
      </c>
      <c r="AQ302" s="283">
        <v>0</v>
      </c>
      <c r="AR302" s="283">
        <v>0</v>
      </c>
      <c r="AS302" s="283">
        <v>0</v>
      </c>
      <c r="AT302" s="283">
        <v>0</v>
      </c>
      <c r="AU302" s="283">
        <v>0</v>
      </c>
      <c r="AV302" s="283">
        <v>0</v>
      </c>
      <c r="AW302" s="283">
        <v>0</v>
      </c>
      <c r="AX302" s="283">
        <v>0</v>
      </c>
      <c r="AY302" s="283">
        <v>0</v>
      </c>
    </row>
    <row r="303" spans="1:51" ht="20.100000000000001" customHeight="1" x14ac:dyDescent="0.25">
      <c r="A303" s="141" t="s">
        <v>505</v>
      </c>
      <c r="B303" s="142" t="s">
        <v>506</v>
      </c>
      <c r="C303" s="148">
        <f>+C304+C307+C309+C312+C315</f>
        <v>478691512.01388997</v>
      </c>
      <c r="D303" s="148">
        <f t="shared" ref="D303:Q303" si="135">+D304+D307+D309+D312+D315</f>
        <v>0</v>
      </c>
      <c r="E303" s="148">
        <f t="shared" si="135"/>
        <v>390000000</v>
      </c>
      <c r="F303" s="148">
        <f t="shared" si="135"/>
        <v>0</v>
      </c>
      <c r="G303" s="148">
        <f t="shared" si="135"/>
        <v>868691512.01389003</v>
      </c>
      <c r="H303" s="148">
        <f t="shared" si="135"/>
        <v>43146199</v>
      </c>
      <c r="I303" s="148">
        <f t="shared" si="135"/>
        <v>345333229</v>
      </c>
      <c r="J303" s="148">
        <f t="shared" si="135"/>
        <v>523358283.01388997</v>
      </c>
      <c r="K303" s="148">
        <f t="shared" si="135"/>
        <v>24510573</v>
      </c>
      <c r="L303" s="148">
        <f t="shared" si="135"/>
        <v>67625583</v>
      </c>
      <c r="M303" s="148">
        <f t="shared" si="135"/>
        <v>67625583</v>
      </c>
      <c r="N303" s="148">
        <f t="shared" si="135"/>
        <v>129690865.95</v>
      </c>
      <c r="O303" s="148">
        <f t="shared" si="135"/>
        <v>497084195.94999999</v>
      </c>
      <c r="P303" s="148">
        <f t="shared" si="135"/>
        <v>151750966.94999999</v>
      </c>
      <c r="Q303" s="148">
        <f t="shared" si="135"/>
        <v>371607316.06388998</v>
      </c>
      <c r="R303" s="148">
        <f>+R304+R307+R309+R312+R315</f>
        <v>129690865.95</v>
      </c>
      <c r="S303" s="444">
        <f>+S304+S307+S309+S312+S315</f>
        <v>497084195.94999999</v>
      </c>
      <c r="T303" s="182"/>
      <c r="U303" s="364">
        <v>2020209</v>
      </c>
      <c r="V303" s="362" t="s">
        <v>1025</v>
      </c>
      <c r="W303" s="283">
        <v>478691512.01388991</v>
      </c>
      <c r="X303" s="283">
        <v>0</v>
      </c>
      <c r="Y303" s="283">
        <v>0</v>
      </c>
      <c r="Z303" s="283">
        <v>390000000</v>
      </c>
      <c r="AA303" s="283">
        <v>0</v>
      </c>
      <c r="AB303" s="283">
        <v>868691512.01388991</v>
      </c>
      <c r="AC303" s="283">
        <v>14000000</v>
      </c>
      <c r="AD303" s="283">
        <v>367393330</v>
      </c>
      <c r="AE303" s="283">
        <v>129690865.94999999</v>
      </c>
      <c r="AF303" s="283">
        <v>497084195.94999999</v>
      </c>
      <c r="AG303" s="283">
        <v>371607316.06388992</v>
      </c>
      <c r="AH303" s="283">
        <v>0</v>
      </c>
      <c r="AI303" s="283">
        <v>302187030</v>
      </c>
      <c r="AJ303" s="283">
        <v>43146199</v>
      </c>
      <c r="AK303" s="283">
        <v>345333229</v>
      </c>
      <c r="AL303" s="283">
        <v>151750966.94999999</v>
      </c>
      <c r="AM303" s="283">
        <v>0</v>
      </c>
      <c r="AN303" s="283">
        <v>43115010</v>
      </c>
      <c r="AO303" s="283">
        <v>24510573</v>
      </c>
      <c r="AP303" s="283">
        <v>67625583</v>
      </c>
      <c r="AQ303" s="283">
        <v>277707646</v>
      </c>
      <c r="AR303" s="283">
        <v>0</v>
      </c>
      <c r="AS303" s="283">
        <v>0</v>
      </c>
      <c r="AT303" s="283">
        <v>0</v>
      </c>
      <c r="AU303" s="283">
        <v>43115010</v>
      </c>
      <c r="AV303" s="283">
        <v>24510573</v>
      </c>
      <c r="AW303" s="283">
        <v>67625583</v>
      </c>
      <c r="AX303" s="283">
        <v>67625583</v>
      </c>
      <c r="AY303" s="283">
        <v>67625583</v>
      </c>
    </row>
    <row r="304" spans="1:51" ht="20.100000000000001" customHeight="1" x14ac:dyDescent="0.25">
      <c r="A304" s="141" t="s">
        <v>507</v>
      </c>
      <c r="B304" s="142" t="s">
        <v>508</v>
      </c>
      <c r="C304" s="140">
        <f>SUM(C305:C306)</f>
        <v>148023500</v>
      </c>
      <c r="D304" s="140">
        <f t="shared" ref="D304:Q304" si="136">SUM(D305:D306)</f>
        <v>0</v>
      </c>
      <c r="E304" s="140">
        <f t="shared" si="136"/>
        <v>260000000</v>
      </c>
      <c r="F304" s="140">
        <f t="shared" si="136"/>
        <v>0</v>
      </c>
      <c r="G304" s="140">
        <f t="shared" si="136"/>
        <v>408023500</v>
      </c>
      <c r="H304" s="140">
        <f t="shared" si="136"/>
        <v>35516399</v>
      </c>
      <c r="I304" s="140">
        <f t="shared" si="136"/>
        <v>180088419</v>
      </c>
      <c r="J304" s="140">
        <f t="shared" si="136"/>
        <v>227935081</v>
      </c>
      <c r="K304" s="140">
        <f t="shared" si="136"/>
        <v>16880773</v>
      </c>
      <c r="L304" s="140">
        <f t="shared" si="136"/>
        <v>28380773</v>
      </c>
      <c r="M304" s="140">
        <f t="shared" si="136"/>
        <v>28380773</v>
      </c>
      <c r="N304" s="140">
        <f t="shared" si="136"/>
        <v>122061065.95</v>
      </c>
      <c r="O304" s="140">
        <f t="shared" si="136"/>
        <v>331839385.94999999</v>
      </c>
      <c r="P304" s="140">
        <f t="shared" si="136"/>
        <v>151750966.94999999</v>
      </c>
      <c r="Q304" s="140">
        <f t="shared" si="136"/>
        <v>76184114.049999997</v>
      </c>
      <c r="R304" s="140">
        <f>SUM(R305:R306)</f>
        <v>122061065.95</v>
      </c>
      <c r="S304" s="437">
        <f>SUM(S305:S306)</f>
        <v>331839385.94999999</v>
      </c>
      <c r="T304" s="182"/>
      <c r="U304" s="364">
        <v>202020902</v>
      </c>
      <c r="V304" s="362" t="s">
        <v>508</v>
      </c>
      <c r="W304" s="283">
        <v>148023500</v>
      </c>
      <c r="X304" s="283">
        <v>0</v>
      </c>
      <c r="Y304" s="283">
        <v>0</v>
      </c>
      <c r="Z304" s="283">
        <v>260000000</v>
      </c>
      <c r="AA304" s="283">
        <v>0</v>
      </c>
      <c r="AB304" s="283">
        <v>408023500</v>
      </c>
      <c r="AC304" s="283">
        <v>14000000</v>
      </c>
      <c r="AD304" s="283">
        <v>209778320</v>
      </c>
      <c r="AE304" s="283">
        <v>122061065.94999999</v>
      </c>
      <c r="AF304" s="283">
        <v>331839385.94999999</v>
      </c>
      <c r="AG304" s="283">
        <v>76184114.050000012</v>
      </c>
      <c r="AH304" s="283">
        <v>0</v>
      </c>
      <c r="AI304" s="283">
        <v>144572020</v>
      </c>
      <c r="AJ304" s="283">
        <v>35516399</v>
      </c>
      <c r="AK304" s="283">
        <v>180088419</v>
      </c>
      <c r="AL304" s="283">
        <v>151750966.94999999</v>
      </c>
      <c r="AM304" s="283">
        <v>0</v>
      </c>
      <c r="AN304" s="283">
        <v>11500000</v>
      </c>
      <c r="AO304" s="283">
        <v>16880773</v>
      </c>
      <c r="AP304" s="283">
        <v>28380773</v>
      </c>
      <c r="AQ304" s="283">
        <v>151707646</v>
      </c>
      <c r="AR304" s="283">
        <v>0</v>
      </c>
      <c r="AS304" s="283">
        <v>0</v>
      </c>
      <c r="AT304" s="283">
        <v>0</v>
      </c>
      <c r="AU304" s="283">
        <v>11500000</v>
      </c>
      <c r="AV304" s="283">
        <v>16880773</v>
      </c>
      <c r="AW304" s="283">
        <v>28380773</v>
      </c>
      <c r="AX304" s="283">
        <v>28380773</v>
      </c>
      <c r="AY304" s="283">
        <v>28380773</v>
      </c>
    </row>
    <row r="305" spans="1:51" ht="20.100000000000001" customHeight="1" x14ac:dyDescent="0.25">
      <c r="A305" s="10" t="s">
        <v>509</v>
      </c>
      <c r="B305" s="11" t="s">
        <v>510</v>
      </c>
      <c r="C305" s="12">
        <v>18500000</v>
      </c>
      <c r="D305" s="183">
        <v>0</v>
      </c>
      <c r="E305" s="131">
        <v>80000000</v>
      </c>
      <c r="F305" s="131">
        <v>0</v>
      </c>
      <c r="G305" s="12">
        <f>C305+D305+E305-F305</f>
        <v>98500000</v>
      </c>
      <c r="H305" s="183">
        <v>0</v>
      </c>
      <c r="I305" s="183">
        <v>11000000</v>
      </c>
      <c r="J305" s="183">
        <f>G305-I305</f>
        <v>87500000</v>
      </c>
      <c r="K305" s="183">
        <v>0</v>
      </c>
      <c r="L305" s="183">
        <v>4000000</v>
      </c>
      <c r="M305" s="183">
        <v>4000000</v>
      </c>
      <c r="N305" s="183">
        <v>22930106.950000003</v>
      </c>
      <c r="O305" s="183">
        <v>41430106.950000003</v>
      </c>
      <c r="P305" s="12">
        <f>O305-I305</f>
        <v>30430106.950000003</v>
      </c>
      <c r="Q305" s="12">
        <f>G305-O305</f>
        <v>57069893.049999997</v>
      </c>
      <c r="R305" s="183">
        <v>22930106.950000003</v>
      </c>
      <c r="S305" s="438">
        <v>41430106.950000003</v>
      </c>
      <c r="T305" s="182"/>
      <c r="U305" s="364">
        <v>20202090205</v>
      </c>
      <c r="V305" s="362" t="s">
        <v>510</v>
      </c>
      <c r="W305" s="283">
        <v>18500000</v>
      </c>
      <c r="X305" s="283">
        <v>0</v>
      </c>
      <c r="Y305" s="283">
        <v>0</v>
      </c>
      <c r="Z305" s="283">
        <v>80000000</v>
      </c>
      <c r="AA305" s="283">
        <v>0</v>
      </c>
      <c r="AB305" s="283">
        <v>98500000</v>
      </c>
      <c r="AC305" s="283">
        <v>0</v>
      </c>
      <c r="AD305" s="283">
        <v>18500000</v>
      </c>
      <c r="AE305" s="283">
        <v>22930106.950000003</v>
      </c>
      <c r="AF305" s="283">
        <v>41430106.950000003</v>
      </c>
      <c r="AG305" s="283">
        <v>57069893.049999997</v>
      </c>
      <c r="AH305" s="283">
        <v>0</v>
      </c>
      <c r="AI305" s="283">
        <v>11000000</v>
      </c>
      <c r="AJ305" s="283">
        <v>0</v>
      </c>
      <c r="AK305" s="283">
        <v>11000000</v>
      </c>
      <c r="AL305" s="283">
        <v>30430106.950000003</v>
      </c>
      <c r="AM305" s="283">
        <v>0</v>
      </c>
      <c r="AN305" s="283">
        <v>4000000</v>
      </c>
      <c r="AO305" s="283">
        <v>0</v>
      </c>
      <c r="AP305" s="283">
        <v>4000000</v>
      </c>
      <c r="AQ305" s="283">
        <v>7000000</v>
      </c>
      <c r="AR305" s="283">
        <v>0</v>
      </c>
      <c r="AS305" s="283">
        <v>0</v>
      </c>
      <c r="AT305" s="283">
        <v>0</v>
      </c>
      <c r="AU305" s="283">
        <v>4000000</v>
      </c>
      <c r="AV305" s="283">
        <v>0</v>
      </c>
      <c r="AW305" s="283">
        <v>4000000</v>
      </c>
      <c r="AX305" s="283">
        <v>4000000</v>
      </c>
      <c r="AY305" s="283">
        <v>4000000</v>
      </c>
    </row>
    <row r="306" spans="1:51" ht="20.100000000000001" customHeight="1" x14ac:dyDescent="0.25">
      <c r="A306" s="10" t="s">
        <v>511</v>
      </c>
      <c r="B306" s="11" t="s">
        <v>512</v>
      </c>
      <c r="C306" s="14">
        <v>129523500</v>
      </c>
      <c r="D306" s="183">
        <v>0</v>
      </c>
      <c r="E306" s="131">
        <v>180000000</v>
      </c>
      <c r="F306" s="131">
        <v>0</v>
      </c>
      <c r="G306" s="14">
        <f>C306+D306+E306-F306</f>
        <v>309523500</v>
      </c>
      <c r="H306" s="183">
        <v>35516399</v>
      </c>
      <c r="I306" s="183">
        <v>169088419</v>
      </c>
      <c r="J306" s="183">
        <f>G306-I306</f>
        <v>140435081</v>
      </c>
      <c r="K306" s="183">
        <v>16880773</v>
      </c>
      <c r="L306" s="183">
        <v>24380773</v>
      </c>
      <c r="M306" s="183">
        <v>24380773</v>
      </c>
      <c r="N306" s="183">
        <v>99130959</v>
      </c>
      <c r="O306" s="183">
        <v>290409279</v>
      </c>
      <c r="P306" s="14">
        <f>O306-I306</f>
        <v>121320860</v>
      </c>
      <c r="Q306" s="12">
        <f>G306-O306</f>
        <v>19114221</v>
      </c>
      <c r="R306" s="183">
        <v>99130959</v>
      </c>
      <c r="S306" s="438">
        <v>290409279</v>
      </c>
      <c r="T306" s="182"/>
      <c r="U306" s="364">
        <v>20202090209</v>
      </c>
      <c r="V306" s="362" t="s">
        <v>512</v>
      </c>
      <c r="W306" s="283">
        <v>129523500</v>
      </c>
      <c r="X306" s="283">
        <v>0</v>
      </c>
      <c r="Y306" s="283">
        <v>0</v>
      </c>
      <c r="Z306" s="283">
        <v>180000000</v>
      </c>
      <c r="AA306" s="283">
        <v>0</v>
      </c>
      <c r="AB306" s="283">
        <v>309523500</v>
      </c>
      <c r="AC306" s="283">
        <v>14000000</v>
      </c>
      <c r="AD306" s="283">
        <v>191278320</v>
      </c>
      <c r="AE306" s="283">
        <v>99130959</v>
      </c>
      <c r="AF306" s="283">
        <v>290409279</v>
      </c>
      <c r="AG306" s="283">
        <v>19114221</v>
      </c>
      <c r="AH306" s="283">
        <v>0</v>
      </c>
      <c r="AI306" s="283">
        <v>133572020</v>
      </c>
      <c r="AJ306" s="283">
        <v>35516399</v>
      </c>
      <c r="AK306" s="283">
        <v>169088419</v>
      </c>
      <c r="AL306" s="283">
        <v>121320860</v>
      </c>
      <c r="AM306" s="283">
        <v>0</v>
      </c>
      <c r="AN306" s="283">
        <v>7500000</v>
      </c>
      <c r="AO306" s="283">
        <v>16880773</v>
      </c>
      <c r="AP306" s="283">
        <v>24380773</v>
      </c>
      <c r="AQ306" s="283">
        <v>144707646</v>
      </c>
      <c r="AR306" s="283">
        <v>0</v>
      </c>
      <c r="AS306" s="283">
        <v>0</v>
      </c>
      <c r="AT306" s="283">
        <v>0</v>
      </c>
      <c r="AU306" s="283">
        <v>7500000</v>
      </c>
      <c r="AV306" s="283">
        <v>16880773</v>
      </c>
      <c r="AW306" s="283">
        <v>24380773</v>
      </c>
      <c r="AX306" s="283">
        <v>24380773</v>
      </c>
      <c r="AY306" s="283">
        <v>24380773</v>
      </c>
    </row>
    <row r="307" spans="1:51" ht="20.100000000000001" customHeight="1" x14ac:dyDescent="0.25">
      <c r="A307" s="141" t="s">
        <v>513</v>
      </c>
      <c r="B307" s="142" t="s">
        <v>514</v>
      </c>
      <c r="C307" s="140">
        <f t="shared" ref="C307:S307" si="137">C308</f>
        <v>20000000</v>
      </c>
      <c r="D307" s="140">
        <f t="shared" si="137"/>
        <v>0</v>
      </c>
      <c r="E307" s="140">
        <f t="shared" si="137"/>
        <v>0</v>
      </c>
      <c r="F307" s="140">
        <f t="shared" si="137"/>
        <v>0</v>
      </c>
      <c r="G307" s="140">
        <f t="shared" si="137"/>
        <v>20000000</v>
      </c>
      <c r="H307" s="140">
        <f t="shared" si="137"/>
        <v>0</v>
      </c>
      <c r="I307" s="140">
        <f t="shared" si="137"/>
        <v>0</v>
      </c>
      <c r="J307" s="140">
        <f t="shared" si="137"/>
        <v>20000000</v>
      </c>
      <c r="K307" s="140">
        <f t="shared" si="137"/>
        <v>0</v>
      </c>
      <c r="L307" s="140">
        <f t="shared" si="137"/>
        <v>0</v>
      </c>
      <c r="M307" s="140">
        <f t="shared" si="137"/>
        <v>0</v>
      </c>
      <c r="N307" s="140">
        <f t="shared" si="137"/>
        <v>0</v>
      </c>
      <c r="O307" s="140">
        <f t="shared" si="137"/>
        <v>0</v>
      </c>
      <c r="P307" s="140">
        <f t="shared" si="137"/>
        <v>0</v>
      </c>
      <c r="Q307" s="140">
        <f t="shared" si="137"/>
        <v>20000000</v>
      </c>
      <c r="R307" s="140">
        <f t="shared" si="137"/>
        <v>0</v>
      </c>
      <c r="S307" s="437">
        <f t="shared" si="137"/>
        <v>0</v>
      </c>
      <c r="T307" s="182"/>
      <c r="U307" s="364">
        <v>202020903</v>
      </c>
      <c r="V307" s="362" t="s">
        <v>514</v>
      </c>
      <c r="W307" s="283">
        <v>20000000</v>
      </c>
      <c r="X307" s="283">
        <v>0</v>
      </c>
      <c r="Y307" s="283">
        <v>0</v>
      </c>
      <c r="Z307" s="283">
        <v>0</v>
      </c>
      <c r="AA307" s="283">
        <v>0</v>
      </c>
      <c r="AB307" s="283">
        <v>20000000</v>
      </c>
      <c r="AC307" s="283">
        <v>0</v>
      </c>
      <c r="AD307" s="283">
        <v>0</v>
      </c>
      <c r="AE307" s="283">
        <v>0</v>
      </c>
      <c r="AF307" s="283">
        <v>0</v>
      </c>
      <c r="AG307" s="283">
        <v>20000000</v>
      </c>
      <c r="AH307" s="283">
        <v>0</v>
      </c>
      <c r="AI307" s="283">
        <v>0</v>
      </c>
      <c r="AJ307" s="283">
        <v>0</v>
      </c>
      <c r="AK307" s="283">
        <v>0</v>
      </c>
      <c r="AL307" s="283">
        <v>0</v>
      </c>
      <c r="AM307" s="283">
        <v>0</v>
      </c>
      <c r="AN307" s="283">
        <v>0</v>
      </c>
      <c r="AO307" s="283">
        <v>0</v>
      </c>
      <c r="AP307" s="283">
        <v>0</v>
      </c>
      <c r="AQ307" s="283">
        <v>0</v>
      </c>
      <c r="AR307" s="283">
        <v>0</v>
      </c>
      <c r="AS307" s="283">
        <v>0</v>
      </c>
      <c r="AT307" s="283">
        <v>0</v>
      </c>
      <c r="AU307" s="283">
        <v>0</v>
      </c>
      <c r="AV307" s="283">
        <v>0</v>
      </c>
      <c r="AW307" s="283">
        <v>0</v>
      </c>
      <c r="AX307" s="283">
        <v>0</v>
      </c>
      <c r="AY307" s="283">
        <v>0</v>
      </c>
    </row>
    <row r="308" spans="1:51" ht="20.100000000000001" customHeight="1" x14ac:dyDescent="0.25">
      <c r="A308" s="10" t="s">
        <v>515</v>
      </c>
      <c r="B308" s="11" t="s">
        <v>516</v>
      </c>
      <c r="C308" s="15">
        <v>20000000</v>
      </c>
      <c r="D308" s="183">
        <v>0</v>
      </c>
      <c r="E308" s="131">
        <v>0</v>
      </c>
      <c r="F308" s="131">
        <v>0</v>
      </c>
      <c r="G308" s="15">
        <f>C308+D308+E308-F308</f>
        <v>20000000</v>
      </c>
      <c r="H308" s="183">
        <v>0</v>
      </c>
      <c r="I308" s="183">
        <v>0</v>
      </c>
      <c r="J308" s="183">
        <f>G308-I308</f>
        <v>20000000</v>
      </c>
      <c r="K308" s="183">
        <v>0</v>
      </c>
      <c r="L308" s="183">
        <v>0</v>
      </c>
      <c r="M308" s="183">
        <v>0</v>
      </c>
      <c r="N308" s="183">
        <v>0</v>
      </c>
      <c r="O308" s="183">
        <v>0</v>
      </c>
      <c r="P308" s="15">
        <f>O308-I308</f>
        <v>0</v>
      </c>
      <c r="Q308" s="12">
        <f>G308-O308</f>
        <v>20000000</v>
      </c>
      <c r="R308" s="183">
        <v>0</v>
      </c>
      <c r="S308" s="438">
        <v>0</v>
      </c>
      <c r="T308" s="182"/>
      <c r="U308" s="364">
        <v>20202090303</v>
      </c>
      <c r="V308" s="362" t="s">
        <v>516</v>
      </c>
      <c r="W308" s="283">
        <v>20000000</v>
      </c>
      <c r="X308" s="283">
        <v>0</v>
      </c>
      <c r="Y308" s="283">
        <v>0</v>
      </c>
      <c r="Z308" s="283">
        <v>0</v>
      </c>
      <c r="AA308" s="283">
        <v>0</v>
      </c>
      <c r="AB308" s="283">
        <v>20000000</v>
      </c>
      <c r="AC308" s="283">
        <v>0</v>
      </c>
      <c r="AD308" s="283">
        <v>0</v>
      </c>
      <c r="AE308" s="283">
        <v>0</v>
      </c>
      <c r="AF308" s="283">
        <v>0</v>
      </c>
      <c r="AG308" s="283">
        <v>20000000</v>
      </c>
      <c r="AH308" s="283">
        <v>0</v>
      </c>
      <c r="AI308" s="283">
        <v>0</v>
      </c>
      <c r="AJ308" s="283">
        <v>0</v>
      </c>
      <c r="AK308" s="283">
        <v>0</v>
      </c>
      <c r="AL308" s="283">
        <v>0</v>
      </c>
      <c r="AM308" s="283">
        <v>0</v>
      </c>
      <c r="AN308" s="283">
        <v>0</v>
      </c>
      <c r="AO308" s="283">
        <v>0</v>
      </c>
      <c r="AP308" s="283">
        <v>0</v>
      </c>
      <c r="AQ308" s="283">
        <v>0</v>
      </c>
      <c r="AR308" s="283">
        <v>0</v>
      </c>
      <c r="AS308" s="283">
        <v>0</v>
      </c>
      <c r="AT308" s="283">
        <v>0</v>
      </c>
      <c r="AU308" s="283">
        <v>0</v>
      </c>
      <c r="AV308" s="283">
        <v>0</v>
      </c>
      <c r="AW308" s="283">
        <v>0</v>
      </c>
      <c r="AX308" s="283">
        <v>0</v>
      </c>
      <c r="AY308" s="283">
        <v>0</v>
      </c>
    </row>
    <row r="309" spans="1:51" ht="20.100000000000001" customHeight="1" x14ac:dyDescent="0.25">
      <c r="A309" s="141" t="s">
        <v>517</v>
      </c>
      <c r="B309" s="142" t="s">
        <v>518</v>
      </c>
      <c r="C309" s="140">
        <f t="shared" ref="C309:Q309" si="138">SUM(C310:C311)</f>
        <v>196000000</v>
      </c>
      <c r="D309" s="140">
        <f t="shared" si="138"/>
        <v>0</v>
      </c>
      <c r="E309" s="140">
        <f t="shared" si="138"/>
        <v>0</v>
      </c>
      <c r="F309" s="140">
        <f t="shared" si="138"/>
        <v>0</v>
      </c>
      <c r="G309" s="140">
        <f t="shared" si="138"/>
        <v>196000000</v>
      </c>
      <c r="H309" s="140">
        <f t="shared" si="138"/>
        <v>7200170</v>
      </c>
      <c r="I309" s="140">
        <f t="shared" si="138"/>
        <v>28815180</v>
      </c>
      <c r="J309" s="140">
        <f t="shared" si="138"/>
        <v>167184820</v>
      </c>
      <c r="K309" s="140">
        <f t="shared" si="138"/>
        <v>7200170</v>
      </c>
      <c r="L309" s="140">
        <f t="shared" si="138"/>
        <v>28815180</v>
      </c>
      <c r="M309" s="140">
        <f t="shared" si="138"/>
        <v>28815180</v>
      </c>
      <c r="N309" s="140">
        <f t="shared" si="138"/>
        <v>7200170</v>
      </c>
      <c r="O309" s="140">
        <f t="shared" si="138"/>
        <v>28815180</v>
      </c>
      <c r="P309" s="140">
        <f t="shared" si="138"/>
        <v>0</v>
      </c>
      <c r="Q309" s="140">
        <f t="shared" si="138"/>
        <v>167184820</v>
      </c>
      <c r="R309" s="140">
        <f>SUM(R310:R311)</f>
        <v>7200170</v>
      </c>
      <c r="S309" s="437">
        <f>SUM(S310:S311)</f>
        <v>28815180</v>
      </c>
      <c r="T309" s="182"/>
      <c r="U309" s="364">
        <v>202020904</v>
      </c>
      <c r="V309" s="362" t="s">
        <v>1026</v>
      </c>
      <c r="W309" s="283">
        <v>196000000</v>
      </c>
      <c r="X309" s="283">
        <v>0</v>
      </c>
      <c r="Y309" s="283">
        <v>0</v>
      </c>
      <c r="Z309" s="283">
        <v>0</v>
      </c>
      <c r="AA309" s="283">
        <v>0</v>
      </c>
      <c r="AB309" s="283">
        <v>196000000</v>
      </c>
      <c r="AC309" s="283">
        <v>0</v>
      </c>
      <c r="AD309" s="283">
        <v>21615010</v>
      </c>
      <c r="AE309" s="283">
        <v>7200170</v>
      </c>
      <c r="AF309" s="283">
        <v>28815180</v>
      </c>
      <c r="AG309" s="283">
        <v>167184820</v>
      </c>
      <c r="AH309" s="283">
        <v>0</v>
      </c>
      <c r="AI309" s="283">
        <v>21615010</v>
      </c>
      <c r="AJ309" s="283">
        <v>7200170</v>
      </c>
      <c r="AK309" s="283">
        <v>28815180</v>
      </c>
      <c r="AL309" s="283">
        <v>0</v>
      </c>
      <c r="AM309" s="283">
        <v>0</v>
      </c>
      <c r="AN309" s="283">
        <v>21615010</v>
      </c>
      <c r="AO309" s="283">
        <v>7200170</v>
      </c>
      <c r="AP309" s="283">
        <v>28815180</v>
      </c>
      <c r="AQ309" s="283">
        <v>0</v>
      </c>
      <c r="AR309" s="283">
        <v>0</v>
      </c>
      <c r="AS309" s="283">
        <v>0</v>
      </c>
      <c r="AT309" s="283">
        <v>0</v>
      </c>
      <c r="AU309" s="283">
        <v>21615010</v>
      </c>
      <c r="AV309" s="283">
        <v>7200170</v>
      </c>
      <c r="AW309" s="283">
        <v>28815180</v>
      </c>
      <c r="AX309" s="283">
        <v>28815180</v>
      </c>
      <c r="AY309" s="283">
        <v>28815180</v>
      </c>
    </row>
    <row r="310" spans="1:51" ht="20.100000000000001" customHeight="1" x14ac:dyDescent="0.25">
      <c r="A310" s="10" t="s">
        <v>519</v>
      </c>
      <c r="B310" s="11" t="s">
        <v>520</v>
      </c>
      <c r="C310" s="12">
        <v>100000000</v>
      </c>
      <c r="D310" s="183">
        <v>0</v>
      </c>
      <c r="E310" s="131">
        <v>0</v>
      </c>
      <c r="F310" s="131">
        <v>0</v>
      </c>
      <c r="G310" s="12">
        <f>C310+D310+E310-F310</f>
        <v>100000000</v>
      </c>
      <c r="H310" s="183">
        <v>0</v>
      </c>
      <c r="I310" s="183">
        <v>1500000</v>
      </c>
      <c r="J310" s="183">
        <f>G310-I310</f>
        <v>98500000</v>
      </c>
      <c r="K310" s="183">
        <v>0</v>
      </c>
      <c r="L310" s="183">
        <v>1500000</v>
      </c>
      <c r="M310" s="183">
        <v>1500000</v>
      </c>
      <c r="N310" s="183">
        <v>0</v>
      </c>
      <c r="O310" s="183">
        <v>1500000</v>
      </c>
      <c r="P310" s="12">
        <f>O310-I310</f>
        <v>0</v>
      </c>
      <c r="Q310" s="12">
        <f>G310-O310</f>
        <v>98500000</v>
      </c>
      <c r="R310" s="183">
        <v>0</v>
      </c>
      <c r="S310" s="438">
        <v>1500000</v>
      </c>
      <c r="T310" s="182"/>
      <c r="U310" s="364">
        <v>20202090401</v>
      </c>
      <c r="V310" s="362" t="s">
        <v>1027</v>
      </c>
      <c r="W310" s="283">
        <v>100000000</v>
      </c>
      <c r="X310" s="283">
        <v>0</v>
      </c>
      <c r="Y310" s="283">
        <v>0</v>
      </c>
      <c r="Z310" s="283">
        <v>0</v>
      </c>
      <c r="AA310" s="283">
        <v>0</v>
      </c>
      <c r="AB310" s="283">
        <v>100000000</v>
      </c>
      <c r="AC310" s="283">
        <v>0</v>
      </c>
      <c r="AD310" s="283">
        <v>1500000</v>
      </c>
      <c r="AE310" s="283">
        <v>0</v>
      </c>
      <c r="AF310" s="283">
        <v>1500000</v>
      </c>
      <c r="AG310" s="283">
        <v>98500000</v>
      </c>
      <c r="AH310" s="283">
        <v>0</v>
      </c>
      <c r="AI310" s="283">
        <v>1500000</v>
      </c>
      <c r="AJ310" s="283">
        <v>0</v>
      </c>
      <c r="AK310" s="283">
        <v>1500000</v>
      </c>
      <c r="AL310" s="283">
        <v>0</v>
      </c>
      <c r="AM310" s="283">
        <v>0</v>
      </c>
      <c r="AN310" s="283">
        <v>1500000</v>
      </c>
      <c r="AO310" s="283">
        <v>0</v>
      </c>
      <c r="AP310" s="283">
        <v>1500000</v>
      </c>
      <c r="AQ310" s="283">
        <v>0</v>
      </c>
      <c r="AR310" s="283">
        <v>0</v>
      </c>
      <c r="AS310" s="283">
        <v>0</v>
      </c>
      <c r="AT310" s="283">
        <v>0</v>
      </c>
      <c r="AU310" s="283">
        <v>1500000</v>
      </c>
      <c r="AV310" s="283">
        <v>0</v>
      </c>
      <c r="AW310" s="283">
        <v>1500000</v>
      </c>
      <c r="AX310" s="283">
        <v>1500000</v>
      </c>
      <c r="AY310" s="283">
        <v>1500000</v>
      </c>
    </row>
    <row r="311" spans="1:51" ht="20.100000000000001" customHeight="1" x14ac:dyDescent="0.25">
      <c r="A311" s="10" t="s">
        <v>521</v>
      </c>
      <c r="B311" s="11" t="s">
        <v>522</v>
      </c>
      <c r="C311" s="14">
        <v>96000000</v>
      </c>
      <c r="D311" s="183">
        <v>0</v>
      </c>
      <c r="E311" s="131">
        <v>0</v>
      </c>
      <c r="F311" s="131">
        <v>0</v>
      </c>
      <c r="G311" s="14">
        <f>C311+D311+E311-F311</f>
        <v>96000000</v>
      </c>
      <c r="H311" s="183">
        <v>7200170</v>
      </c>
      <c r="I311" s="183">
        <v>27315180</v>
      </c>
      <c r="J311" s="183">
        <f>G311-I311</f>
        <v>68684820</v>
      </c>
      <c r="K311" s="183">
        <v>7200170</v>
      </c>
      <c r="L311" s="183">
        <v>27315180</v>
      </c>
      <c r="M311" s="183">
        <v>27315180</v>
      </c>
      <c r="N311" s="183">
        <v>7200170</v>
      </c>
      <c r="O311" s="183">
        <v>27315180</v>
      </c>
      <c r="P311" s="14">
        <f>O311-I311</f>
        <v>0</v>
      </c>
      <c r="Q311" s="12">
        <f>G311-O311</f>
        <v>68684820</v>
      </c>
      <c r="R311" s="183">
        <v>7200170</v>
      </c>
      <c r="S311" s="438">
        <v>27315180</v>
      </c>
      <c r="T311" s="182"/>
      <c r="U311" s="364">
        <v>20202090402</v>
      </c>
      <c r="V311" s="362" t="s">
        <v>522</v>
      </c>
      <c r="W311" s="283">
        <v>96000000</v>
      </c>
      <c r="X311" s="283">
        <v>0</v>
      </c>
      <c r="Y311" s="283">
        <v>0</v>
      </c>
      <c r="Z311" s="283">
        <v>0</v>
      </c>
      <c r="AA311" s="283">
        <v>0</v>
      </c>
      <c r="AB311" s="283">
        <v>96000000</v>
      </c>
      <c r="AC311" s="283">
        <v>0</v>
      </c>
      <c r="AD311" s="283">
        <v>20115010</v>
      </c>
      <c r="AE311" s="283">
        <v>7200170</v>
      </c>
      <c r="AF311" s="283">
        <v>27315180</v>
      </c>
      <c r="AG311" s="283">
        <v>68684820</v>
      </c>
      <c r="AH311" s="283">
        <v>0</v>
      </c>
      <c r="AI311" s="283">
        <v>20115010</v>
      </c>
      <c r="AJ311" s="283">
        <v>7200170</v>
      </c>
      <c r="AK311" s="283">
        <v>27315180</v>
      </c>
      <c r="AL311" s="283">
        <v>0</v>
      </c>
      <c r="AM311" s="283">
        <v>0</v>
      </c>
      <c r="AN311" s="283">
        <v>20115010</v>
      </c>
      <c r="AO311" s="283">
        <v>7200170</v>
      </c>
      <c r="AP311" s="283">
        <v>27315180</v>
      </c>
      <c r="AQ311" s="283">
        <v>0</v>
      </c>
      <c r="AR311" s="283">
        <v>0</v>
      </c>
      <c r="AS311" s="283">
        <v>0</v>
      </c>
      <c r="AT311" s="283">
        <v>0</v>
      </c>
      <c r="AU311" s="283">
        <v>20115010</v>
      </c>
      <c r="AV311" s="283">
        <v>7200170</v>
      </c>
      <c r="AW311" s="283">
        <v>27315180</v>
      </c>
      <c r="AX311" s="283">
        <v>27315180</v>
      </c>
      <c r="AY311" s="283">
        <v>27315180</v>
      </c>
    </row>
    <row r="312" spans="1:51" ht="20.100000000000001" customHeight="1" x14ac:dyDescent="0.25">
      <c r="A312" s="141" t="s">
        <v>523</v>
      </c>
      <c r="B312" s="142" t="s">
        <v>524</v>
      </c>
      <c r="C312" s="140">
        <f t="shared" ref="C312:Q312" si="139">SUM(C313:C314)</f>
        <v>104668012.01388997</v>
      </c>
      <c r="D312" s="140">
        <f t="shared" si="139"/>
        <v>0</v>
      </c>
      <c r="E312" s="140">
        <f t="shared" si="139"/>
        <v>0</v>
      </c>
      <c r="F312" s="140">
        <f t="shared" si="139"/>
        <v>0</v>
      </c>
      <c r="G312" s="140">
        <f t="shared" si="139"/>
        <v>104668012.01388997</v>
      </c>
      <c r="H312" s="140">
        <f t="shared" si="139"/>
        <v>0</v>
      </c>
      <c r="I312" s="140">
        <f t="shared" si="139"/>
        <v>0</v>
      </c>
      <c r="J312" s="140">
        <f t="shared" si="139"/>
        <v>104668012.01388997</v>
      </c>
      <c r="K312" s="140">
        <f t="shared" si="139"/>
        <v>0</v>
      </c>
      <c r="L312" s="140">
        <f t="shared" si="139"/>
        <v>0</v>
      </c>
      <c r="M312" s="140">
        <f t="shared" si="139"/>
        <v>0</v>
      </c>
      <c r="N312" s="140">
        <f t="shared" si="139"/>
        <v>0</v>
      </c>
      <c r="O312" s="140">
        <f t="shared" si="139"/>
        <v>0</v>
      </c>
      <c r="P312" s="140">
        <f t="shared" si="139"/>
        <v>0</v>
      </c>
      <c r="Q312" s="140">
        <f t="shared" si="139"/>
        <v>104668012.01388997</v>
      </c>
      <c r="R312" s="140">
        <f>SUM(R313:R314)</f>
        <v>0</v>
      </c>
      <c r="S312" s="437">
        <f>SUM(S313:S314)</f>
        <v>0</v>
      </c>
      <c r="T312" s="182"/>
      <c r="U312" s="364">
        <v>202020906</v>
      </c>
      <c r="V312" s="362" t="s">
        <v>1028</v>
      </c>
      <c r="W312" s="283">
        <v>104668012.01388989</v>
      </c>
      <c r="X312" s="283">
        <v>0</v>
      </c>
      <c r="Y312" s="283">
        <v>0</v>
      </c>
      <c r="Z312" s="283">
        <v>0</v>
      </c>
      <c r="AA312" s="283">
        <v>0</v>
      </c>
      <c r="AB312" s="283">
        <v>104668012.01388989</v>
      </c>
      <c r="AC312" s="283">
        <v>0</v>
      </c>
      <c r="AD312" s="283">
        <v>0</v>
      </c>
      <c r="AE312" s="283">
        <v>0</v>
      </c>
      <c r="AF312" s="283">
        <v>0</v>
      </c>
      <c r="AG312" s="283">
        <v>104668012.01388989</v>
      </c>
      <c r="AH312" s="283">
        <v>0</v>
      </c>
      <c r="AI312" s="283">
        <v>0</v>
      </c>
      <c r="AJ312" s="283">
        <v>0</v>
      </c>
      <c r="AK312" s="283">
        <v>0</v>
      </c>
      <c r="AL312" s="283">
        <v>0</v>
      </c>
      <c r="AM312" s="283">
        <v>0</v>
      </c>
      <c r="AN312" s="283">
        <v>0</v>
      </c>
      <c r="AO312" s="283">
        <v>0</v>
      </c>
      <c r="AP312" s="283">
        <v>0</v>
      </c>
      <c r="AQ312" s="283">
        <v>0</v>
      </c>
      <c r="AR312" s="283">
        <v>0</v>
      </c>
      <c r="AS312" s="283">
        <v>0</v>
      </c>
      <c r="AT312" s="283">
        <v>0</v>
      </c>
      <c r="AU312" s="283">
        <v>0</v>
      </c>
      <c r="AV312" s="283">
        <v>0</v>
      </c>
      <c r="AW312" s="283">
        <v>0</v>
      </c>
      <c r="AX312" s="283">
        <v>0</v>
      </c>
      <c r="AY312" s="283">
        <v>0</v>
      </c>
    </row>
    <row r="313" spans="1:51" ht="20.100000000000001" customHeight="1" x14ac:dyDescent="0.25">
      <c r="A313" s="10" t="s">
        <v>525</v>
      </c>
      <c r="B313" s="11" t="s">
        <v>526</v>
      </c>
      <c r="C313" s="12">
        <v>69839376.724430025</v>
      </c>
      <c r="D313" s="183">
        <v>0</v>
      </c>
      <c r="E313" s="131">
        <v>0</v>
      </c>
      <c r="F313" s="131">
        <v>0</v>
      </c>
      <c r="G313" s="12">
        <f>C313+D313+E313-F313</f>
        <v>69839376.724430025</v>
      </c>
      <c r="H313" s="183">
        <v>0</v>
      </c>
      <c r="I313" s="183">
        <v>0</v>
      </c>
      <c r="J313" s="183">
        <f>G313-I313</f>
        <v>69839376.724430025</v>
      </c>
      <c r="K313" s="183">
        <v>0</v>
      </c>
      <c r="L313" s="183">
        <v>0</v>
      </c>
      <c r="M313" s="183">
        <v>0</v>
      </c>
      <c r="N313" s="183">
        <v>0</v>
      </c>
      <c r="O313" s="183">
        <v>0</v>
      </c>
      <c r="P313" s="12">
        <f>O313-I313</f>
        <v>0</v>
      </c>
      <c r="Q313" s="12">
        <f>G313-O313</f>
        <v>69839376.724430025</v>
      </c>
      <c r="R313" s="183">
        <v>0</v>
      </c>
      <c r="S313" s="438">
        <v>0</v>
      </c>
      <c r="T313" s="182"/>
      <c r="U313" s="364">
        <v>20202090602</v>
      </c>
      <c r="V313" s="362" t="s">
        <v>1029</v>
      </c>
      <c r="W313" s="283">
        <v>69839376.724429995</v>
      </c>
      <c r="X313" s="283">
        <v>0</v>
      </c>
      <c r="Y313" s="283">
        <v>0</v>
      </c>
      <c r="Z313" s="283">
        <v>0</v>
      </c>
      <c r="AA313" s="283">
        <v>0</v>
      </c>
      <c r="AB313" s="283">
        <v>69839376.724429995</v>
      </c>
      <c r="AC313" s="283">
        <v>0</v>
      </c>
      <c r="AD313" s="283">
        <v>0</v>
      </c>
      <c r="AE313" s="283">
        <v>0</v>
      </c>
      <c r="AF313" s="283">
        <v>0</v>
      </c>
      <c r="AG313" s="283">
        <v>69839376.724429995</v>
      </c>
      <c r="AH313" s="283">
        <v>0</v>
      </c>
      <c r="AI313" s="283">
        <v>0</v>
      </c>
      <c r="AJ313" s="283">
        <v>0</v>
      </c>
      <c r="AK313" s="283">
        <v>0</v>
      </c>
      <c r="AL313" s="283">
        <v>0</v>
      </c>
      <c r="AM313" s="283">
        <v>0</v>
      </c>
      <c r="AN313" s="283">
        <v>0</v>
      </c>
      <c r="AO313" s="283">
        <v>0</v>
      </c>
      <c r="AP313" s="283">
        <v>0</v>
      </c>
      <c r="AQ313" s="283">
        <v>0</v>
      </c>
      <c r="AR313" s="283">
        <v>0</v>
      </c>
      <c r="AS313" s="283">
        <v>0</v>
      </c>
      <c r="AT313" s="283">
        <v>0</v>
      </c>
      <c r="AU313" s="283">
        <v>0</v>
      </c>
      <c r="AV313" s="283">
        <v>0</v>
      </c>
      <c r="AW313" s="283">
        <v>0</v>
      </c>
      <c r="AX313" s="283">
        <v>0</v>
      </c>
      <c r="AY313" s="283">
        <v>0</v>
      </c>
    </row>
    <row r="314" spans="1:51" ht="20.100000000000001" customHeight="1" x14ac:dyDescent="0.25">
      <c r="A314" s="10" t="s">
        <v>527</v>
      </c>
      <c r="B314" s="11" t="s">
        <v>528</v>
      </c>
      <c r="C314" s="14">
        <v>34828635.289459944</v>
      </c>
      <c r="D314" s="183">
        <v>0</v>
      </c>
      <c r="E314" s="131">
        <v>0</v>
      </c>
      <c r="F314" s="131">
        <v>0</v>
      </c>
      <c r="G314" s="14">
        <f>C314+D314+E314-F314</f>
        <v>34828635.289459944</v>
      </c>
      <c r="H314" s="183">
        <v>0</v>
      </c>
      <c r="I314" s="183">
        <v>0</v>
      </c>
      <c r="J314" s="183">
        <f>G314-I314</f>
        <v>34828635.289459944</v>
      </c>
      <c r="K314" s="183">
        <v>0</v>
      </c>
      <c r="L314" s="183">
        <v>0</v>
      </c>
      <c r="M314" s="183">
        <v>0</v>
      </c>
      <c r="N314" s="183">
        <v>0</v>
      </c>
      <c r="O314" s="183">
        <v>0</v>
      </c>
      <c r="P314" s="14">
        <f>O314-I314</f>
        <v>0</v>
      </c>
      <c r="Q314" s="12">
        <f>G314-O314</f>
        <v>34828635.289459944</v>
      </c>
      <c r="R314" s="183">
        <v>0</v>
      </c>
      <c r="S314" s="438">
        <v>0</v>
      </c>
      <c r="T314" s="182"/>
      <c r="U314" s="364">
        <v>20202090609</v>
      </c>
      <c r="V314" s="362" t="s">
        <v>528</v>
      </c>
      <c r="W314" s="283">
        <v>34828635.289459899</v>
      </c>
      <c r="X314" s="283">
        <v>0</v>
      </c>
      <c r="Y314" s="283">
        <v>0</v>
      </c>
      <c r="Z314" s="283">
        <v>0</v>
      </c>
      <c r="AA314" s="283">
        <v>0</v>
      </c>
      <c r="AB314" s="283">
        <v>34828635.289459899</v>
      </c>
      <c r="AC314" s="283">
        <v>0</v>
      </c>
      <c r="AD314" s="283">
        <v>0</v>
      </c>
      <c r="AE314" s="283">
        <v>0</v>
      </c>
      <c r="AF314" s="283">
        <v>0</v>
      </c>
      <c r="AG314" s="283">
        <v>34828635.289459899</v>
      </c>
      <c r="AH314" s="283">
        <v>0</v>
      </c>
      <c r="AI314" s="283">
        <v>0</v>
      </c>
      <c r="AJ314" s="283">
        <v>0</v>
      </c>
      <c r="AK314" s="283">
        <v>0</v>
      </c>
      <c r="AL314" s="283">
        <v>0</v>
      </c>
      <c r="AM314" s="283">
        <v>0</v>
      </c>
      <c r="AN314" s="283">
        <v>0</v>
      </c>
      <c r="AO314" s="283">
        <v>0</v>
      </c>
      <c r="AP314" s="283">
        <v>0</v>
      </c>
      <c r="AQ314" s="283">
        <v>0</v>
      </c>
      <c r="AR314" s="283">
        <v>0</v>
      </c>
      <c r="AS314" s="283">
        <v>0</v>
      </c>
      <c r="AT314" s="283">
        <v>0</v>
      </c>
      <c r="AU314" s="283">
        <v>0</v>
      </c>
      <c r="AV314" s="283">
        <v>0</v>
      </c>
      <c r="AW314" s="283">
        <v>0</v>
      </c>
      <c r="AX314" s="283">
        <v>0</v>
      </c>
      <c r="AY314" s="283">
        <v>0</v>
      </c>
    </row>
    <row r="315" spans="1:51" ht="20.100000000000001" customHeight="1" x14ac:dyDescent="0.25">
      <c r="A315" s="141" t="s">
        <v>529</v>
      </c>
      <c r="B315" s="142" t="s">
        <v>530</v>
      </c>
      <c r="C315" s="140">
        <f t="shared" ref="C315:S315" si="140">SUM(C316)</f>
        <v>10000000</v>
      </c>
      <c r="D315" s="140">
        <f t="shared" si="140"/>
        <v>0</v>
      </c>
      <c r="E315" s="140">
        <f t="shared" si="140"/>
        <v>130000000</v>
      </c>
      <c r="F315" s="140">
        <f t="shared" si="140"/>
        <v>0</v>
      </c>
      <c r="G315" s="140">
        <f t="shared" si="140"/>
        <v>140000000</v>
      </c>
      <c r="H315" s="140">
        <f t="shared" si="140"/>
        <v>429630</v>
      </c>
      <c r="I315" s="140">
        <f t="shared" si="140"/>
        <v>136429630</v>
      </c>
      <c r="J315" s="140">
        <f t="shared" si="140"/>
        <v>3570370</v>
      </c>
      <c r="K315" s="140">
        <f t="shared" si="140"/>
        <v>429630</v>
      </c>
      <c r="L315" s="140">
        <f t="shared" si="140"/>
        <v>10429630</v>
      </c>
      <c r="M315" s="140">
        <f t="shared" si="140"/>
        <v>10429630</v>
      </c>
      <c r="N315" s="140">
        <f t="shared" si="140"/>
        <v>429630</v>
      </c>
      <c r="O315" s="140">
        <f t="shared" si="140"/>
        <v>136429630</v>
      </c>
      <c r="P315" s="140">
        <f t="shared" si="140"/>
        <v>0</v>
      </c>
      <c r="Q315" s="140">
        <f t="shared" si="140"/>
        <v>3570370</v>
      </c>
      <c r="R315" s="140">
        <f t="shared" si="140"/>
        <v>429630</v>
      </c>
      <c r="S315" s="437">
        <f t="shared" si="140"/>
        <v>136429630</v>
      </c>
      <c r="T315" s="182"/>
      <c r="U315" s="364">
        <v>202020907</v>
      </c>
      <c r="V315" s="362" t="s">
        <v>530</v>
      </c>
      <c r="W315" s="283">
        <v>10000000</v>
      </c>
      <c r="X315" s="283">
        <v>0</v>
      </c>
      <c r="Y315" s="283">
        <v>0</v>
      </c>
      <c r="Z315" s="283">
        <v>130000000</v>
      </c>
      <c r="AA315" s="283">
        <v>0</v>
      </c>
      <c r="AB315" s="283">
        <v>140000000</v>
      </c>
      <c r="AC315" s="283">
        <v>0</v>
      </c>
      <c r="AD315" s="283">
        <v>136000000</v>
      </c>
      <c r="AE315" s="283">
        <v>429630</v>
      </c>
      <c r="AF315" s="283">
        <v>136429630</v>
      </c>
      <c r="AG315" s="283">
        <v>3570370</v>
      </c>
      <c r="AH315" s="283">
        <v>0</v>
      </c>
      <c r="AI315" s="283">
        <v>136000000</v>
      </c>
      <c r="AJ315" s="283">
        <v>429630</v>
      </c>
      <c r="AK315" s="283">
        <v>136429630</v>
      </c>
      <c r="AL315" s="283">
        <v>0</v>
      </c>
      <c r="AM315" s="283">
        <v>0</v>
      </c>
      <c r="AN315" s="283">
        <v>10000000</v>
      </c>
      <c r="AO315" s="283">
        <v>429630</v>
      </c>
      <c r="AP315" s="283">
        <v>10429630</v>
      </c>
      <c r="AQ315" s="283">
        <v>126000000</v>
      </c>
      <c r="AR315" s="283">
        <v>0</v>
      </c>
      <c r="AS315" s="283">
        <v>0</v>
      </c>
      <c r="AT315" s="283">
        <v>0</v>
      </c>
      <c r="AU315" s="283">
        <v>10000000</v>
      </c>
      <c r="AV315" s="283">
        <v>429630</v>
      </c>
      <c r="AW315" s="283">
        <v>10429630</v>
      </c>
      <c r="AX315" s="283">
        <v>10429630</v>
      </c>
      <c r="AY315" s="283">
        <v>10429630</v>
      </c>
    </row>
    <row r="316" spans="1:51" ht="20.100000000000001" customHeight="1" x14ac:dyDescent="0.25">
      <c r="A316" s="10" t="s">
        <v>531</v>
      </c>
      <c r="B316" s="11" t="s">
        <v>532</v>
      </c>
      <c r="C316" s="15">
        <v>10000000</v>
      </c>
      <c r="D316" s="183">
        <v>0</v>
      </c>
      <c r="E316" s="131">
        <v>130000000</v>
      </c>
      <c r="F316" s="131">
        <v>0</v>
      </c>
      <c r="G316" s="15">
        <f>C316+D316+E316-F316</f>
        <v>140000000</v>
      </c>
      <c r="H316" s="183">
        <v>429630</v>
      </c>
      <c r="I316" s="183">
        <v>136429630</v>
      </c>
      <c r="J316" s="183">
        <f>G316-I316</f>
        <v>3570370</v>
      </c>
      <c r="K316" s="183">
        <v>429630</v>
      </c>
      <c r="L316" s="183">
        <v>10429630</v>
      </c>
      <c r="M316" s="183">
        <v>10429630</v>
      </c>
      <c r="N316" s="183">
        <v>429630</v>
      </c>
      <c r="O316" s="183">
        <v>136429630</v>
      </c>
      <c r="P316" s="15">
        <f>O316-I316</f>
        <v>0</v>
      </c>
      <c r="Q316" s="12">
        <f>G316-O316</f>
        <v>3570370</v>
      </c>
      <c r="R316" s="183">
        <v>429630</v>
      </c>
      <c r="S316" s="438">
        <v>136429630</v>
      </c>
      <c r="T316" s="182"/>
      <c r="U316" s="364">
        <v>20202090709</v>
      </c>
      <c r="V316" s="362" t="s">
        <v>532</v>
      </c>
      <c r="W316" s="283">
        <v>10000000</v>
      </c>
      <c r="X316" s="283">
        <v>0</v>
      </c>
      <c r="Y316" s="283">
        <v>0</v>
      </c>
      <c r="Z316" s="283">
        <v>130000000</v>
      </c>
      <c r="AA316" s="283">
        <v>0</v>
      </c>
      <c r="AB316" s="283">
        <v>140000000</v>
      </c>
      <c r="AC316" s="283">
        <v>0</v>
      </c>
      <c r="AD316" s="283">
        <v>136000000</v>
      </c>
      <c r="AE316" s="283">
        <v>429630</v>
      </c>
      <c r="AF316" s="283">
        <v>136429630</v>
      </c>
      <c r="AG316" s="283">
        <v>3570370</v>
      </c>
      <c r="AH316" s="283">
        <v>0</v>
      </c>
      <c r="AI316" s="283">
        <v>136000000</v>
      </c>
      <c r="AJ316" s="283">
        <v>429630</v>
      </c>
      <c r="AK316" s="283">
        <v>136429630</v>
      </c>
      <c r="AL316" s="283">
        <v>0</v>
      </c>
      <c r="AM316" s="283">
        <v>0</v>
      </c>
      <c r="AN316" s="283">
        <v>10000000</v>
      </c>
      <c r="AO316" s="283">
        <v>429630</v>
      </c>
      <c r="AP316" s="283">
        <v>10429630</v>
      </c>
      <c r="AQ316" s="283">
        <v>126000000</v>
      </c>
      <c r="AR316" s="283">
        <v>0</v>
      </c>
      <c r="AS316" s="283">
        <v>0</v>
      </c>
      <c r="AT316" s="283">
        <v>0</v>
      </c>
      <c r="AU316" s="283">
        <v>10000000</v>
      </c>
      <c r="AV316" s="283">
        <v>429630</v>
      </c>
      <c r="AW316" s="283">
        <v>10429630</v>
      </c>
      <c r="AX316" s="283">
        <v>10429630</v>
      </c>
      <c r="AY316" s="283">
        <v>10429630</v>
      </c>
    </row>
    <row r="317" spans="1:51" ht="20.100000000000001" customHeight="1" x14ac:dyDescent="0.25">
      <c r="A317" s="141" t="s">
        <v>533</v>
      </c>
      <c r="B317" s="142" t="s">
        <v>50</v>
      </c>
      <c r="C317" s="140">
        <f t="shared" ref="C317:S317" si="141">SUM(C318)</f>
        <v>583933696.50908029</v>
      </c>
      <c r="D317" s="140">
        <f t="shared" si="141"/>
        <v>20000000</v>
      </c>
      <c r="E317" s="140">
        <f t="shared" si="141"/>
        <v>0</v>
      </c>
      <c r="F317" s="140">
        <f t="shared" si="141"/>
        <v>0</v>
      </c>
      <c r="G317" s="140">
        <f t="shared" si="141"/>
        <v>603933696.50908029</v>
      </c>
      <c r="H317" s="140">
        <f t="shared" si="141"/>
        <v>127184671.49712014</v>
      </c>
      <c r="I317" s="140">
        <f t="shared" si="141"/>
        <v>429685425.94712013</v>
      </c>
      <c r="J317" s="140">
        <f t="shared" si="141"/>
        <v>174248270.56196016</v>
      </c>
      <c r="K317" s="140">
        <f t="shared" si="141"/>
        <v>142775675.99712014</v>
      </c>
      <c r="L317" s="140">
        <f t="shared" si="141"/>
        <v>419827780.44712013</v>
      </c>
      <c r="M317" s="140">
        <f t="shared" si="141"/>
        <v>419827780.44712013</v>
      </c>
      <c r="N317" s="140">
        <f t="shared" si="141"/>
        <v>128247004.49712014</v>
      </c>
      <c r="O317" s="140">
        <f t="shared" si="141"/>
        <v>439955370.94712013</v>
      </c>
      <c r="P317" s="140">
        <f t="shared" si="141"/>
        <v>10269945</v>
      </c>
      <c r="Q317" s="140">
        <f t="shared" si="141"/>
        <v>163978325.56196016</v>
      </c>
      <c r="R317" s="140">
        <f t="shared" si="141"/>
        <v>128247004.49712014</v>
      </c>
      <c r="S317" s="437">
        <f t="shared" si="141"/>
        <v>439955370.94712013</v>
      </c>
      <c r="T317" s="182"/>
      <c r="U317" s="364">
        <v>2020210</v>
      </c>
      <c r="V317" s="362" t="s">
        <v>50</v>
      </c>
      <c r="W317" s="283">
        <v>583933696.50908029</v>
      </c>
      <c r="X317" s="283">
        <v>20000000</v>
      </c>
      <c r="Y317" s="283">
        <v>0</v>
      </c>
      <c r="Z317" s="283">
        <v>0</v>
      </c>
      <c r="AA317" s="283">
        <v>0</v>
      </c>
      <c r="AB317" s="283">
        <v>603933696.50908029</v>
      </c>
      <c r="AC317" s="283">
        <v>14574624.050000001</v>
      </c>
      <c r="AD317" s="283">
        <v>311708366.44999999</v>
      </c>
      <c r="AE317" s="283">
        <v>128247004.49712014</v>
      </c>
      <c r="AF317" s="283">
        <v>439955370.94712013</v>
      </c>
      <c r="AG317" s="283">
        <v>163978325.56196016</v>
      </c>
      <c r="AH317" s="283">
        <v>26566320.050000001</v>
      </c>
      <c r="AI317" s="283">
        <v>302500754.44999999</v>
      </c>
      <c r="AJ317" s="283">
        <v>127184671.49712014</v>
      </c>
      <c r="AK317" s="283">
        <v>429685425.94712013</v>
      </c>
      <c r="AL317" s="283">
        <v>10269945</v>
      </c>
      <c r="AM317" s="283">
        <v>19453421.050000001</v>
      </c>
      <c r="AN317" s="283">
        <v>277052104.44999999</v>
      </c>
      <c r="AO317" s="283">
        <v>142775675.99712014</v>
      </c>
      <c r="AP317" s="283">
        <v>419827780.44712013</v>
      </c>
      <c r="AQ317" s="283">
        <v>9857645.5</v>
      </c>
      <c r="AR317" s="283">
        <v>0</v>
      </c>
      <c r="AS317" s="283">
        <v>0</v>
      </c>
      <c r="AT317" s="283">
        <v>0</v>
      </c>
      <c r="AU317" s="283">
        <v>277052104.44999999</v>
      </c>
      <c r="AV317" s="283">
        <v>142775675.99712014</v>
      </c>
      <c r="AW317" s="283">
        <v>419827780.44712013</v>
      </c>
      <c r="AX317" s="283">
        <v>419827780.44712013</v>
      </c>
      <c r="AY317" s="283">
        <v>439281201.49712014</v>
      </c>
    </row>
    <row r="318" spans="1:51" ht="20.100000000000001" customHeight="1" x14ac:dyDescent="0.25">
      <c r="A318" s="10" t="s">
        <v>534</v>
      </c>
      <c r="B318" s="11" t="s">
        <v>50</v>
      </c>
      <c r="C318" s="15">
        <v>583933696.50908029</v>
      </c>
      <c r="D318" s="183">
        <v>20000000</v>
      </c>
      <c r="E318" s="131">
        <v>0</v>
      </c>
      <c r="F318" s="131">
        <v>0</v>
      </c>
      <c r="G318" s="15">
        <f>C318+D318+E318-F318</f>
        <v>603933696.50908029</v>
      </c>
      <c r="H318" s="283">
        <v>127184671.49712014</v>
      </c>
      <c r="I318" s="283">
        <v>429685425.94712013</v>
      </c>
      <c r="J318" s="183">
        <f>G318-I318</f>
        <v>174248270.56196016</v>
      </c>
      <c r="K318" s="183">
        <v>142775675.99712014</v>
      </c>
      <c r="L318" s="183">
        <v>419827780.44712013</v>
      </c>
      <c r="M318" s="183">
        <v>419827780.44712013</v>
      </c>
      <c r="N318" s="283">
        <v>128247004.49712014</v>
      </c>
      <c r="O318" s="283">
        <v>439955370.94712013</v>
      </c>
      <c r="P318" s="15">
        <f>O318-I318</f>
        <v>10269945</v>
      </c>
      <c r="Q318" s="12">
        <f>G318-O318</f>
        <v>163978325.56196016</v>
      </c>
      <c r="R318" s="283">
        <v>128247004.49712014</v>
      </c>
      <c r="S318" s="445">
        <v>439955370.94712013</v>
      </c>
      <c r="T318" s="182"/>
      <c r="U318" s="364">
        <v>202021001</v>
      </c>
      <c r="V318" s="362" t="s">
        <v>50</v>
      </c>
      <c r="W318" s="283">
        <v>583933696.50908029</v>
      </c>
      <c r="X318" s="283">
        <v>20000000</v>
      </c>
      <c r="Y318" s="283">
        <v>0</v>
      </c>
      <c r="Z318" s="283">
        <v>0</v>
      </c>
      <c r="AA318" s="283">
        <v>0</v>
      </c>
      <c r="AB318" s="283">
        <v>603933696.50908029</v>
      </c>
      <c r="AC318" s="283">
        <v>14574624.050000001</v>
      </c>
      <c r="AD318" s="283">
        <v>311708366.44999999</v>
      </c>
      <c r="AE318" s="283">
        <v>128247004.49712014</v>
      </c>
      <c r="AF318" s="283">
        <v>439955370.94712013</v>
      </c>
      <c r="AG318" s="283">
        <v>163978325.56196016</v>
      </c>
      <c r="AH318" s="283">
        <v>26566320.050000001</v>
      </c>
      <c r="AI318" s="283">
        <v>302500754.44999999</v>
      </c>
      <c r="AJ318" s="283">
        <v>127184671.49712014</v>
      </c>
      <c r="AK318" s="283">
        <v>429685425.94712013</v>
      </c>
      <c r="AL318" s="283">
        <v>10269945</v>
      </c>
      <c r="AM318" s="283">
        <v>19453421.050000001</v>
      </c>
      <c r="AN318" s="283">
        <v>277052104.44999999</v>
      </c>
      <c r="AO318" s="283">
        <v>142775675.99712014</v>
      </c>
      <c r="AP318" s="283">
        <v>419827780.44712013</v>
      </c>
      <c r="AQ318" s="283">
        <v>9857645.5</v>
      </c>
      <c r="AR318" s="283">
        <v>0</v>
      </c>
      <c r="AS318" s="283">
        <v>0</v>
      </c>
      <c r="AT318" s="283">
        <v>0</v>
      </c>
      <c r="AU318" s="283">
        <v>277052104.44999999</v>
      </c>
      <c r="AV318" s="283">
        <v>142775675.99712014</v>
      </c>
      <c r="AW318" s="283">
        <v>419827780.44712013</v>
      </c>
      <c r="AX318" s="283">
        <v>419827780.44712013</v>
      </c>
      <c r="AY318" s="283">
        <v>439281201.49712014</v>
      </c>
    </row>
    <row r="319" spans="1:51" ht="20.100000000000001" customHeight="1" x14ac:dyDescent="0.25">
      <c r="A319" s="141" t="s">
        <v>535</v>
      </c>
      <c r="B319" s="142" t="s">
        <v>536</v>
      </c>
      <c r="C319" s="140">
        <f t="shared" ref="C319:S319" si="142">C320</f>
        <v>12000000</v>
      </c>
      <c r="D319" s="140">
        <f t="shared" si="142"/>
        <v>0</v>
      </c>
      <c r="E319" s="140">
        <f t="shared" si="142"/>
        <v>0</v>
      </c>
      <c r="F319" s="140">
        <f t="shared" si="142"/>
        <v>0</v>
      </c>
      <c r="G319" s="140">
        <f t="shared" si="142"/>
        <v>12000000</v>
      </c>
      <c r="H319" s="140">
        <f t="shared" si="142"/>
        <v>0</v>
      </c>
      <c r="I319" s="140">
        <f t="shared" si="142"/>
        <v>0</v>
      </c>
      <c r="J319" s="140">
        <f t="shared" si="142"/>
        <v>12000000</v>
      </c>
      <c r="K319" s="140">
        <f t="shared" si="142"/>
        <v>0</v>
      </c>
      <c r="L319" s="140">
        <f t="shared" si="142"/>
        <v>0</v>
      </c>
      <c r="M319" s="140">
        <f t="shared" si="142"/>
        <v>0</v>
      </c>
      <c r="N319" s="140">
        <f t="shared" si="142"/>
        <v>0</v>
      </c>
      <c r="O319" s="140">
        <f t="shared" si="142"/>
        <v>0</v>
      </c>
      <c r="P319" s="140">
        <f t="shared" si="142"/>
        <v>0</v>
      </c>
      <c r="Q319" s="140">
        <f t="shared" si="142"/>
        <v>12000000</v>
      </c>
      <c r="R319" s="140">
        <f t="shared" si="142"/>
        <v>0</v>
      </c>
      <c r="S319" s="437">
        <f t="shared" si="142"/>
        <v>0</v>
      </c>
      <c r="T319" s="182"/>
      <c r="U319" s="364">
        <v>2020211</v>
      </c>
      <c r="V319" s="362" t="s">
        <v>536</v>
      </c>
      <c r="W319" s="283">
        <v>12000000</v>
      </c>
      <c r="X319" s="283">
        <v>0</v>
      </c>
      <c r="Y319" s="283">
        <v>0</v>
      </c>
      <c r="Z319" s="283">
        <v>0</v>
      </c>
      <c r="AA319" s="283">
        <v>0</v>
      </c>
      <c r="AB319" s="283">
        <v>12000000</v>
      </c>
      <c r="AC319" s="283">
        <v>0</v>
      </c>
      <c r="AD319" s="283">
        <v>0</v>
      </c>
      <c r="AE319" s="283">
        <v>0</v>
      </c>
      <c r="AF319" s="283">
        <v>0</v>
      </c>
      <c r="AG319" s="283">
        <v>12000000</v>
      </c>
      <c r="AH319" s="283">
        <v>0</v>
      </c>
      <c r="AI319" s="283">
        <v>0</v>
      </c>
      <c r="AJ319" s="283">
        <v>0</v>
      </c>
      <c r="AK319" s="283">
        <v>0</v>
      </c>
      <c r="AL319" s="283">
        <v>0</v>
      </c>
      <c r="AM319" s="283">
        <v>0</v>
      </c>
      <c r="AN319" s="283">
        <v>0</v>
      </c>
      <c r="AO319" s="283">
        <v>0</v>
      </c>
      <c r="AP319" s="283">
        <v>0</v>
      </c>
      <c r="AQ319" s="283">
        <v>0</v>
      </c>
      <c r="AR319" s="283">
        <v>0</v>
      </c>
      <c r="AS319" s="283">
        <v>0</v>
      </c>
      <c r="AT319" s="283">
        <v>0</v>
      </c>
      <c r="AU319" s="283">
        <v>0</v>
      </c>
      <c r="AV319" s="283">
        <v>0</v>
      </c>
      <c r="AW319" s="283">
        <v>0</v>
      </c>
      <c r="AX319" s="283">
        <v>0</v>
      </c>
      <c r="AY319" s="283">
        <v>0</v>
      </c>
    </row>
    <row r="320" spans="1:51" ht="20.100000000000001" customHeight="1" x14ac:dyDescent="0.25">
      <c r="A320" s="10" t="s">
        <v>537</v>
      </c>
      <c r="B320" s="11" t="s">
        <v>536</v>
      </c>
      <c r="C320" s="15">
        <v>12000000</v>
      </c>
      <c r="D320" s="183">
        <v>0</v>
      </c>
      <c r="E320" s="131">
        <v>0</v>
      </c>
      <c r="F320" s="131">
        <v>0</v>
      </c>
      <c r="G320" s="15">
        <f>C320+D320+E320-F320</f>
        <v>12000000</v>
      </c>
      <c r="H320" s="183">
        <v>0</v>
      </c>
      <c r="I320" s="183">
        <v>0</v>
      </c>
      <c r="J320" s="183">
        <f>G320-I320</f>
        <v>12000000</v>
      </c>
      <c r="K320" s="183">
        <v>0</v>
      </c>
      <c r="L320" s="183">
        <v>0</v>
      </c>
      <c r="M320" s="183">
        <v>0</v>
      </c>
      <c r="N320" s="183">
        <v>0</v>
      </c>
      <c r="O320" s="183">
        <v>0</v>
      </c>
      <c r="P320" s="15">
        <f>O320-I320</f>
        <v>0</v>
      </c>
      <c r="Q320" s="12">
        <f>G320-O320</f>
        <v>12000000</v>
      </c>
      <c r="R320" s="183">
        <v>0</v>
      </c>
      <c r="S320" s="438">
        <v>0</v>
      </c>
      <c r="T320" s="182"/>
      <c r="U320" s="364">
        <v>202021101</v>
      </c>
      <c r="V320" s="362" t="s">
        <v>536</v>
      </c>
      <c r="W320" s="283">
        <v>12000000</v>
      </c>
      <c r="X320" s="283">
        <v>0</v>
      </c>
      <c r="Y320" s="283">
        <v>0</v>
      </c>
      <c r="Z320" s="283">
        <v>0</v>
      </c>
      <c r="AA320" s="283">
        <v>0</v>
      </c>
      <c r="AB320" s="283">
        <v>12000000</v>
      </c>
      <c r="AC320" s="283">
        <v>0</v>
      </c>
      <c r="AD320" s="283">
        <v>0</v>
      </c>
      <c r="AE320" s="283">
        <v>0</v>
      </c>
      <c r="AF320" s="283">
        <v>0</v>
      </c>
      <c r="AG320" s="283">
        <v>12000000</v>
      </c>
      <c r="AH320" s="283">
        <v>0</v>
      </c>
      <c r="AI320" s="283">
        <v>0</v>
      </c>
      <c r="AJ320" s="283">
        <v>0</v>
      </c>
      <c r="AK320" s="283">
        <v>0</v>
      </c>
      <c r="AL320" s="283">
        <v>0</v>
      </c>
      <c r="AM320" s="283">
        <v>0</v>
      </c>
      <c r="AN320" s="283">
        <v>0</v>
      </c>
      <c r="AO320" s="283">
        <v>0</v>
      </c>
      <c r="AP320" s="283">
        <v>0</v>
      </c>
      <c r="AQ320" s="283">
        <v>0</v>
      </c>
      <c r="AR320" s="283">
        <v>0</v>
      </c>
      <c r="AS320" s="283">
        <v>0</v>
      </c>
      <c r="AT320" s="283">
        <v>0</v>
      </c>
      <c r="AU320" s="283">
        <v>0</v>
      </c>
      <c r="AV320" s="283">
        <v>0</v>
      </c>
      <c r="AW320" s="283">
        <v>0</v>
      </c>
      <c r="AX320" s="283">
        <v>0</v>
      </c>
      <c r="AY320" s="283">
        <v>0</v>
      </c>
    </row>
    <row r="321" spans="1:51" ht="20.100000000000001" customHeight="1" x14ac:dyDescent="0.25">
      <c r="A321" s="141" t="s">
        <v>538</v>
      </c>
      <c r="B321" s="142" t="s">
        <v>539</v>
      </c>
      <c r="C321" s="140">
        <f t="shared" ref="C321:S321" si="143">C322+C326+C330</f>
        <v>414554324</v>
      </c>
      <c r="D321" s="140">
        <f t="shared" si="143"/>
        <v>0</v>
      </c>
      <c r="E321" s="140">
        <f t="shared" si="143"/>
        <v>0</v>
      </c>
      <c r="F321" s="140">
        <f t="shared" si="143"/>
        <v>0</v>
      </c>
      <c r="G321" s="140">
        <f t="shared" si="143"/>
        <v>414554324</v>
      </c>
      <c r="H321" s="140">
        <f t="shared" si="143"/>
        <v>50146026</v>
      </c>
      <c r="I321" s="140">
        <f t="shared" si="143"/>
        <v>212265932</v>
      </c>
      <c r="J321" s="140">
        <f t="shared" si="143"/>
        <v>202288392</v>
      </c>
      <c r="K321" s="140">
        <f t="shared" si="143"/>
        <v>31226903</v>
      </c>
      <c r="L321" s="140">
        <f t="shared" si="143"/>
        <v>190796056</v>
      </c>
      <c r="M321" s="140">
        <f t="shared" si="143"/>
        <v>190796056</v>
      </c>
      <c r="N321" s="140">
        <f t="shared" si="143"/>
        <v>50146026</v>
      </c>
      <c r="O321" s="140">
        <f t="shared" si="143"/>
        <v>213277901</v>
      </c>
      <c r="P321" s="140">
        <f t="shared" si="143"/>
        <v>1011969</v>
      </c>
      <c r="Q321" s="140">
        <f t="shared" si="143"/>
        <v>201276423</v>
      </c>
      <c r="R321" s="140">
        <f t="shared" si="143"/>
        <v>50146026</v>
      </c>
      <c r="S321" s="437">
        <f t="shared" si="143"/>
        <v>213277901</v>
      </c>
      <c r="T321" s="182"/>
      <c r="U321" s="364">
        <v>3</v>
      </c>
      <c r="V321" s="362" t="s">
        <v>539</v>
      </c>
      <c r="W321" s="283">
        <v>414554324</v>
      </c>
      <c r="X321" s="283">
        <v>0</v>
      </c>
      <c r="Y321" s="283">
        <v>0</v>
      </c>
      <c r="Z321" s="283">
        <v>0</v>
      </c>
      <c r="AA321" s="283">
        <v>0</v>
      </c>
      <c r="AB321" s="283">
        <v>414554324</v>
      </c>
      <c r="AC321" s="283">
        <v>107750</v>
      </c>
      <c r="AD321" s="283">
        <v>163131875</v>
      </c>
      <c r="AE321" s="283">
        <v>50146026</v>
      </c>
      <c r="AF321" s="283">
        <v>213277901</v>
      </c>
      <c r="AG321" s="283">
        <v>201276423</v>
      </c>
      <c r="AH321" s="283">
        <v>107750</v>
      </c>
      <c r="AI321" s="283">
        <v>162119906</v>
      </c>
      <c r="AJ321" s="283">
        <v>50146026</v>
      </c>
      <c r="AK321" s="283">
        <v>212265932</v>
      </c>
      <c r="AL321" s="283">
        <v>1011969</v>
      </c>
      <c r="AM321" s="283">
        <v>107750</v>
      </c>
      <c r="AN321" s="283">
        <v>159569153</v>
      </c>
      <c r="AO321" s="283">
        <v>31226903</v>
      </c>
      <c r="AP321" s="283">
        <v>190796056</v>
      </c>
      <c r="AQ321" s="283">
        <v>21469876</v>
      </c>
      <c r="AR321" s="283">
        <v>0</v>
      </c>
      <c r="AS321" s="283">
        <v>0</v>
      </c>
      <c r="AT321" s="283">
        <v>0</v>
      </c>
      <c r="AU321" s="283">
        <v>159569153</v>
      </c>
      <c r="AV321" s="283">
        <v>31226903</v>
      </c>
      <c r="AW321" s="283">
        <v>190796056</v>
      </c>
      <c r="AX321" s="283">
        <v>190796056</v>
      </c>
      <c r="AY321" s="283">
        <v>190903806</v>
      </c>
    </row>
    <row r="322" spans="1:51" ht="20.100000000000001" customHeight="1" x14ac:dyDescent="0.25">
      <c r="A322" s="141" t="s">
        <v>540</v>
      </c>
      <c r="B322" s="142" t="s">
        <v>541</v>
      </c>
      <c r="C322" s="140">
        <f t="shared" ref="C322:S322" si="144">C323</f>
        <v>318104324</v>
      </c>
      <c r="D322" s="140">
        <f t="shared" si="144"/>
        <v>0</v>
      </c>
      <c r="E322" s="140">
        <f t="shared" si="144"/>
        <v>0</v>
      </c>
      <c r="F322" s="140">
        <f t="shared" si="144"/>
        <v>0</v>
      </c>
      <c r="G322" s="140">
        <f t="shared" si="144"/>
        <v>318104324</v>
      </c>
      <c r="H322" s="140">
        <f t="shared" si="144"/>
        <v>29697619</v>
      </c>
      <c r="I322" s="140">
        <f t="shared" si="144"/>
        <v>185945128</v>
      </c>
      <c r="J322" s="140">
        <f t="shared" si="144"/>
        <v>132159196</v>
      </c>
      <c r="K322" s="140">
        <f t="shared" si="144"/>
        <v>29697619</v>
      </c>
      <c r="L322" s="140">
        <f t="shared" si="144"/>
        <v>185370128</v>
      </c>
      <c r="M322" s="140">
        <f t="shared" si="144"/>
        <v>185370128</v>
      </c>
      <c r="N322" s="140">
        <f t="shared" si="144"/>
        <v>29697619</v>
      </c>
      <c r="O322" s="140">
        <f t="shared" si="144"/>
        <v>186957097</v>
      </c>
      <c r="P322" s="140">
        <f t="shared" si="144"/>
        <v>1011969</v>
      </c>
      <c r="Q322" s="140">
        <f t="shared" si="144"/>
        <v>131147227</v>
      </c>
      <c r="R322" s="140">
        <f t="shared" si="144"/>
        <v>29697619</v>
      </c>
      <c r="S322" s="437">
        <f t="shared" si="144"/>
        <v>186957097</v>
      </c>
      <c r="T322" s="182"/>
      <c r="U322" s="364">
        <v>302</v>
      </c>
      <c r="V322" s="362" t="s">
        <v>541</v>
      </c>
      <c r="W322" s="283">
        <v>318104324</v>
      </c>
      <c r="X322" s="283">
        <v>0</v>
      </c>
      <c r="Y322" s="283">
        <v>0</v>
      </c>
      <c r="Z322" s="283">
        <v>0</v>
      </c>
      <c r="AA322" s="283">
        <v>0</v>
      </c>
      <c r="AB322" s="283">
        <v>318104324</v>
      </c>
      <c r="AC322" s="283">
        <v>0</v>
      </c>
      <c r="AD322" s="283">
        <v>157259478</v>
      </c>
      <c r="AE322" s="283">
        <v>29697619</v>
      </c>
      <c r="AF322" s="283">
        <v>186957097</v>
      </c>
      <c r="AG322" s="283">
        <v>131147227</v>
      </c>
      <c r="AH322" s="283">
        <v>0</v>
      </c>
      <c r="AI322" s="283">
        <v>156247509</v>
      </c>
      <c r="AJ322" s="283">
        <v>29697619</v>
      </c>
      <c r="AK322" s="283">
        <v>185945128</v>
      </c>
      <c r="AL322" s="283">
        <v>1011969</v>
      </c>
      <c r="AM322" s="283">
        <v>0</v>
      </c>
      <c r="AN322" s="283">
        <v>155672509</v>
      </c>
      <c r="AO322" s="283">
        <v>29697619</v>
      </c>
      <c r="AP322" s="283">
        <v>185370128</v>
      </c>
      <c r="AQ322" s="283">
        <v>575000</v>
      </c>
      <c r="AR322" s="283">
        <v>0</v>
      </c>
      <c r="AS322" s="283">
        <v>0</v>
      </c>
      <c r="AT322" s="283">
        <v>0</v>
      </c>
      <c r="AU322" s="283">
        <v>155672509</v>
      </c>
      <c r="AV322" s="283">
        <v>29697619</v>
      </c>
      <c r="AW322" s="283">
        <v>185370128</v>
      </c>
      <c r="AX322" s="283">
        <v>185370128</v>
      </c>
      <c r="AY322" s="283">
        <v>185370128</v>
      </c>
    </row>
    <row r="323" spans="1:51" ht="20.100000000000001" customHeight="1" x14ac:dyDescent="0.25">
      <c r="A323" s="141" t="s">
        <v>542</v>
      </c>
      <c r="B323" s="142" t="s">
        <v>543</v>
      </c>
      <c r="C323" s="140">
        <f>C324</f>
        <v>318104324</v>
      </c>
      <c r="D323" s="140">
        <f t="shared" ref="D323:S324" si="145">D324</f>
        <v>0</v>
      </c>
      <c r="E323" s="140">
        <f t="shared" si="145"/>
        <v>0</v>
      </c>
      <c r="F323" s="140">
        <f t="shared" si="145"/>
        <v>0</v>
      </c>
      <c r="G323" s="140">
        <f t="shared" si="145"/>
        <v>318104324</v>
      </c>
      <c r="H323" s="140">
        <f t="shared" si="145"/>
        <v>29697619</v>
      </c>
      <c r="I323" s="140">
        <f t="shared" si="145"/>
        <v>185945128</v>
      </c>
      <c r="J323" s="140">
        <f t="shared" si="145"/>
        <v>132159196</v>
      </c>
      <c r="K323" s="140">
        <f t="shared" si="145"/>
        <v>29697619</v>
      </c>
      <c r="L323" s="140">
        <f t="shared" si="145"/>
        <v>185370128</v>
      </c>
      <c r="M323" s="140">
        <f t="shared" si="145"/>
        <v>185370128</v>
      </c>
      <c r="N323" s="140">
        <f t="shared" si="145"/>
        <v>29697619</v>
      </c>
      <c r="O323" s="140">
        <f t="shared" si="145"/>
        <v>186957097</v>
      </c>
      <c r="P323" s="140">
        <f t="shared" si="145"/>
        <v>1011969</v>
      </c>
      <c r="Q323" s="140">
        <f t="shared" si="145"/>
        <v>131147227</v>
      </c>
      <c r="R323" s="140">
        <f t="shared" si="145"/>
        <v>29697619</v>
      </c>
      <c r="S323" s="437">
        <f t="shared" si="145"/>
        <v>186957097</v>
      </c>
      <c r="T323" s="182"/>
      <c r="U323" s="364">
        <v>30202</v>
      </c>
      <c r="V323" s="362" t="s">
        <v>1030</v>
      </c>
      <c r="W323" s="283">
        <v>318104324</v>
      </c>
      <c r="X323" s="283">
        <v>0</v>
      </c>
      <c r="Y323" s="283">
        <v>0</v>
      </c>
      <c r="Z323" s="283">
        <v>0</v>
      </c>
      <c r="AA323" s="283">
        <v>0</v>
      </c>
      <c r="AB323" s="283">
        <v>318104324</v>
      </c>
      <c r="AC323" s="283">
        <v>0</v>
      </c>
      <c r="AD323" s="283">
        <v>157259478</v>
      </c>
      <c r="AE323" s="283">
        <v>29697619</v>
      </c>
      <c r="AF323" s="283">
        <v>186957097</v>
      </c>
      <c r="AG323" s="283">
        <v>131147227</v>
      </c>
      <c r="AH323" s="283">
        <v>0</v>
      </c>
      <c r="AI323" s="283">
        <v>156247509</v>
      </c>
      <c r="AJ323" s="283">
        <v>29697619</v>
      </c>
      <c r="AK323" s="283">
        <v>185945128</v>
      </c>
      <c r="AL323" s="283">
        <v>1011969</v>
      </c>
      <c r="AM323" s="283">
        <v>0</v>
      </c>
      <c r="AN323" s="283">
        <v>155672509</v>
      </c>
      <c r="AO323" s="283">
        <v>29697619</v>
      </c>
      <c r="AP323" s="283">
        <v>185370128</v>
      </c>
      <c r="AQ323" s="283">
        <v>575000</v>
      </c>
      <c r="AR323" s="283">
        <v>0</v>
      </c>
      <c r="AS323" s="283">
        <v>0</v>
      </c>
      <c r="AT323" s="283">
        <v>0</v>
      </c>
      <c r="AU323" s="283">
        <v>155672509</v>
      </c>
      <c r="AV323" s="283">
        <v>29697619</v>
      </c>
      <c r="AW323" s="283">
        <v>185370128</v>
      </c>
      <c r="AX323" s="283">
        <v>185370128</v>
      </c>
      <c r="AY323" s="283">
        <v>185370128</v>
      </c>
    </row>
    <row r="324" spans="1:51" ht="20.100000000000001" customHeight="1" x14ac:dyDescent="0.25">
      <c r="A324" s="141" t="s">
        <v>544</v>
      </c>
      <c r="B324" s="142" t="s">
        <v>543</v>
      </c>
      <c r="C324" s="140">
        <f>C325</f>
        <v>318104324</v>
      </c>
      <c r="D324" s="140">
        <f t="shared" si="145"/>
        <v>0</v>
      </c>
      <c r="E324" s="140">
        <f t="shared" si="145"/>
        <v>0</v>
      </c>
      <c r="F324" s="140">
        <f t="shared" si="145"/>
        <v>0</v>
      </c>
      <c r="G324" s="140">
        <f t="shared" si="145"/>
        <v>318104324</v>
      </c>
      <c r="H324" s="140">
        <f t="shared" si="145"/>
        <v>29697619</v>
      </c>
      <c r="I324" s="140">
        <f t="shared" si="145"/>
        <v>185945128</v>
      </c>
      <c r="J324" s="140">
        <f t="shared" si="145"/>
        <v>132159196</v>
      </c>
      <c r="K324" s="140">
        <f t="shared" si="145"/>
        <v>29697619</v>
      </c>
      <c r="L324" s="140">
        <f t="shared" si="145"/>
        <v>185370128</v>
      </c>
      <c r="M324" s="140">
        <f t="shared" si="145"/>
        <v>185370128</v>
      </c>
      <c r="N324" s="140">
        <f t="shared" si="145"/>
        <v>29697619</v>
      </c>
      <c r="O324" s="140">
        <f t="shared" si="145"/>
        <v>186957097</v>
      </c>
      <c r="P324" s="140">
        <f t="shared" si="145"/>
        <v>1011969</v>
      </c>
      <c r="Q324" s="140">
        <f t="shared" si="145"/>
        <v>131147227</v>
      </c>
      <c r="R324" s="140">
        <f t="shared" si="145"/>
        <v>29697619</v>
      </c>
      <c r="S324" s="437">
        <f t="shared" si="145"/>
        <v>186957097</v>
      </c>
      <c r="T324" s="182"/>
      <c r="U324" s="364">
        <v>3020201</v>
      </c>
      <c r="V324" s="362" t="s">
        <v>1030</v>
      </c>
      <c r="W324" s="283">
        <v>318104324</v>
      </c>
      <c r="X324" s="283">
        <v>0</v>
      </c>
      <c r="Y324" s="283">
        <v>0</v>
      </c>
      <c r="Z324" s="283">
        <v>0</v>
      </c>
      <c r="AA324" s="283">
        <v>0</v>
      </c>
      <c r="AB324" s="283">
        <v>318104324</v>
      </c>
      <c r="AC324" s="283">
        <v>0</v>
      </c>
      <c r="AD324" s="283">
        <v>157259478</v>
      </c>
      <c r="AE324" s="283">
        <v>29697619</v>
      </c>
      <c r="AF324" s="283">
        <v>186957097</v>
      </c>
      <c r="AG324" s="283">
        <v>131147227</v>
      </c>
      <c r="AH324" s="283">
        <v>0</v>
      </c>
      <c r="AI324" s="283">
        <v>156247509</v>
      </c>
      <c r="AJ324" s="283">
        <v>29697619</v>
      </c>
      <c r="AK324" s="283">
        <v>185945128</v>
      </c>
      <c r="AL324" s="283">
        <v>1011969</v>
      </c>
      <c r="AM324" s="283">
        <v>0</v>
      </c>
      <c r="AN324" s="283">
        <v>155672509</v>
      </c>
      <c r="AO324" s="283">
        <v>29697619</v>
      </c>
      <c r="AP324" s="283">
        <v>185370128</v>
      </c>
      <c r="AQ324" s="283">
        <v>575000</v>
      </c>
      <c r="AR324" s="283">
        <v>0</v>
      </c>
      <c r="AS324" s="283">
        <v>0</v>
      </c>
      <c r="AT324" s="283">
        <v>0</v>
      </c>
      <c r="AU324" s="283">
        <v>155672509</v>
      </c>
      <c r="AV324" s="283">
        <v>29697619</v>
      </c>
      <c r="AW324" s="283">
        <v>185370128</v>
      </c>
      <c r="AX324" s="283">
        <v>185370128</v>
      </c>
      <c r="AY324" s="283">
        <v>185370128</v>
      </c>
    </row>
    <row r="325" spans="1:51" ht="20.100000000000001" customHeight="1" x14ac:dyDescent="0.25">
      <c r="A325" s="10" t="s">
        <v>545</v>
      </c>
      <c r="B325" s="11" t="s">
        <v>543</v>
      </c>
      <c r="C325" s="15">
        <v>318104324</v>
      </c>
      <c r="D325" s="183">
        <v>0</v>
      </c>
      <c r="E325" s="131">
        <v>0</v>
      </c>
      <c r="F325" s="131">
        <v>0</v>
      </c>
      <c r="G325" s="15">
        <f>C325+D325+E325-F325</f>
        <v>318104324</v>
      </c>
      <c r="H325" s="183">
        <v>29697619</v>
      </c>
      <c r="I325" s="183">
        <v>185945128</v>
      </c>
      <c r="J325" s="183">
        <f>G325-I325</f>
        <v>132159196</v>
      </c>
      <c r="K325" s="183">
        <v>29697619</v>
      </c>
      <c r="L325" s="183">
        <v>185370128</v>
      </c>
      <c r="M325" s="183">
        <v>185370128</v>
      </c>
      <c r="N325" s="183">
        <v>29697619</v>
      </c>
      <c r="O325" s="183">
        <v>186957097</v>
      </c>
      <c r="P325" s="15">
        <f>O325-I325</f>
        <v>1011969</v>
      </c>
      <c r="Q325" s="12">
        <f>G325-O325</f>
        <v>131147227</v>
      </c>
      <c r="R325" s="183">
        <v>29697619</v>
      </c>
      <c r="S325" s="438">
        <v>186957097</v>
      </c>
      <c r="T325" s="182"/>
      <c r="U325" s="364">
        <v>302020101</v>
      </c>
      <c r="V325" s="362" t="s">
        <v>1030</v>
      </c>
      <c r="W325" s="283">
        <v>318104324</v>
      </c>
      <c r="X325" s="283">
        <v>0</v>
      </c>
      <c r="Y325" s="283">
        <v>0</v>
      </c>
      <c r="Z325" s="283">
        <v>0</v>
      </c>
      <c r="AA325" s="283">
        <v>0</v>
      </c>
      <c r="AB325" s="283">
        <v>318104324</v>
      </c>
      <c r="AC325" s="283">
        <v>0</v>
      </c>
      <c r="AD325" s="283">
        <v>157259478</v>
      </c>
      <c r="AE325" s="283">
        <v>29697619</v>
      </c>
      <c r="AF325" s="283">
        <v>186957097</v>
      </c>
      <c r="AG325" s="283">
        <v>131147227</v>
      </c>
      <c r="AH325" s="283">
        <v>0</v>
      </c>
      <c r="AI325" s="283">
        <v>156247509</v>
      </c>
      <c r="AJ325" s="283">
        <v>29697619</v>
      </c>
      <c r="AK325" s="283">
        <v>185945128</v>
      </c>
      <c r="AL325" s="283">
        <v>1011969</v>
      </c>
      <c r="AM325" s="283">
        <v>0</v>
      </c>
      <c r="AN325" s="283">
        <v>155672509</v>
      </c>
      <c r="AO325" s="283">
        <v>29697619</v>
      </c>
      <c r="AP325" s="283">
        <v>185370128</v>
      </c>
      <c r="AQ325" s="283">
        <v>575000</v>
      </c>
      <c r="AR325" s="283">
        <v>0</v>
      </c>
      <c r="AS325" s="283">
        <v>0</v>
      </c>
      <c r="AT325" s="283">
        <v>0</v>
      </c>
      <c r="AU325" s="283">
        <v>155672509</v>
      </c>
      <c r="AV325" s="283">
        <v>29697619</v>
      </c>
      <c r="AW325" s="283">
        <v>185370128</v>
      </c>
      <c r="AX325" s="283">
        <v>185370128</v>
      </c>
      <c r="AY325" s="283">
        <v>185370128</v>
      </c>
    </row>
    <row r="326" spans="1:51" ht="20.100000000000001" customHeight="1" x14ac:dyDescent="0.25">
      <c r="A326" s="141" t="s">
        <v>546</v>
      </c>
      <c r="B326" s="142" t="s">
        <v>547</v>
      </c>
      <c r="C326" s="140">
        <f t="shared" ref="C326:S326" si="146">C327</f>
        <v>71450000</v>
      </c>
      <c r="D326" s="140">
        <f t="shared" si="146"/>
        <v>0</v>
      </c>
      <c r="E326" s="140">
        <f t="shared" si="146"/>
        <v>0</v>
      </c>
      <c r="F326" s="140">
        <f t="shared" si="146"/>
        <v>0</v>
      </c>
      <c r="G326" s="140">
        <f t="shared" si="146"/>
        <v>71450000</v>
      </c>
      <c r="H326" s="140">
        <f t="shared" si="146"/>
        <v>20448407</v>
      </c>
      <c r="I326" s="140">
        <f t="shared" si="146"/>
        <v>26320804</v>
      </c>
      <c r="J326" s="140">
        <f t="shared" si="146"/>
        <v>45129196</v>
      </c>
      <c r="K326" s="140">
        <f t="shared" si="146"/>
        <v>1529284</v>
      </c>
      <c r="L326" s="140">
        <f t="shared" si="146"/>
        <v>5425928</v>
      </c>
      <c r="M326" s="140">
        <f t="shared" si="146"/>
        <v>5425928</v>
      </c>
      <c r="N326" s="140">
        <f t="shared" si="146"/>
        <v>20448407</v>
      </c>
      <c r="O326" s="140">
        <f t="shared" si="146"/>
        <v>26320804</v>
      </c>
      <c r="P326" s="140">
        <f t="shared" si="146"/>
        <v>0</v>
      </c>
      <c r="Q326" s="140">
        <f t="shared" si="146"/>
        <v>45129196</v>
      </c>
      <c r="R326" s="140">
        <f t="shared" si="146"/>
        <v>20448407</v>
      </c>
      <c r="S326" s="437">
        <f t="shared" si="146"/>
        <v>26320804</v>
      </c>
      <c r="T326" s="182"/>
      <c r="U326" s="364">
        <v>308</v>
      </c>
      <c r="V326" s="362" t="s">
        <v>547</v>
      </c>
      <c r="W326" s="283">
        <v>71450000</v>
      </c>
      <c r="X326" s="283">
        <v>0</v>
      </c>
      <c r="Y326" s="283">
        <v>0</v>
      </c>
      <c r="Z326" s="283">
        <v>0</v>
      </c>
      <c r="AA326" s="283">
        <v>0</v>
      </c>
      <c r="AB326" s="283">
        <v>71450000</v>
      </c>
      <c r="AC326" s="283">
        <v>107750</v>
      </c>
      <c r="AD326" s="283">
        <v>5872397</v>
      </c>
      <c r="AE326" s="283">
        <v>20448407</v>
      </c>
      <c r="AF326" s="283">
        <v>26320804</v>
      </c>
      <c r="AG326" s="283">
        <v>45129196</v>
      </c>
      <c r="AH326" s="283">
        <v>107750</v>
      </c>
      <c r="AI326" s="283">
        <v>5872397</v>
      </c>
      <c r="AJ326" s="283">
        <v>20448407</v>
      </c>
      <c r="AK326" s="283">
        <v>26320804</v>
      </c>
      <c r="AL326" s="283">
        <v>0</v>
      </c>
      <c r="AM326" s="283">
        <v>107750</v>
      </c>
      <c r="AN326" s="283">
        <v>3896644</v>
      </c>
      <c r="AO326" s="283">
        <v>1529284</v>
      </c>
      <c r="AP326" s="283">
        <v>5425928</v>
      </c>
      <c r="AQ326" s="283">
        <v>20894876</v>
      </c>
      <c r="AR326" s="283">
        <v>0</v>
      </c>
      <c r="AS326" s="283">
        <v>0</v>
      </c>
      <c r="AT326" s="283">
        <v>0</v>
      </c>
      <c r="AU326" s="283">
        <v>3896644</v>
      </c>
      <c r="AV326" s="283">
        <v>1529284</v>
      </c>
      <c r="AW326" s="283">
        <v>5425928</v>
      </c>
      <c r="AX326" s="283">
        <v>5425928</v>
      </c>
      <c r="AY326" s="283">
        <v>5533678</v>
      </c>
    </row>
    <row r="327" spans="1:51" ht="20.100000000000001" customHeight="1" x14ac:dyDescent="0.25">
      <c r="A327" s="141" t="s">
        <v>548</v>
      </c>
      <c r="B327" s="142" t="s">
        <v>547</v>
      </c>
      <c r="C327" s="140">
        <f>C329</f>
        <v>71450000</v>
      </c>
      <c r="D327" s="140">
        <f t="shared" ref="D327:Q327" si="147">D329</f>
        <v>0</v>
      </c>
      <c r="E327" s="140">
        <f t="shared" si="147"/>
        <v>0</v>
      </c>
      <c r="F327" s="140">
        <f t="shared" si="147"/>
        <v>0</v>
      </c>
      <c r="G327" s="140">
        <f t="shared" si="147"/>
        <v>71450000</v>
      </c>
      <c r="H327" s="140">
        <f t="shared" si="147"/>
        <v>20448407</v>
      </c>
      <c r="I327" s="140">
        <f t="shared" si="147"/>
        <v>26320804</v>
      </c>
      <c r="J327" s="140">
        <f t="shared" si="147"/>
        <v>45129196</v>
      </c>
      <c r="K327" s="140">
        <f t="shared" si="147"/>
        <v>1529284</v>
      </c>
      <c r="L327" s="140">
        <f t="shared" si="147"/>
        <v>5425928</v>
      </c>
      <c r="M327" s="140">
        <f t="shared" si="147"/>
        <v>5425928</v>
      </c>
      <c r="N327" s="140">
        <f t="shared" si="147"/>
        <v>20448407</v>
      </c>
      <c r="O327" s="140">
        <f t="shared" si="147"/>
        <v>26320804</v>
      </c>
      <c r="P327" s="140">
        <f t="shared" si="147"/>
        <v>0</v>
      </c>
      <c r="Q327" s="140">
        <f t="shared" si="147"/>
        <v>45129196</v>
      </c>
      <c r="R327" s="140">
        <f>R329</f>
        <v>20448407</v>
      </c>
      <c r="S327" s="437">
        <f>S329</f>
        <v>26320804</v>
      </c>
      <c r="T327" s="182"/>
      <c r="U327" s="364">
        <v>30801</v>
      </c>
      <c r="V327" s="362" t="s">
        <v>547</v>
      </c>
      <c r="W327" s="283">
        <v>71450000</v>
      </c>
      <c r="X327" s="283">
        <v>0</v>
      </c>
      <c r="Y327" s="283">
        <v>0</v>
      </c>
      <c r="Z327" s="283">
        <v>0</v>
      </c>
      <c r="AA327" s="283">
        <v>0</v>
      </c>
      <c r="AB327" s="283">
        <v>71450000</v>
      </c>
      <c r="AC327" s="283">
        <v>107750</v>
      </c>
      <c r="AD327" s="283">
        <v>5872397</v>
      </c>
      <c r="AE327" s="283">
        <v>20448407</v>
      </c>
      <c r="AF327" s="283">
        <v>26320804</v>
      </c>
      <c r="AG327" s="283">
        <v>45129196</v>
      </c>
      <c r="AH327" s="283">
        <v>107750</v>
      </c>
      <c r="AI327" s="283">
        <v>5872397</v>
      </c>
      <c r="AJ327" s="283">
        <v>20448407</v>
      </c>
      <c r="AK327" s="283">
        <v>26320804</v>
      </c>
      <c r="AL327" s="283">
        <v>0</v>
      </c>
      <c r="AM327" s="283">
        <v>107750</v>
      </c>
      <c r="AN327" s="283">
        <v>3896644</v>
      </c>
      <c r="AO327" s="283">
        <v>1529284</v>
      </c>
      <c r="AP327" s="283">
        <v>5425928</v>
      </c>
      <c r="AQ327" s="283">
        <v>20894876</v>
      </c>
      <c r="AR327" s="283">
        <v>0</v>
      </c>
      <c r="AS327" s="283">
        <v>0</v>
      </c>
      <c r="AT327" s="283">
        <v>0</v>
      </c>
      <c r="AU327" s="283">
        <v>3896644</v>
      </c>
      <c r="AV327" s="283">
        <v>1529284</v>
      </c>
      <c r="AW327" s="283">
        <v>5425928</v>
      </c>
      <c r="AX327" s="283">
        <v>5425928</v>
      </c>
      <c r="AY327" s="283">
        <v>5533678</v>
      </c>
    </row>
    <row r="328" spans="1:51" ht="20.100000000000001" customHeight="1" x14ac:dyDescent="0.25">
      <c r="A328" s="446" t="s">
        <v>938</v>
      </c>
      <c r="B328" s="447" t="s">
        <v>550</v>
      </c>
      <c r="C328" s="181">
        <f>C329</f>
        <v>71450000</v>
      </c>
      <c r="D328" s="181">
        <f t="shared" ref="D328:Q328" si="148">D329</f>
        <v>0</v>
      </c>
      <c r="E328" s="181">
        <f t="shared" si="148"/>
        <v>0</v>
      </c>
      <c r="F328" s="181">
        <f t="shared" si="148"/>
        <v>0</v>
      </c>
      <c r="G328" s="181">
        <f t="shared" si="148"/>
        <v>71450000</v>
      </c>
      <c r="H328" s="181">
        <f t="shared" si="148"/>
        <v>20448407</v>
      </c>
      <c r="I328" s="181">
        <f t="shared" si="148"/>
        <v>26320804</v>
      </c>
      <c r="J328" s="181">
        <f t="shared" si="148"/>
        <v>45129196</v>
      </c>
      <c r="K328" s="181">
        <f t="shared" si="148"/>
        <v>1529284</v>
      </c>
      <c r="L328" s="181">
        <f t="shared" si="148"/>
        <v>5425928</v>
      </c>
      <c r="M328" s="181">
        <f t="shared" si="148"/>
        <v>5425928</v>
      </c>
      <c r="N328" s="181">
        <f t="shared" si="148"/>
        <v>20448407</v>
      </c>
      <c r="O328" s="181">
        <f t="shared" si="148"/>
        <v>26320804</v>
      </c>
      <c r="P328" s="181">
        <f t="shared" si="148"/>
        <v>0</v>
      </c>
      <c r="Q328" s="181">
        <f t="shared" si="148"/>
        <v>45129196</v>
      </c>
      <c r="R328" s="181">
        <f>R329</f>
        <v>20448407</v>
      </c>
      <c r="S328" s="448">
        <f>S329</f>
        <v>26320804</v>
      </c>
      <c r="T328" s="182"/>
      <c r="U328" s="180" t="s">
        <v>938</v>
      </c>
      <c r="V328" s="185" t="s">
        <v>550</v>
      </c>
      <c r="W328" s="283">
        <v>71450000</v>
      </c>
      <c r="X328" s="283">
        <v>0</v>
      </c>
      <c r="Y328" s="283">
        <v>0</v>
      </c>
      <c r="Z328" s="283">
        <v>0</v>
      </c>
      <c r="AA328" s="283">
        <v>0</v>
      </c>
      <c r="AB328" s="283">
        <v>71450000</v>
      </c>
      <c r="AC328" s="283">
        <v>107750</v>
      </c>
      <c r="AD328" s="283">
        <v>5872397</v>
      </c>
      <c r="AE328" s="283">
        <v>20448407</v>
      </c>
      <c r="AF328" s="283">
        <v>26320804</v>
      </c>
      <c r="AG328" s="283">
        <v>45129196</v>
      </c>
      <c r="AH328" s="283">
        <v>107750</v>
      </c>
      <c r="AI328" s="283">
        <v>5872397</v>
      </c>
      <c r="AJ328" s="283">
        <v>20448407</v>
      </c>
      <c r="AK328" s="283">
        <v>26320804</v>
      </c>
      <c r="AL328" s="283">
        <v>0</v>
      </c>
      <c r="AM328" s="283">
        <v>107750</v>
      </c>
      <c r="AN328" s="283">
        <v>3896644</v>
      </c>
      <c r="AO328" s="283">
        <v>1529284</v>
      </c>
      <c r="AP328" s="283">
        <v>5425928</v>
      </c>
      <c r="AQ328" s="283">
        <v>20894876</v>
      </c>
      <c r="AR328" s="283">
        <v>0</v>
      </c>
      <c r="AS328" s="283">
        <v>0</v>
      </c>
      <c r="AT328" s="283">
        <v>0</v>
      </c>
      <c r="AU328" s="283">
        <v>3896644</v>
      </c>
      <c r="AV328" s="283">
        <v>1529284</v>
      </c>
      <c r="AW328" s="283">
        <v>5425928</v>
      </c>
      <c r="AX328" s="283">
        <v>5425928</v>
      </c>
      <c r="AY328" s="283">
        <v>5533678</v>
      </c>
    </row>
    <row r="329" spans="1:51" ht="20.100000000000001" customHeight="1" x14ac:dyDescent="0.25">
      <c r="A329" s="10" t="s">
        <v>549</v>
      </c>
      <c r="B329" s="11" t="s">
        <v>550</v>
      </c>
      <c r="C329" s="15">
        <v>71450000</v>
      </c>
      <c r="D329" s="183">
        <v>0</v>
      </c>
      <c r="E329" s="131">
        <v>0</v>
      </c>
      <c r="F329" s="131">
        <v>0</v>
      </c>
      <c r="G329" s="15">
        <f>C329+D329+E329-F329</f>
        <v>71450000</v>
      </c>
      <c r="H329" s="183">
        <v>20448407</v>
      </c>
      <c r="I329" s="183">
        <v>26320804</v>
      </c>
      <c r="J329" s="183">
        <f>G329-I329</f>
        <v>45129196</v>
      </c>
      <c r="K329" s="183">
        <v>1529284</v>
      </c>
      <c r="L329" s="183">
        <v>5425928</v>
      </c>
      <c r="M329" s="183">
        <v>5425928</v>
      </c>
      <c r="N329" s="183">
        <v>20448407</v>
      </c>
      <c r="O329" s="183">
        <v>26320804</v>
      </c>
      <c r="P329" s="15">
        <f>O329-I329</f>
        <v>0</v>
      </c>
      <c r="Q329" s="12">
        <f>G329-O329</f>
        <v>45129196</v>
      </c>
      <c r="R329" s="183">
        <v>20448407</v>
      </c>
      <c r="S329" s="438">
        <v>26320804</v>
      </c>
      <c r="T329" s="182"/>
      <c r="U329" s="364">
        <v>308010101</v>
      </c>
      <c r="V329" s="362" t="s">
        <v>550</v>
      </c>
      <c r="W329" s="283">
        <v>71450000</v>
      </c>
      <c r="X329" s="283">
        <v>0</v>
      </c>
      <c r="Y329" s="283">
        <v>0</v>
      </c>
      <c r="Z329" s="283">
        <v>0</v>
      </c>
      <c r="AA329" s="283">
        <v>0</v>
      </c>
      <c r="AB329" s="283">
        <v>71450000</v>
      </c>
      <c r="AC329" s="283">
        <v>107750</v>
      </c>
      <c r="AD329" s="283">
        <v>5872397</v>
      </c>
      <c r="AE329" s="283">
        <v>20448407</v>
      </c>
      <c r="AF329" s="283">
        <v>26320804</v>
      </c>
      <c r="AG329" s="283">
        <v>45129196</v>
      </c>
      <c r="AH329" s="283">
        <v>107750</v>
      </c>
      <c r="AI329" s="283">
        <v>5872397</v>
      </c>
      <c r="AJ329" s="283">
        <v>20448407</v>
      </c>
      <c r="AK329" s="283">
        <v>26320804</v>
      </c>
      <c r="AL329" s="283">
        <v>0</v>
      </c>
      <c r="AM329" s="283">
        <v>107750</v>
      </c>
      <c r="AN329" s="283">
        <v>3896644</v>
      </c>
      <c r="AO329" s="283">
        <v>1529284</v>
      </c>
      <c r="AP329" s="283">
        <v>5425928</v>
      </c>
      <c r="AQ329" s="283">
        <v>20894876</v>
      </c>
      <c r="AR329" s="283">
        <v>0</v>
      </c>
      <c r="AS329" s="283">
        <v>0</v>
      </c>
      <c r="AT329" s="283">
        <v>0</v>
      </c>
      <c r="AU329" s="283">
        <v>3896644</v>
      </c>
      <c r="AV329" s="283">
        <v>1529284</v>
      </c>
      <c r="AW329" s="283">
        <v>5425928</v>
      </c>
      <c r="AX329" s="283">
        <v>5425928</v>
      </c>
      <c r="AY329" s="283">
        <v>5533678</v>
      </c>
    </row>
    <row r="330" spans="1:51" ht="20.100000000000001" customHeight="1" x14ac:dyDescent="0.25">
      <c r="A330" s="141" t="s">
        <v>551</v>
      </c>
      <c r="B330" s="142" t="s">
        <v>552</v>
      </c>
      <c r="C330" s="140">
        <f t="shared" ref="C330:S330" si="149">C331</f>
        <v>25000000</v>
      </c>
      <c r="D330" s="140">
        <f t="shared" si="149"/>
        <v>0</v>
      </c>
      <c r="E330" s="140">
        <f t="shared" si="149"/>
        <v>0</v>
      </c>
      <c r="F330" s="140">
        <f t="shared" si="149"/>
        <v>0</v>
      </c>
      <c r="G330" s="140">
        <f t="shared" si="149"/>
        <v>25000000</v>
      </c>
      <c r="H330" s="140">
        <f t="shared" si="149"/>
        <v>0</v>
      </c>
      <c r="I330" s="140">
        <f t="shared" si="149"/>
        <v>0</v>
      </c>
      <c r="J330" s="140">
        <f t="shared" si="149"/>
        <v>25000000</v>
      </c>
      <c r="K330" s="140">
        <f t="shared" si="149"/>
        <v>0</v>
      </c>
      <c r="L330" s="140">
        <f t="shared" si="149"/>
        <v>0</v>
      </c>
      <c r="M330" s="140">
        <f t="shared" si="149"/>
        <v>0</v>
      </c>
      <c r="N330" s="140">
        <f t="shared" si="149"/>
        <v>0</v>
      </c>
      <c r="O330" s="140">
        <f t="shared" si="149"/>
        <v>0</v>
      </c>
      <c r="P330" s="140">
        <f t="shared" si="149"/>
        <v>0</v>
      </c>
      <c r="Q330" s="140">
        <f t="shared" si="149"/>
        <v>25000000</v>
      </c>
      <c r="R330" s="140">
        <f t="shared" si="149"/>
        <v>0</v>
      </c>
      <c r="S330" s="437">
        <f t="shared" si="149"/>
        <v>0</v>
      </c>
      <c r="T330" s="182"/>
      <c r="U330" s="364">
        <v>313</v>
      </c>
      <c r="V330" s="362" t="s">
        <v>552</v>
      </c>
      <c r="W330" s="283">
        <v>25000000</v>
      </c>
      <c r="X330" s="283">
        <v>0</v>
      </c>
      <c r="Y330" s="283">
        <v>0</v>
      </c>
      <c r="Z330" s="283">
        <v>0</v>
      </c>
      <c r="AA330" s="283">
        <v>0</v>
      </c>
      <c r="AB330" s="283">
        <v>25000000</v>
      </c>
      <c r="AC330" s="283">
        <v>0</v>
      </c>
      <c r="AD330" s="283">
        <v>0</v>
      </c>
      <c r="AE330" s="283">
        <v>0</v>
      </c>
      <c r="AF330" s="283">
        <v>0</v>
      </c>
      <c r="AG330" s="283">
        <v>25000000</v>
      </c>
      <c r="AH330" s="283">
        <v>0</v>
      </c>
      <c r="AI330" s="283">
        <v>0</v>
      </c>
      <c r="AJ330" s="283">
        <v>0</v>
      </c>
      <c r="AK330" s="283">
        <v>0</v>
      </c>
      <c r="AL330" s="283">
        <v>0</v>
      </c>
      <c r="AM330" s="283">
        <v>0</v>
      </c>
      <c r="AN330" s="283">
        <v>0</v>
      </c>
      <c r="AO330" s="283">
        <v>0</v>
      </c>
      <c r="AP330" s="283">
        <v>0</v>
      </c>
      <c r="AQ330" s="283">
        <v>0</v>
      </c>
      <c r="AR330" s="283">
        <v>0</v>
      </c>
      <c r="AS330" s="283">
        <v>0</v>
      </c>
      <c r="AT330" s="283">
        <v>0</v>
      </c>
      <c r="AU330" s="283">
        <v>0</v>
      </c>
      <c r="AV330" s="283">
        <v>0</v>
      </c>
      <c r="AW330" s="283">
        <v>0</v>
      </c>
      <c r="AX330" s="283">
        <v>0</v>
      </c>
      <c r="AY330" s="283">
        <v>0</v>
      </c>
    </row>
    <row r="331" spans="1:51" ht="20.100000000000001" customHeight="1" x14ac:dyDescent="0.25">
      <c r="A331" s="141" t="s">
        <v>553</v>
      </c>
      <c r="B331" s="142" t="s">
        <v>552</v>
      </c>
      <c r="C331" s="140">
        <f>C332</f>
        <v>25000000</v>
      </c>
      <c r="D331" s="140">
        <f t="shared" ref="D331:S332" si="150">D332</f>
        <v>0</v>
      </c>
      <c r="E331" s="140">
        <f t="shared" si="150"/>
        <v>0</v>
      </c>
      <c r="F331" s="140">
        <f t="shared" si="150"/>
        <v>0</v>
      </c>
      <c r="G331" s="140">
        <f t="shared" si="150"/>
        <v>25000000</v>
      </c>
      <c r="H331" s="140">
        <f t="shared" si="150"/>
        <v>0</v>
      </c>
      <c r="I331" s="140">
        <f t="shared" si="150"/>
        <v>0</v>
      </c>
      <c r="J331" s="140">
        <f t="shared" si="150"/>
        <v>25000000</v>
      </c>
      <c r="K331" s="140">
        <f t="shared" si="150"/>
        <v>0</v>
      </c>
      <c r="L331" s="140">
        <f t="shared" si="150"/>
        <v>0</v>
      </c>
      <c r="M331" s="140">
        <f t="shared" si="150"/>
        <v>0</v>
      </c>
      <c r="N331" s="140">
        <f t="shared" si="150"/>
        <v>0</v>
      </c>
      <c r="O331" s="140">
        <f t="shared" si="150"/>
        <v>0</v>
      </c>
      <c r="P331" s="140">
        <f t="shared" si="150"/>
        <v>0</v>
      </c>
      <c r="Q331" s="140">
        <f t="shared" si="150"/>
        <v>25000000</v>
      </c>
      <c r="R331" s="140">
        <f t="shared" si="150"/>
        <v>0</v>
      </c>
      <c r="S331" s="437">
        <f t="shared" si="150"/>
        <v>0</v>
      </c>
      <c r="T331" s="182"/>
      <c r="U331" s="364">
        <v>31301</v>
      </c>
      <c r="V331" s="362" t="s">
        <v>552</v>
      </c>
      <c r="W331" s="283">
        <v>25000000</v>
      </c>
      <c r="X331" s="283">
        <v>0</v>
      </c>
      <c r="Y331" s="283">
        <v>0</v>
      </c>
      <c r="Z331" s="283">
        <v>0</v>
      </c>
      <c r="AA331" s="283">
        <v>0</v>
      </c>
      <c r="AB331" s="283">
        <v>25000000</v>
      </c>
      <c r="AC331" s="283">
        <v>0</v>
      </c>
      <c r="AD331" s="283">
        <v>0</v>
      </c>
      <c r="AE331" s="283">
        <v>0</v>
      </c>
      <c r="AF331" s="283">
        <v>0</v>
      </c>
      <c r="AG331" s="283">
        <v>25000000</v>
      </c>
      <c r="AH331" s="283">
        <v>0</v>
      </c>
      <c r="AI331" s="283">
        <v>0</v>
      </c>
      <c r="AJ331" s="283">
        <v>0</v>
      </c>
      <c r="AK331" s="283">
        <v>0</v>
      </c>
      <c r="AL331" s="283">
        <v>0</v>
      </c>
      <c r="AM331" s="283">
        <v>0</v>
      </c>
      <c r="AN331" s="283">
        <v>0</v>
      </c>
      <c r="AO331" s="283">
        <v>0</v>
      </c>
      <c r="AP331" s="283">
        <v>0</v>
      </c>
      <c r="AQ331" s="283">
        <v>0</v>
      </c>
      <c r="AR331" s="283">
        <v>0</v>
      </c>
      <c r="AS331" s="283">
        <v>0</v>
      </c>
      <c r="AT331" s="283">
        <v>0</v>
      </c>
      <c r="AU331" s="283">
        <v>0</v>
      </c>
      <c r="AV331" s="283">
        <v>0</v>
      </c>
      <c r="AW331" s="283">
        <v>0</v>
      </c>
      <c r="AX331" s="283">
        <v>0</v>
      </c>
      <c r="AY331" s="283">
        <v>0</v>
      </c>
    </row>
    <row r="332" spans="1:51" ht="20.100000000000001" customHeight="1" x14ac:dyDescent="0.25">
      <c r="A332" s="141" t="s">
        <v>554</v>
      </c>
      <c r="B332" s="142" t="s">
        <v>552</v>
      </c>
      <c r="C332" s="140">
        <f>C333</f>
        <v>25000000</v>
      </c>
      <c r="D332" s="140">
        <f t="shared" si="150"/>
        <v>0</v>
      </c>
      <c r="E332" s="140">
        <f t="shared" si="150"/>
        <v>0</v>
      </c>
      <c r="F332" s="140">
        <f t="shared" si="150"/>
        <v>0</v>
      </c>
      <c r="G332" s="140">
        <f t="shared" si="150"/>
        <v>25000000</v>
      </c>
      <c r="H332" s="140">
        <f t="shared" si="150"/>
        <v>0</v>
      </c>
      <c r="I332" s="140">
        <f t="shared" si="150"/>
        <v>0</v>
      </c>
      <c r="J332" s="140">
        <f t="shared" si="150"/>
        <v>25000000</v>
      </c>
      <c r="K332" s="140">
        <f t="shared" si="150"/>
        <v>0</v>
      </c>
      <c r="L332" s="140">
        <f t="shared" si="150"/>
        <v>0</v>
      </c>
      <c r="M332" s="140">
        <f t="shared" si="150"/>
        <v>0</v>
      </c>
      <c r="N332" s="140">
        <f t="shared" si="150"/>
        <v>0</v>
      </c>
      <c r="O332" s="140">
        <f t="shared" si="150"/>
        <v>0</v>
      </c>
      <c r="P332" s="140">
        <f t="shared" si="150"/>
        <v>0</v>
      </c>
      <c r="Q332" s="140">
        <f t="shared" si="150"/>
        <v>25000000</v>
      </c>
      <c r="R332" s="140">
        <f t="shared" si="150"/>
        <v>0</v>
      </c>
      <c r="S332" s="437">
        <f t="shared" si="150"/>
        <v>0</v>
      </c>
      <c r="T332" s="182"/>
      <c r="U332" s="364">
        <v>3130101</v>
      </c>
      <c r="V332" s="362" t="s">
        <v>552</v>
      </c>
      <c r="W332" s="283">
        <v>25000000</v>
      </c>
      <c r="X332" s="283">
        <v>0</v>
      </c>
      <c r="Y332" s="283">
        <v>0</v>
      </c>
      <c r="Z332" s="283">
        <v>0</v>
      </c>
      <c r="AA332" s="283">
        <v>0</v>
      </c>
      <c r="AB332" s="283">
        <v>25000000</v>
      </c>
      <c r="AC332" s="283">
        <v>0</v>
      </c>
      <c r="AD332" s="283">
        <v>0</v>
      </c>
      <c r="AE332" s="283">
        <v>0</v>
      </c>
      <c r="AF332" s="283">
        <v>0</v>
      </c>
      <c r="AG332" s="283">
        <v>25000000</v>
      </c>
      <c r="AH332" s="283">
        <v>0</v>
      </c>
      <c r="AI332" s="283">
        <v>0</v>
      </c>
      <c r="AJ332" s="283">
        <v>0</v>
      </c>
      <c r="AK332" s="283">
        <v>0</v>
      </c>
      <c r="AL332" s="283">
        <v>0</v>
      </c>
      <c r="AM332" s="283">
        <v>0</v>
      </c>
      <c r="AN332" s="283">
        <v>0</v>
      </c>
      <c r="AO332" s="283">
        <v>0</v>
      </c>
      <c r="AP332" s="283">
        <v>0</v>
      </c>
      <c r="AQ332" s="283">
        <v>0</v>
      </c>
      <c r="AR332" s="283">
        <v>0</v>
      </c>
      <c r="AS332" s="283">
        <v>0</v>
      </c>
      <c r="AT332" s="283">
        <v>0</v>
      </c>
      <c r="AU332" s="283">
        <v>0</v>
      </c>
      <c r="AV332" s="283">
        <v>0</v>
      </c>
      <c r="AW332" s="283">
        <v>0</v>
      </c>
      <c r="AX332" s="283">
        <v>0</v>
      </c>
      <c r="AY332" s="283">
        <v>0</v>
      </c>
    </row>
    <row r="333" spans="1:51" ht="20.100000000000001" customHeight="1" x14ac:dyDescent="0.25">
      <c r="A333" s="10" t="s">
        <v>555</v>
      </c>
      <c r="B333" s="11" t="s">
        <v>552</v>
      </c>
      <c r="C333" s="15">
        <v>25000000</v>
      </c>
      <c r="D333" s="183">
        <v>0</v>
      </c>
      <c r="E333" s="131">
        <v>0</v>
      </c>
      <c r="F333" s="131">
        <v>0</v>
      </c>
      <c r="G333" s="15">
        <f>C333+D333+E333-F333</f>
        <v>25000000</v>
      </c>
      <c r="H333" s="183">
        <v>0</v>
      </c>
      <c r="I333" s="183">
        <v>0</v>
      </c>
      <c r="J333" s="183">
        <f>G333-I333</f>
        <v>25000000</v>
      </c>
      <c r="K333" s="183">
        <v>0</v>
      </c>
      <c r="L333" s="183">
        <v>0</v>
      </c>
      <c r="M333" s="183">
        <v>0</v>
      </c>
      <c r="N333" s="183">
        <v>0</v>
      </c>
      <c r="O333" s="183">
        <v>0</v>
      </c>
      <c r="P333" s="15">
        <f>O333-I333</f>
        <v>0</v>
      </c>
      <c r="Q333" s="12">
        <f>G333-O333</f>
        <v>25000000</v>
      </c>
      <c r="R333" s="183">
        <v>0</v>
      </c>
      <c r="S333" s="438">
        <v>0</v>
      </c>
      <c r="T333" s="182"/>
      <c r="U333" s="364">
        <v>313010101</v>
      </c>
      <c r="V333" s="362" t="s">
        <v>552</v>
      </c>
      <c r="W333" s="283">
        <v>25000000</v>
      </c>
      <c r="X333" s="283">
        <v>0</v>
      </c>
      <c r="Y333" s="283">
        <v>0</v>
      </c>
      <c r="Z333" s="283">
        <v>0</v>
      </c>
      <c r="AA333" s="283">
        <v>0</v>
      </c>
      <c r="AB333" s="283">
        <v>25000000</v>
      </c>
      <c r="AC333" s="283">
        <v>0</v>
      </c>
      <c r="AD333" s="283">
        <v>0</v>
      </c>
      <c r="AE333" s="283">
        <v>0</v>
      </c>
      <c r="AF333" s="283">
        <v>0</v>
      </c>
      <c r="AG333" s="283">
        <v>25000000</v>
      </c>
      <c r="AH333" s="283">
        <v>0</v>
      </c>
      <c r="AI333" s="283">
        <v>0</v>
      </c>
      <c r="AJ333" s="283">
        <v>0</v>
      </c>
      <c r="AK333" s="283">
        <v>0</v>
      </c>
      <c r="AL333" s="283">
        <v>0</v>
      </c>
      <c r="AM333" s="283">
        <v>0</v>
      </c>
      <c r="AN333" s="283">
        <v>0</v>
      </c>
      <c r="AO333" s="283">
        <v>0</v>
      </c>
      <c r="AP333" s="283">
        <v>0</v>
      </c>
      <c r="AQ333" s="283">
        <v>0</v>
      </c>
      <c r="AR333" s="283">
        <v>0</v>
      </c>
      <c r="AS333" s="283">
        <v>0</v>
      </c>
      <c r="AT333" s="283">
        <v>0</v>
      </c>
      <c r="AU333" s="283">
        <v>0</v>
      </c>
      <c r="AV333" s="283">
        <v>0</v>
      </c>
      <c r="AW333" s="283">
        <v>0</v>
      </c>
      <c r="AX333" s="283">
        <v>0</v>
      </c>
      <c r="AY333" s="283">
        <v>0</v>
      </c>
    </row>
    <row r="334" spans="1:51" ht="20.100000000000001" customHeight="1" x14ac:dyDescent="0.25">
      <c r="A334" s="141" t="s">
        <v>556</v>
      </c>
      <c r="B334" s="142" t="s">
        <v>557</v>
      </c>
      <c r="C334" s="140">
        <f>C335+C339+C343</f>
        <v>559799974.61210001</v>
      </c>
      <c r="D334" s="140">
        <f t="shared" ref="D334:Q334" si="151">D335+D339+D343</f>
        <v>0</v>
      </c>
      <c r="E334" s="140">
        <f t="shared" si="151"/>
        <v>38000000</v>
      </c>
      <c r="F334" s="140">
        <f t="shared" si="151"/>
        <v>0</v>
      </c>
      <c r="G334" s="140">
        <f t="shared" si="151"/>
        <v>597799974.61210001</v>
      </c>
      <c r="H334" s="140">
        <f t="shared" si="151"/>
        <v>46542952</v>
      </c>
      <c r="I334" s="140">
        <f t="shared" si="151"/>
        <v>105519181</v>
      </c>
      <c r="J334" s="140">
        <f t="shared" si="151"/>
        <v>492280793.61210001</v>
      </c>
      <c r="K334" s="140">
        <f t="shared" si="151"/>
        <v>46542952</v>
      </c>
      <c r="L334" s="140">
        <f t="shared" si="151"/>
        <v>105519181</v>
      </c>
      <c r="M334" s="140">
        <f t="shared" si="151"/>
        <v>105519181</v>
      </c>
      <c r="N334" s="140">
        <f t="shared" si="151"/>
        <v>46542952</v>
      </c>
      <c r="O334" s="140">
        <f t="shared" si="151"/>
        <v>105519181</v>
      </c>
      <c r="P334" s="140">
        <f t="shared" si="151"/>
        <v>0</v>
      </c>
      <c r="Q334" s="140">
        <f t="shared" si="151"/>
        <v>492280793.61210001</v>
      </c>
      <c r="R334" s="140">
        <f>R335+R339+R343</f>
        <v>46542952</v>
      </c>
      <c r="S334" s="437">
        <f>S335+S339+S343</f>
        <v>105519181</v>
      </c>
      <c r="T334" s="182"/>
      <c r="U334" s="364">
        <v>8</v>
      </c>
      <c r="V334" s="362" t="s">
        <v>1031</v>
      </c>
      <c r="W334" s="283">
        <v>559799974.61210001</v>
      </c>
      <c r="X334" s="283">
        <v>0</v>
      </c>
      <c r="Y334" s="283">
        <v>0</v>
      </c>
      <c r="Z334" s="283">
        <v>38000000</v>
      </c>
      <c r="AA334" s="283">
        <v>0</v>
      </c>
      <c r="AB334" s="283">
        <v>597799974.61210001</v>
      </c>
      <c r="AC334" s="283">
        <v>0</v>
      </c>
      <c r="AD334" s="283">
        <v>58976229</v>
      </c>
      <c r="AE334" s="283">
        <v>46542952</v>
      </c>
      <c r="AF334" s="283">
        <v>105519181</v>
      </c>
      <c r="AG334" s="283">
        <v>492280793.61210001</v>
      </c>
      <c r="AH334" s="283">
        <v>0</v>
      </c>
      <c r="AI334" s="283">
        <v>58976229</v>
      </c>
      <c r="AJ334" s="283">
        <v>46542952</v>
      </c>
      <c r="AK334" s="283">
        <v>105519181</v>
      </c>
      <c r="AL334" s="283">
        <v>0</v>
      </c>
      <c r="AM334" s="283">
        <v>0</v>
      </c>
      <c r="AN334" s="283">
        <v>58976229</v>
      </c>
      <c r="AO334" s="283">
        <v>46542952</v>
      </c>
      <c r="AP334" s="283">
        <v>105519181</v>
      </c>
      <c r="AQ334" s="283">
        <v>0</v>
      </c>
      <c r="AR334" s="283">
        <v>0</v>
      </c>
      <c r="AS334" s="283">
        <v>0</v>
      </c>
      <c r="AT334" s="283">
        <v>0</v>
      </c>
      <c r="AU334" s="283">
        <v>58976229</v>
      </c>
      <c r="AV334" s="283">
        <v>46542952</v>
      </c>
      <c r="AW334" s="283">
        <v>105519181</v>
      </c>
      <c r="AX334" s="283">
        <v>105519181</v>
      </c>
      <c r="AY334" s="283">
        <v>105519181</v>
      </c>
    </row>
    <row r="335" spans="1:51" ht="20.100000000000001" customHeight="1" x14ac:dyDescent="0.25">
      <c r="A335" s="141" t="s">
        <v>558</v>
      </c>
      <c r="B335" s="142" t="s">
        <v>559</v>
      </c>
      <c r="C335" s="140">
        <f t="shared" ref="C335:S335" si="152">C336</f>
        <v>69104420.382700101</v>
      </c>
      <c r="D335" s="140">
        <f t="shared" si="152"/>
        <v>0</v>
      </c>
      <c r="E335" s="140">
        <f t="shared" si="152"/>
        <v>15000000</v>
      </c>
      <c r="F335" s="140">
        <f t="shared" si="152"/>
        <v>0</v>
      </c>
      <c r="G335" s="140">
        <f t="shared" si="152"/>
        <v>84104420.382700101</v>
      </c>
      <c r="H335" s="140">
        <f t="shared" si="152"/>
        <v>45702952</v>
      </c>
      <c r="I335" s="140">
        <f t="shared" si="152"/>
        <v>81927580</v>
      </c>
      <c r="J335" s="140">
        <f t="shared" si="152"/>
        <v>2176840.3827001005</v>
      </c>
      <c r="K335" s="140">
        <f t="shared" si="152"/>
        <v>45702952</v>
      </c>
      <c r="L335" s="140">
        <f t="shared" si="152"/>
        <v>81927580</v>
      </c>
      <c r="M335" s="140">
        <f t="shared" si="152"/>
        <v>81927580</v>
      </c>
      <c r="N335" s="140">
        <f t="shared" si="152"/>
        <v>45702952</v>
      </c>
      <c r="O335" s="140">
        <f t="shared" si="152"/>
        <v>81927580</v>
      </c>
      <c r="P335" s="140">
        <f t="shared" si="152"/>
        <v>0</v>
      </c>
      <c r="Q335" s="140">
        <f t="shared" si="152"/>
        <v>2176840.3827001005</v>
      </c>
      <c r="R335" s="140">
        <f t="shared" si="152"/>
        <v>45702952</v>
      </c>
      <c r="S335" s="437">
        <f t="shared" si="152"/>
        <v>81927580</v>
      </c>
      <c r="T335" s="182"/>
      <c r="U335" s="364">
        <v>801</v>
      </c>
      <c r="V335" s="362" t="s">
        <v>559</v>
      </c>
      <c r="W335" s="283">
        <v>69104420.382700101</v>
      </c>
      <c r="X335" s="283">
        <v>0</v>
      </c>
      <c r="Y335" s="283">
        <v>0</v>
      </c>
      <c r="Z335" s="283">
        <v>15000000</v>
      </c>
      <c r="AA335" s="283">
        <v>0</v>
      </c>
      <c r="AB335" s="283">
        <v>84104420.382700101</v>
      </c>
      <c r="AC335" s="283">
        <v>0</v>
      </c>
      <c r="AD335" s="283">
        <v>36224628</v>
      </c>
      <c r="AE335" s="283">
        <v>45702952</v>
      </c>
      <c r="AF335" s="283">
        <v>81927580</v>
      </c>
      <c r="AG335" s="283">
        <v>2176840.3827001005</v>
      </c>
      <c r="AH335" s="283">
        <v>0</v>
      </c>
      <c r="AI335" s="283">
        <v>36224628</v>
      </c>
      <c r="AJ335" s="283">
        <v>45702952</v>
      </c>
      <c r="AK335" s="283">
        <v>81927580</v>
      </c>
      <c r="AL335" s="283">
        <v>0</v>
      </c>
      <c r="AM335" s="283">
        <v>0</v>
      </c>
      <c r="AN335" s="283">
        <v>36224628</v>
      </c>
      <c r="AO335" s="283">
        <v>45702952</v>
      </c>
      <c r="AP335" s="283">
        <v>81927580</v>
      </c>
      <c r="AQ335" s="283">
        <v>0</v>
      </c>
      <c r="AR335" s="283">
        <v>0</v>
      </c>
      <c r="AS335" s="283">
        <v>0</v>
      </c>
      <c r="AT335" s="283">
        <v>0</v>
      </c>
      <c r="AU335" s="283">
        <v>36224628</v>
      </c>
      <c r="AV335" s="283">
        <v>45702952</v>
      </c>
      <c r="AW335" s="283">
        <v>81927580</v>
      </c>
      <c r="AX335" s="283">
        <v>81927580</v>
      </c>
      <c r="AY335" s="283">
        <v>81927580</v>
      </c>
    </row>
    <row r="336" spans="1:51" ht="20.100000000000001" customHeight="1" x14ac:dyDescent="0.25">
      <c r="A336" s="141" t="s">
        <v>560</v>
      </c>
      <c r="B336" s="142" t="s">
        <v>561</v>
      </c>
      <c r="C336" s="140">
        <f>C337</f>
        <v>69104420.382700101</v>
      </c>
      <c r="D336" s="140">
        <f t="shared" ref="D336:S337" si="153">D337</f>
        <v>0</v>
      </c>
      <c r="E336" s="140">
        <f t="shared" si="153"/>
        <v>15000000</v>
      </c>
      <c r="F336" s="140">
        <f t="shared" si="153"/>
        <v>0</v>
      </c>
      <c r="G336" s="140">
        <f t="shared" si="153"/>
        <v>84104420.382700101</v>
      </c>
      <c r="H336" s="140">
        <f t="shared" si="153"/>
        <v>45702952</v>
      </c>
      <c r="I336" s="140">
        <f t="shared" si="153"/>
        <v>81927580</v>
      </c>
      <c r="J336" s="140">
        <f t="shared" si="153"/>
        <v>2176840.3827001005</v>
      </c>
      <c r="K336" s="140">
        <f t="shared" si="153"/>
        <v>45702952</v>
      </c>
      <c r="L336" s="140">
        <f t="shared" si="153"/>
        <v>81927580</v>
      </c>
      <c r="M336" s="140">
        <f t="shared" si="153"/>
        <v>81927580</v>
      </c>
      <c r="N336" s="140">
        <f t="shared" si="153"/>
        <v>45702952</v>
      </c>
      <c r="O336" s="140">
        <f t="shared" si="153"/>
        <v>81927580</v>
      </c>
      <c r="P336" s="140">
        <f t="shared" si="153"/>
        <v>0</v>
      </c>
      <c r="Q336" s="140">
        <f t="shared" si="153"/>
        <v>2176840.3827001005</v>
      </c>
      <c r="R336" s="140">
        <f t="shared" si="153"/>
        <v>45702952</v>
      </c>
      <c r="S336" s="437">
        <f t="shared" si="153"/>
        <v>81927580</v>
      </c>
      <c r="T336" s="182"/>
      <c r="U336" s="364">
        <v>80102</v>
      </c>
      <c r="V336" s="362" t="s">
        <v>561</v>
      </c>
      <c r="W336" s="283">
        <v>69104420.382700101</v>
      </c>
      <c r="X336" s="283">
        <v>0</v>
      </c>
      <c r="Y336" s="283">
        <v>0</v>
      </c>
      <c r="Z336" s="283">
        <v>15000000</v>
      </c>
      <c r="AA336" s="283">
        <v>0</v>
      </c>
      <c r="AB336" s="283">
        <v>84104420.382700101</v>
      </c>
      <c r="AC336" s="283">
        <v>0</v>
      </c>
      <c r="AD336" s="283">
        <v>36224628</v>
      </c>
      <c r="AE336" s="283">
        <v>45702952</v>
      </c>
      <c r="AF336" s="283">
        <v>81927580</v>
      </c>
      <c r="AG336" s="283">
        <v>2176840.3827001005</v>
      </c>
      <c r="AH336" s="283">
        <v>0</v>
      </c>
      <c r="AI336" s="283">
        <v>36224628</v>
      </c>
      <c r="AJ336" s="283">
        <v>45702952</v>
      </c>
      <c r="AK336" s="283">
        <v>81927580</v>
      </c>
      <c r="AL336" s="283">
        <v>0</v>
      </c>
      <c r="AM336" s="283">
        <v>0</v>
      </c>
      <c r="AN336" s="283">
        <v>36224628</v>
      </c>
      <c r="AO336" s="283">
        <v>45702952</v>
      </c>
      <c r="AP336" s="283">
        <v>81927580</v>
      </c>
      <c r="AQ336" s="283">
        <v>0</v>
      </c>
      <c r="AR336" s="283">
        <v>0</v>
      </c>
      <c r="AS336" s="283">
        <v>0</v>
      </c>
      <c r="AT336" s="283">
        <v>0</v>
      </c>
      <c r="AU336" s="283">
        <v>36224628</v>
      </c>
      <c r="AV336" s="283">
        <v>45702952</v>
      </c>
      <c r="AW336" s="283">
        <v>81927580</v>
      </c>
      <c r="AX336" s="283">
        <v>81927580</v>
      </c>
      <c r="AY336" s="283">
        <v>81927580</v>
      </c>
    </row>
    <row r="337" spans="1:51" ht="20.100000000000001" customHeight="1" x14ac:dyDescent="0.25">
      <c r="A337" s="141" t="s">
        <v>562</v>
      </c>
      <c r="B337" s="142" t="s">
        <v>561</v>
      </c>
      <c r="C337" s="140">
        <f>C338</f>
        <v>69104420.382700101</v>
      </c>
      <c r="D337" s="140">
        <f t="shared" si="153"/>
        <v>0</v>
      </c>
      <c r="E337" s="140">
        <f t="shared" si="153"/>
        <v>15000000</v>
      </c>
      <c r="F337" s="140">
        <f t="shared" si="153"/>
        <v>0</v>
      </c>
      <c r="G337" s="140">
        <f t="shared" si="153"/>
        <v>84104420.382700101</v>
      </c>
      <c r="H337" s="140">
        <f t="shared" si="153"/>
        <v>45702952</v>
      </c>
      <c r="I337" s="140">
        <f t="shared" si="153"/>
        <v>81927580</v>
      </c>
      <c r="J337" s="140">
        <f t="shared" si="153"/>
        <v>2176840.3827001005</v>
      </c>
      <c r="K337" s="140">
        <f t="shared" si="153"/>
        <v>45702952</v>
      </c>
      <c r="L337" s="140">
        <f t="shared" si="153"/>
        <v>81927580</v>
      </c>
      <c r="M337" s="140">
        <f t="shared" si="153"/>
        <v>81927580</v>
      </c>
      <c r="N337" s="140">
        <f t="shared" si="153"/>
        <v>45702952</v>
      </c>
      <c r="O337" s="140">
        <f t="shared" si="153"/>
        <v>81927580</v>
      </c>
      <c r="P337" s="140">
        <f t="shared" si="153"/>
        <v>0</v>
      </c>
      <c r="Q337" s="140">
        <f t="shared" si="153"/>
        <v>2176840.3827001005</v>
      </c>
      <c r="R337" s="140">
        <f t="shared" si="153"/>
        <v>45702952</v>
      </c>
      <c r="S337" s="437">
        <f t="shared" si="153"/>
        <v>81927580</v>
      </c>
      <c r="T337" s="182"/>
      <c r="U337" s="364">
        <v>8010201</v>
      </c>
      <c r="V337" s="362" t="s">
        <v>561</v>
      </c>
      <c r="W337" s="283">
        <v>69104420.382700101</v>
      </c>
      <c r="X337" s="283">
        <v>0</v>
      </c>
      <c r="Y337" s="283">
        <v>0</v>
      </c>
      <c r="Z337" s="283">
        <v>15000000</v>
      </c>
      <c r="AA337" s="283">
        <v>0</v>
      </c>
      <c r="AB337" s="283">
        <v>84104420.382700101</v>
      </c>
      <c r="AC337" s="283">
        <v>0</v>
      </c>
      <c r="AD337" s="283">
        <v>36224628</v>
      </c>
      <c r="AE337" s="283">
        <v>45702952</v>
      </c>
      <c r="AF337" s="283">
        <v>81927580</v>
      </c>
      <c r="AG337" s="283">
        <v>2176840.3827001005</v>
      </c>
      <c r="AH337" s="283">
        <v>0</v>
      </c>
      <c r="AI337" s="283">
        <v>36224628</v>
      </c>
      <c r="AJ337" s="283">
        <v>45702952</v>
      </c>
      <c r="AK337" s="283">
        <v>81927580</v>
      </c>
      <c r="AL337" s="283">
        <v>0</v>
      </c>
      <c r="AM337" s="283">
        <v>0</v>
      </c>
      <c r="AN337" s="283">
        <v>36224628</v>
      </c>
      <c r="AO337" s="283">
        <v>45702952</v>
      </c>
      <c r="AP337" s="283">
        <v>81927580</v>
      </c>
      <c r="AQ337" s="283">
        <v>0</v>
      </c>
      <c r="AR337" s="283">
        <v>0</v>
      </c>
      <c r="AS337" s="283">
        <v>0</v>
      </c>
      <c r="AT337" s="283">
        <v>0</v>
      </c>
      <c r="AU337" s="283">
        <v>36224628</v>
      </c>
      <c r="AV337" s="283">
        <v>45702952</v>
      </c>
      <c r="AW337" s="283">
        <v>81927580</v>
      </c>
      <c r="AX337" s="283">
        <v>81927580</v>
      </c>
      <c r="AY337" s="283">
        <v>81927580</v>
      </c>
    </row>
    <row r="338" spans="1:51" ht="20.100000000000001" customHeight="1" x14ac:dyDescent="0.25">
      <c r="A338" s="10" t="s">
        <v>563</v>
      </c>
      <c r="B338" s="11" t="s">
        <v>564</v>
      </c>
      <c r="C338" s="15">
        <v>69104420.382700101</v>
      </c>
      <c r="D338" s="183">
        <v>0</v>
      </c>
      <c r="E338" s="131">
        <v>15000000</v>
      </c>
      <c r="F338" s="131">
        <v>0</v>
      </c>
      <c r="G338" s="15">
        <f>C338+D338+E338-F338</f>
        <v>84104420.382700101</v>
      </c>
      <c r="H338" s="183">
        <v>45702952</v>
      </c>
      <c r="I338" s="183">
        <v>81927580</v>
      </c>
      <c r="J338" s="183">
        <f>G338-I338</f>
        <v>2176840.3827001005</v>
      </c>
      <c r="K338" s="183">
        <v>45702952</v>
      </c>
      <c r="L338" s="183">
        <v>81927580</v>
      </c>
      <c r="M338" s="183">
        <v>81927580</v>
      </c>
      <c r="N338" s="183">
        <v>45702952</v>
      </c>
      <c r="O338" s="183">
        <v>81927580</v>
      </c>
      <c r="P338" s="15">
        <f>O338-I338</f>
        <v>0</v>
      </c>
      <c r="Q338" s="12">
        <f>G338-O338</f>
        <v>2176840.3827001005</v>
      </c>
      <c r="R338" s="183">
        <v>45702952</v>
      </c>
      <c r="S338" s="438">
        <v>81927580</v>
      </c>
      <c r="T338" s="182"/>
      <c r="U338" s="364">
        <v>801020101</v>
      </c>
      <c r="V338" s="362" t="s">
        <v>564</v>
      </c>
      <c r="W338" s="283">
        <v>69104420.382700101</v>
      </c>
      <c r="X338" s="283">
        <v>0</v>
      </c>
      <c r="Y338" s="283">
        <v>0</v>
      </c>
      <c r="Z338" s="283">
        <v>15000000</v>
      </c>
      <c r="AA338" s="283">
        <v>0</v>
      </c>
      <c r="AB338" s="283">
        <v>84104420.382700101</v>
      </c>
      <c r="AC338" s="283">
        <v>0</v>
      </c>
      <c r="AD338" s="283">
        <v>36224628</v>
      </c>
      <c r="AE338" s="283">
        <v>45702952</v>
      </c>
      <c r="AF338" s="283">
        <v>81927580</v>
      </c>
      <c r="AG338" s="283">
        <v>2176840.3827001005</v>
      </c>
      <c r="AH338" s="283">
        <v>0</v>
      </c>
      <c r="AI338" s="283">
        <v>36224628</v>
      </c>
      <c r="AJ338" s="283">
        <v>45702952</v>
      </c>
      <c r="AK338" s="283">
        <v>81927580</v>
      </c>
      <c r="AL338" s="283">
        <v>0</v>
      </c>
      <c r="AM338" s="283">
        <v>0</v>
      </c>
      <c r="AN338" s="283">
        <v>36224628</v>
      </c>
      <c r="AO338" s="283">
        <v>45702952</v>
      </c>
      <c r="AP338" s="283">
        <v>81927580</v>
      </c>
      <c r="AQ338" s="283">
        <v>0</v>
      </c>
      <c r="AR338" s="283">
        <v>0</v>
      </c>
      <c r="AS338" s="283">
        <v>0</v>
      </c>
      <c r="AT338" s="283">
        <v>0</v>
      </c>
      <c r="AU338" s="283">
        <v>36224628</v>
      </c>
      <c r="AV338" s="283">
        <v>45702952</v>
      </c>
      <c r="AW338" s="283">
        <v>81927580</v>
      </c>
      <c r="AX338" s="283">
        <v>81927580</v>
      </c>
      <c r="AY338" s="283">
        <v>81927580</v>
      </c>
    </row>
    <row r="339" spans="1:51" ht="20.100000000000001" customHeight="1" x14ac:dyDescent="0.25">
      <c r="A339" s="141" t="s">
        <v>565</v>
      </c>
      <c r="B339" s="142" t="s">
        <v>566</v>
      </c>
      <c r="C339" s="140">
        <f t="shared" ref="C339:S339" si="154">C340</f>
        <v>53787770.119399913</v>
      </c>
      <c r="D339" s="140">
        <f t="shared" si="154"/>
        <v>0</v>
      </c>
      <c r="E339" s="140">
        <f t="shared" si="154"/>
        <v>0</v>
      </c>
      <c r="F339" s="140">
        <f t="shared" si="154"/>
        <v>0</v>
      </c>
      <c r="G339" s="140">
        <f t="shared" si="154"/>
        <v>53787770.119399913</v>
      </c>
      <c r="H339" s="140">
        <f t="shared" si="154"/>
        <v>840000</v>
      </c>
      <c r="I339" s="140">
        <f t="shared" si="154"/>
        <v>23591601</v>
      </c>
      <c r="J339" s="140">
        <f t="shared" si="154"/>
        <v>30196169.119399913</v>
      </c>
      <c r="K339" s="140">
        <f t="shared" si="154"/>
        <v>840000</v>
      </c>
      <c r="L339" s="140">
        <f t="shared" si="154"/>
        <v>23591601</v>
      </c>
      <c r="M339" s="140">
        <f t="shared" si="154"/>
        <v>23591601</v>
      </c>
      <c r="N339" s="140">
        <f t="shared" si="154"/>
        <v>840000</v>
      </c>
      <c r="O339" s="140">
        <f t="shared" si="154"/>
        <v>23591601</v>
      </c>
      <c r="P339" s="140">
        <f t="shared" si="154"/>
        <v>0</v>
      </c>
      <c r="Q339" s="140">
        <f t="shared" si="154"/>
        <v>30196169.119399913</v>
      </c>
      <c r="R339" s="140">
        <f t="shared" si="154"/>
        <v>840000</v>
      </c>
      <c r="S339" s="437">
        <f t="shared" si="154"/>
        <v>23591601</v>
      </c>
      <c r="T339" s="182"/>
      <c r="U339" s="364">
        <v>803</v>
      </c>
      <c r="V339" s="362" t="s">
        <v>566</v>
      </c>
      <c r="W339" s="283">
        <v>53787770.119399898</v>
      </c>
      <c r="X339" s="283">
        <v>0</v>
      </c>
      <c r="Y339" s="283">
        <v>0</v>
      </c>
      <c r="Z339" s="283">
        <v>0</v>
      </c>
      <c r="AA339" s="283">
        <v>0</v>
      </c>
      <c r="AB339" s="283">
        <v>53787770.119399898</v>
      </c>
      <c r="AC339" s="283">
        <v>0</v>
      </c>
      <c r="AD339" s="283">
        <v>22751601</v>
      </c>
      <c r="AE339" s="283">
        <v>840000</v>
      </c>
      <c r="AF339" s="283">
        <v>23591601</v>
      </c>
      <c r="AG339" s="283">
        <v>30196169.119399898</v>
      </c>
      <c r="AH339" s="283">
        <v>0</v>
      </c>
      <c r="AI339" s="283">
        <v>22751601</v>
      </c>
      <c r="AJ339" s="283">
        <v>840000</v>
      </c>
      <c r="AK339" s="283">
        <v>23591601</v>
      </c>
      <c r="AL339" s="283">
        <v>0</v>
      </c>
      <c r="AM339" s="283">
        <v>0</v>
      </c>
      <c r="AN339" s="283">
        <v>22751601</v>
      </c>
      <c r="AO339" s="283">
        <v>840000</v>
      </c>
      <c r="AP339" s="283">
        <v>23591601</v>
      </c>
      <c r="AQ339" s="283">
        <v>0</v>
      </c>
      <c r="AR339" s="283">
        <v>0</v>
      </c>
      <c r="AS339" s="283">
        <v>0</v>
      </c>
      <c r="AT339" s="283">
        <v>0</v>
      </c>
      <c r="AU339" s="283">
        <v>22751601</v>
      </c>
      <c r="AV339" s="283">
        <v>840000</v>
      </c>
      <c r="AW339" s="283">
        <v>23591601</v>
      </c>
      <c r="AX339" s="283">
        <v>23591601</v>
      </c>
      <c r="AY339" s="283">
        <v>23591601</v>
      </c>
    </row>
    <row r="340" spans="1:51" ht="20.100000000000001" customHeight="1" x14ac:dyDescent="0.25">
      <c r="A340" s="141" t="s">
        <v>567</v>
      </c>
      <c r="B340" s="142" t="s">
        <v>566</v>
      </c>
      <c r="C340" s="140">
        <f>C341</f>
        <v>53787770.119399913</v>
      </c>
      <c r="D340" s="140">
        <f t="shared" ref="D340:S341" si="155">D341</f>
        <v>0</v>
      </c>
      <c r="E340" s="140">
        <f t="shared" si="155"/>
        <v>0</v>
      </c>
      <c r="F340" s="140">
        <f t="shared" si="155"/>
        <v>0</v>
      </c>
      <c r="G340" s="140">
        <f t="shared" si="155"/>
        <v>53787770.119399913</v>
      </c>
      <c r="H340" s="140">
        <f t="shared" si="155"/>
        <v>840000</v>
      </c>
      <c r="I340" s="140">
        <f t="shared" si="155"/>
        <v>23591601</v>
      </c>
      <c r="J340" s="140">
        <f t="shared" si="155"/>
        <v>30196169.119399913</v>
      </c>
      <c r="K340" s="140">
        <f t="shared" si="155"/>
        <v>840000</v>
      </c>
      <c r="L340" s="140">
        <f t="shared" si="155"/>
        <v>23591601</v>
      </c>
      <c r="M340" s="140">
        <f t="shared" si="155"/>
        <v>23591601</v>
      </c>
      <c r="N340" s="140">
        <f t="shared" si="155"/>
        <v>840000</v>
      </c>
      <c r="O340" s="140">
        <f t="shared" si="155"/>
        <v>23591601</v>
      </c>
      <c r="P340" s="140">
        <f t="shared" si="155"/>
        <v>0</v>
      </c>
      <c r="Q340" s="140">
        <f t="shared" si="155"/>
        <v>30196169.119399913</v>
      </c>
      <c r="R340" s="140">
        <f t="shared" si="155"/>
        <v>840000</v>
      </c>
      <c r="S340" s="437">
        <f t="shared" si="155"/>
        <v>23591601</v>
      </c>
      <c r="T340" s="182"/>
      <c r="U340" s="364">
        <v>80301</v>
      </c>
      <c r="V340" s="362" t="s">
        <v>566</v>
      </c>
      <c r="W340" s="283">
        <v>53787770.119399898</v>
      </c>
      <c r="X340" s="283">
        <v>0</v>
      </c>
      <c r="Y340" s="283">
        <v>0</v>
      </c>
      <c r="Z340" s="283">
        <v>0</v>
      </c>
      <c r="AA340" s="283">
        <v>0</v>
      </c>
      <c r="AB340" s="283">
        <v>53787770.119399898</v>
      </c>
      <c r="AC340" s="283">
        <v>0</v>
      </c>
      <c r="AD340" s="283">
        <v>22751601</v>
      </c>
      <c r="AE340" s="283">
        <v>840000</v>
      </c>
      <c r="AF340" s="283">
        <v>23591601</v>
      </c>
      <c r="AG340" s="283">
        <v>30196169.119399898</v>
      </c>
      <c r="AH340" s="283">
        <v>0</v>
      </c>
      <c r="AI340" s="283">
        <v>22751601</v>
      </c>
      <c r="AJ340" s="283">
        <v>840000</v>
      </c>
      <c r="AK340" s="283">
        <v>23591601</v>
      </c>
      <c r="AL340" s="283">
        <v>0</v>
      </c>
      <c r="AM340" s="283">
        <v>0</v>
      </c>
      <c r="AN340" s="283">
        <v>22751601</v>
      </c>
      <c r="AO340" s="283">
        <v>840000</v>
      </c>
      <c r="AP340" s="283">
        <v>23591601</v>
      </c>
      <c r="AQ340" s="283">
        <v>0</v>
      </c>
      <c r="AR340" s="283">
        <v>0</v>
      </c>
      <c r="AS340" s="283">
        <v>0</v>
      </c>
      <c r="AT340" s="283">
        <v>0</v>
      </c>
      <c r="AU340" s="283">
        <v>22751601</v>
      </c>
      <c r="AV340" s="283">
        <v>840000</v>
      </c>
      <c r="AW340" s="283">
        <v>23591601</v>
      </c>
      <c r="AX340" s="283">
        <v>23591601</v>
      </c>
      <c r="AY340" s="283">
        <v>23591601</v>
      </c>
    </row>
    <row r="341" spans="1:51" ht="20.100000000000001" customHeight="1" x14ac:dyDescent="0.25">
      <c r="A341" s="141" t="s">
        <v>568</v>
      </c>
      <c r="B341" s="142" t="s">
        <v>566</v>
      </c>
      <c r="C341" s="140">
        <f>C342</f>
        <v>53787770.119399913</v>
      </c>
      <c r="D341" s="140">
        <f t="shared" si="155"/>
        <v>0</v>
      </c>
      <c r="E341" s="140">
        <f t="shared" si="155"/>
        <v>0</v>
      </c>
      <c r="F341" s="140">
        <f t="shared" si="155"/>
        <v>0</v>
      </c>
      <c r="G341" s="140">
        <f t="shared" si="155"/>
        <v>53787770.119399913</v>
      </c>
      <c r="H341" s="140">
        <f t="shared" si="155"/>
        <v>840000</v>
      </c>
      <c r="I341" s="140">
        <f t="shared" si="155"/>
        <v>23591601</v>
      </c>
      <c r="J341" s="140">
        <f t="shared" si="155"/>
        <v>30196169.119399913</v>
      </c>
      <c r="K341" s="140">
        <f t="shared" si="155"/>
        <v>840000</v>
      </c>
      <c r="L341" s="140">
        <f t="shared" si="155"/>
        <v>23591601</v>
      </c>
      <c r="M341" s="140">
        <f t="shared" si="155"/>
        <v>23591601</v>
      </c>
      <c r="N341" s="140">
        <f t="shared" si="155"/>
        <v>840000</v>
      </c>
      <c r="O341" s="140">
        <f t="shared" si="155"/>
        <v>23591601</v>
      </c>
      <c r="P341" s="140">
        <f t="shared" si="155"/>
        <v>0</v>
      </c>
      <c r="Q341" s="140">
        <f t="shared" si="155"/>
        <v>30196169.119399913</v>
      </c>
      <c r="R341" s="140">
        <f t="shared" si="155"/>
        <v>840000</v>
      </c>
      <c r="S341" s="437">
        <f t="shared" si="155"/>
        <v>23591601</v>
      </c>
      <c r="T341" s="182"/>
      <c r="U341" s="364">
        <v>8030101</v>
      </c>
      <c r="V341" s="362" t="s">
        <v>566</v>
      </c>
      <c r="W341" s="283">
        <v>53787770.119399898</v>
      </c>
      <c r="X341" s="283">
        <v>0</v>
      </c>
      <c r="Y341" s="283">
        <v>0</v>
      </c>
      <c r="Z341" s="283">
        <v>0</v>
      </c>
      <c r="AA341" s="283">
        <v>0</v>
      </c>
      <c r="AB341" s="283">
        <v>53787770.119399898</v>
      </c>
      <c r="AC341" s="283">
        <v>0</v>
      </c>
      <c r="AD341" s="283">
        <v>22751601</v>
      </c>
      <c r="AE341" s="283">
        <v>840000</v>
      </c>
      <c r="AF341" s="283">
        <v>23591601</v>
      </c>
      <c r="AG341" s="283">
        <v>30196169.119399898</v>
      </c>
      <c r="AH341" s="283">
        <v>0</v>
      </c>
      <c r="AI341" s="283">
        <v>22751601</v>
      </c>
      <c r="AJ341" s="283">
        <v>840000</v>
      </c>
      <c r="AK341" s="283">
        <v>23591601</v>
      </c>
      <c r="AL341" s="283">
        <v>0</v>
      </c>
      <c r="AM341" s="283">
        <v>0</v>
      </c>
      <c r="AN341" s="283">
        <v>22751601</v>
      </c>
      <c r="AO341" s="283">
        <v>840000</v>
      </c>
      <c r="AP341" s="283">
        <v>23591601</v>
      </c>
      <c r="AQ341" s="283">
        <v>0</v>
      </c>
      <c r="AR341" s="283">
        <v>0</v>
      </c>
      <c r="AS341" s="283">
        <v>0</v>
      </c>
      <c r="AT341" s="283">
        <v>0</v>
      </c>
      <c r="AU341" s="283">
        <v>22751601</v>
      </c>
      <c r="AV341" s="283">
        <v>840000</v>
      </c>
      <c r="AW341" s="283">
        <v>23591601</v>
      </c>
      <c r="AX341" s="283">
        <v>23591601</v>
      </c>
      <c r="AY341" s="283">
        <v>23591601</v>
      </c>
    </row>
    <row r="342" spans="1:51" ht="20.100000000000001" customHeight="1" x14ac:dyDescent="0.25">
      <c r="A342" s="10" t="s">
        <v>569</v>
      </c>
      <c r="B342" s="11" t="s">
        <v>566</v>
      </c>
      <c r="C342" s="15">
        <v>53787770.119399913</v>
      </c>
      <c r="D342" s="183">
        <v>0</v>
      </c>
      <c r="E342" s="131">
        <v>0</v>
      </c>
      <c r="F342" s="131">
        <v>0</v>
      </c>
      <c r="G342" s="15">
        <f>C342+D342+E342-F342</f>
        <v>53787770.119399913</v>
      </c>
      <c r="H342" s="183">
        <v>840000</v>
      </c>
      <c r="I342" s="183">
        <v>23591601</v>
      </c>
      <c r="J342" s="183">
        <f>G342-I342</f>
        <v>30196169.119399913</v>
      </c>
      <c r="K342" s="183">
        <v>840000</v>
      </c>
      <c r="L342" s="183">
        <v>23591601</v>
      </c>
      <c r="M342" s="183">
        <v>23591601</v>
      </c>
      <c r="N342" s="183">
        <v>840000</v>
      </c>
      <c r="O342" s="183">
        <v>23591601</v>
      </c>
      <c r="P342" s="15">
        <f>O342-I342</f>
        <v>0</v>
      </c>
      <c r="Q342" s="12">
        <f>G342-O342</f>
        <v>30196169.119399913</v>
      </c>
      <c r="R342" s="183">
        <v>840000</v>
      </c>
      <c r="S342" s="438">
        <v>23591601</v>
      </c>
      <c r="T342" s="182"/>
      <c r="U342" s="364">
        <v>803010101</v>
      </c>
      <c r="V342" s="362" t="s">
        <v>566</v>
      </c>
      <c r="W342" s="283">
        <v>53787770.119399898</v>
      </c>
      <c r="X342" s="283">
        <v>0</v>
      </c>
      <c r="Y342" s="283">
        <v>0</v>
      </c>
      <c r="Z342" s="283">
        <v>0</v>
      </c>
      <c r="AA342" s="283">
        <v>0</v>
      </c>
      <c r="AB342" s="283">
        <v>53787770.119399898</v>
      </c>
      <c r="AC342" s="283">
        <v>0</v>
      </c>
      <c r="AD342" s="283">
        <v>22751601</v>
      </c>
      <c r="AE342" s="283">
        <v>840000</v>
      </c>
      <c r="AF342" s="283">
        <v>23591601</v>
      </c>
      <c r="AG342" s="283">
        <v>30196169.119399898</v>
      </c>
      <c r="AH342" s="283">
        <v>0</v>
      </c>
      <c r="AI342" s="283">
        <v>22751601</v>
      </c>
      <c r="AJ342" s="283">
        <v>840000</v>
      </c>
      <c r="AK342" s="283">
        <v>23591601</v>
      </c>
      <c r="AL342" s="283">
        <v>0</v>
      </c>
      <c r="AM342" s="283">
        <v>0</v>
      </c>
      <c r="AN342" s="283">
        <v>22751601</v>
      </c>
      <c r="AO342" s="283">
        <v>840000</v>
      </c>
      <c r="AP342" s="283">
        <v>23591601</v>
      </c>
      <c r="AQ342" s="283">
        <v>0</v>
      </c>
      <c r="AR342" s="283">
        <v>0</v>
      </c>
      <c r="AS342" s="283">
        <v>0</v>
      </c>
      <c r="AT342" s="283">
        <v>0</v>
      </c>
      <c r="AU342" s="283">
        <v>22751601</v>
      </c>
      <c r="AV342" s="283">
        <v>840000</v>
      </c>
      <c r="AW342" s="283">
        <v>23591601</v>
      </c>
      <c r="AX342" s="283">
        <v>23591601</v>
      </c>
      <c r="AY342" s="283">
        <v>23591601</v>
      </c>
    </row>
    <row r="343" spans="1:51" ht="20.100000000000001" customHeight="1" x14ac:dyDescent="0.25">
      <c r="A343" s="141" t="s">
        <v>570</v>
      </c>
      <c r="B343" s="142" t="s">
        <v>571</v>
      </c>
      <c r="C343" s="140">
        <f>C344+C347</f>
        <v>436907784.11000001</v>
      </c>
      <c r="D343" s="140">
        <f t="shared" ref="D343:Q343" si="156">D344+D347</f>
        <v>0</v>
      </c>
      <c r="E343" s="140">
        <f t="shared" si="156"/>
        <v>23000000</v>
      </c>
      <c r="F343" s="140">
        <f t="shared" si="156"/>
        <v>0</v>
      </c>
      <c r="G343" s="140">
        <f t="shared" si="156"/>
        <v>459907784.11000001</v>
      </c>
      <c r="H343" s="140">
        <f t="shared" si="156"/>
        <v>0</v>
      </c>
      <c r="I343" s="140">
        <f t="shared" si="156"/>
        <v>0</v>
      </c>
      <c r="J343" s="140">
        <f t="shared" si="156"/>
        <v>459907784.11000001</v>
      </c>
      <c r="K343" s="140">
        <f t="shared" si="156"/>
        <v>0</v>
      </c>
      <c r="L343" s="140">
        <f t="shared" si="156"/>
        <v>0</v>
      </c>
      <c r="M343" s="140">
        <f t="shared" si="156"/>
        <v>0</v>
      </c>
      <c r="N343" s="140">
        <f t="shared" si="156"/>
        <v>0</v>
      </c>
      <c r="O343" s="140">
        <f t="shared" si="156"/>
        <v>0</v>
      </c>
      <c r="P343" s="140">
        <f t="shared" si="156"/>
        <v>0</v>
      </c>
      <c r="Q343" s="140">
        <f t="shared" si="156"/>
        <v>459907784.11000001</v>
      </c>
      <c r="R343" s="140">
        <f>R344+R347</f>
        <v>0</v>
      </c>
      <c r="S343" s="437">
        <f>S344+S347</f>
        <v>0</v>
      </c>
      <c r="T343" s="182"/>
      <c r="U343" s="364">
        <v>804</v>
      </c>
      <c r="V343" s="362" t="s">
        <v>571</v>
      </c>
      <c r="W343" s="283">
        <v>436907784.11000001</v>
      </c>
      <c r="X343" s="283">
        <v>0</v>
      </c>
      <c r="Y343" s="283">
        <v>0</v>
      </c>
      <c r="Z343" s="283">
        <v>23000000</v>
      </c>
      <c r="AA343" s="283">
        <v>0</v>
      </c>
      <c r="AB343" s="283">
        <v>459907784.11000001</v>
      </c>
      <c r="AC343" s="283">
        <v>0</v>
      </c>
      <c r="AD343" s="283">
        <v>0</v>
      </c>
      <c r="AE343" s="283">
        <v>0</v>
      </c>
      <c r="AF343" s="283">
        <v>0</v>
      </c>
      <c r="AG343" s="283">
        <v>459907784.11000001</v>
      </c>
      <c r="AH343" s="283">
        <v>0</v>
      </c>
      <c r="AI343" s="283">
        <v>0</v>
      </c>
      <c r="AJ343" s="283">
        <v>0</v>
      </c>
      <c r="AK343" s="283">
        <v>0</v>
      </c>
      <c r="AL343" s="283">
        <v>0</v>
      </c>
      <c r="AM343" s="283">
        <v>0</v>
      </c>
      <c r="AN343" s="283">
        <v>0</v>
      </c>
      <c r="AO343" s="283">
        <v>0</v>
      </c>
      <c r="AP343" s="283">
        <v>0</v>
      </c>
      <c r="AQ343" s="283">
        <v>0</v>
      </c>
      <c r="AR343" s="283">
        <v>0</v>
      </c>
      <c r="AS343" s="283">
        <v>0</v>
      </c>
      <c r="AT343" s="283">
        <v>0</v>
      </c>
      <c r="AU343" s="283">
        <v>0</v>
      </c>
      <c r="AV343" s="283">
        <v>0</v>
      </c>
      <c r="AW343" s="283">
        <v>0</v>
      </c>
      <c r="AX343" s="283">
        <v>0</v>
      </c>
      <c r="AY343" s="283">
        <v>0</v>
      </c>
    </row>
    <row r="344" spans="1:51" ht="20.100000000000001" customHeight="1" x14ac:dyDescent="0.25">
      <c r="A344" s="449">
        <v>80401</v>
      </c>
      <c r="B344" s="149" t="s">
        <v>571</v>
      </c>
      <c r="C344" s="140">
        <f>C345</f>
        <v>394107784.11000001</v>
      </c>
      <c r="D344" s="140">
        <f t="shared" ref="D344:Q344" si="157">D345</f>
        <v>0</v>
      </c>
      <c r="E344" s="140">
        <f t="shared" si="157"/>
        <v>23000000</v>
      </c>
      <c r="F344" s="140">
        <f t="shared" si="157"/>
        <v>0</v>
      </c>
      <c r="G344" s="140">
        <f t="shared" si="157"/>
        <v>417107784.11000001</v>
      </c>
      <c r="H344" s="140">
        <f t="shared" si="157"/>
        <v>0</v>
      </c>
      <c r="I344" s="140">
        <f t="shared" si="157"/>
        <v>0</v>
      </c>
      <c r="J344" s="140">
        <f t="shared" si="157"/>
        <v>417107784.11000001</v>
      </c>
      <c r="K344" s="140">
        <f t="shared" si="157"/>
        <v>0</v>
      </c>
      <c r="L344" s="140">
        <f t="shared" si="157"/>
        <v>0</v>
      </c>
      <c r="M344" s="140">
        <f t="shared" si="157"/>
        <v>0</v>
      </c>
      <c r="N344" s="140">
        <f t="shared" si="157"/>
        <v>0</v>
      </c>
      <c r="O344" s="140">
        <f t="shared" si="157"/>
        <v>0</v>
      </c>
      <c r="P344" s="140">
        <f t="shared" si="157"/>
        <v>0</v>
      </c>
      <c r="Q344" s="140">
        <f t="shared" si="157"/>
        <v>417107784.11000001</v>
      </c>
      <c r="R344" s="140">
        <f>R345</f>
        <v>0</v>
      </c>
      <c r="S344" s="437">
        <f>S345</f>
        <v>0</v>
      </c>
      <c r="T344" s="182"/>
      <c r="U344" s="364">
        <v>80401</v>
      </c>
      <c r="V344" s="362" t="s">
        <v>571</v>
      </c>
      <c r="W344" s="283">
        <v>394107784.11000001</v>
      </c>
      <c r="X344" s="283">
        <v>0</v>
      </c>
      <c r="Y344" s="283">
        <v>0</v>
      </c>
      <c r="Z344" s="283">
        <v>23000000</v>
      </c>
      <c r="AA344" s="283">
        <v>0</v>
      </c>
      <c r="AB344" s="283">
        <v>417107784.11000001</v>
      </c>
      <c r="AC344" s="283">
        <v>0</v>
      </c>
      <c r="AD344" s="283">
        <v>0</v>
      </c>
      <c r="AE344" s="283">
        <v>0</v>
      </c>
      <c r="AF344" s="283">
        <v>0</v>
      </c>
      <c r="AG344" s="283">
        <v>417107784.11000001</v>
      </c>
      <c r="AH344" s="283">
        <v>0</v>
      </c>
      <c r="AI344" s="283">
        <v>0</v>
      </c>
      <c r="AJ344" s="283">
        <v>0</v>
      </c>
      <c r="AK344" s="283">
        <v>0</v>
      </c>
      <c r="AL344" s="283">
        <v>0</v>
      </c>
      <c r="AM344" s="283">
        <v>0</v>
      </c>
      <c r="AN344" s="283">
        <v>0</v>
      </c>
      <c r="AO344" s="283">
        <v>0</v>
      </c>
      <c r="AP344" s="283">
        <v>0</v>
      </c>
      <c r="AQ344" s="283">
        <v>0</v>
      </c>
      <c r="AR344" s="283">
        <v>0</v>
      </c>
      <c r="AS344" s="283">
        <v>0</v>
      </c>
      <c r="AT344" s="283">
        <v>0</v>
      </c>
      <c r="AU344" s="283">
        <v>0</v>
      </c>
      <c r="AV344" s="283">
        <v>0</v>
      </c>
      <c r="AW344" s="283">
        <v>0</v>
      </c>
      <c r="AX344" s="283">
        <v>0</v>
      </c>
      <c r="AY344" s="283">
        <v>0</v>
      </c>
    </row>
    <row r="345" spans="1:51" ht="20.100000000000001" customHeight="1" x14ac:dyDescent="0.25">
      <c r="A345" s="141" t="s">
        <v>572</v>
      </c>
      <c r="B345" s="142" t="s">
        <v>573</v>
      </c>
      <c r="C345" s="140">
        <f t="shared" ref="C345:S345" si="158">C346</f>
        <v>394107784.11000001</v>
      </c>
      <c r="D345" s="140">
        <f t="shared" si="158"/>
        <v>0</v>
      </c>
      <c r="E345" s="140">
        <f t="shared" si="158"/>
        <v>23000000</v>
      </c>
      <c r="F345" s="140">
        <f t="shared" si="158"/>
        <v>0</v>
      </c>
      <c r="G345" s="140">
        <f t="shared" si="158"/>
        <v>417107784.11000001</v>
      </c>
      <c r="H345" s="140">
        <f t="shared" si="158"/>
        <v>0</v>
      </c>
      <c r="I345" s="140">
        <f t="shared" si="158"/>
        <v>0</v>
      </c>
      <c r="J345" s="140">
        <f t="shared" si="158"/>
        <v>417107784.11000001</v>
      </c>
      <c r="K345" s="140">
        <f t="shared" si="158"/>
        <v>0</v>
      </c>
      <c r="L345" s="140">
        <f t="shared" si="158"/>
        <v>0</v>
      </c>
      <c r="M345" s="140">
        <f t="shared" si="158"/>
        <v>0</v>
      </c>
      <c r="N345" s="140">
        <f t="shared" si="158"/>
        <v>0</v>
      </c>
      <c r="O345" s="140">
        <f t="shared" si="158"/>
        <v>0</v>
      </c>
      <c r="P345" s="140">
        <f t="shared" si="158"/>
        <v>0</v>
      </c>
      <c r="Q345" s="140">
        <f t="shared" si="158"/>
        <v>417107784.11000001</v>
      </c>
      <c r="R345" s="140">
        <f t="shared" si="158"/>
        <v>0</v>
      </c>
      <c r="S345" s="437">
        <f t="shared" si="158"/>
        <v>0</v>
      </c>
      <c r="T345" s="182"/>
      <c r="U345" s="364">
        <v>8040101</v>
      </c>
      <c r="V345" s="362" t="s">
        <v>573</v>
      </c>
      <c r="W345" s="283">
        <v>394107784.11000001</v>
      </c>
      <c r="X345" s="283">
        <v>0</v>
      </c>
      <c r="Y345" s="283">
        <v>0</v>
      </c>
      <c r="Z345" s="283">
        <v>23000000</v>
      </c>
      <c r="AA345" s="283">
        <v>0</v>
      </c>
      <c r="AB345" s="283">
        <v>417107784.11000001</v>
      </c>
      <c r="AC345" s="283">
        <v>0</v>
      </c>
      <c r="AD345" s="283">
        <v>0</v>
      </c>
      <c r="AE345" s="283">
        <v>0</v>
      </c>
      <c r="AF345" s="283">
        <v>0</v>
      </c>
      <c r="AG345" s="283">
        <v>417107784.11000001</v>
      </c>
      <c r="AH345" s="283">
        <v>0</v>
      </c>
      <c r="AI345" s="283">
        <v>0</v>
      </c>
      <c r="AJ345" s="283">
        <v>0</v>
      </c>
      <c r="AK345" s="283">
        <v>0</v>
      </c>
      <c r="AL345" s="283">
        <v>0</v>
      </c>
      <c r="AM345" s="283">
        <v>0</v>
      </c>
      <c r="AN345" s="283">
        <v>0</v>
      </c>
      <c r="AO345" s="283">
        <v>0</v>
      </c>
      <c r="AP345" s="283">
        <v>0</v>
      </c>
      <c r="AQ345" s="283">
        <v>0</v>
      </c>
      <c r="AR345" s="283">
        <v>0</v>
      </c>
      <c r="AS345" s="283">
        <v>0</v>
      </c>
      <c r="AT345" s="283">
        <v>0</v>
      </c>
      <c r="AU345" s="283">
        <v>0</v>
      </c>
      <c r="AV345" s="283">
        <v>0</v>
      </c>
      <c r="AW345" s="283">
        <v>0</v>
      </c>
      <c r="AX345" s="283">
        <v>0</v>
      </c>
      <c r="AY345" s="283">
        <v>0</v>
      </c>
    </row>
    <row r="346" spans="1:51" ht="20.100000000000001" customHeight="1" x14ac:dyDescent="0.25">
      <c r="A346" s="10" t="s">
        <v>574</v>
      </c>
      <c r="B346" s="11" t="s">
        <v>573</v>
      </c>
      <c r="C346" s="13">
        <v>394107784.11000001</v>
      </c>
      <c r="D346" s="371">
        <v>0</v>
      </c>
      <c r="E346" s="131">
        <v>23000000</v>
      </c>
      <c r="F346" s="131">
        <v>0</v>
      </c>
      <c r="G346" s="15">
        <f>C346+D346+E346-F346</f>
        <v>417107784.11000001</v>
      </c>
      <c r="H346" s="183">
        <v>0</v>
      </c>
      <c r="I346" s="183">
        <v>0</v>
      </c>
      <c r="J346" s="183">
        <f>G346-I346</f>
        <v>417107784.11000001</v>
      </c>
      <c r="K346" s="183">
        <v>0</v>
      </c>
      <c r="L346" s="183">
        <v>0</v>
      </c>
      <c r="M346" s="183">
        <v>0</v>
      </c>
      <c r="N346" s="183">
        <v>0</v>
      </c>
      <c r="O346" s="183">
        <v>0</v>
      </c>
      <c r="P346" s="15">
        <f>O346-I346</f>
        <v>0</v>
      </c>
      <c r="Q346" s="12">
        <f>G346-O346</f>
        <v>417107784.11000001</v>
      </c>
      <c r="R346" s="183">
        <v>0</v>
      </c>
      <c r="S346" s="438">
        <v>0</v>
      </c>
      <c r="T346" s="182"/>
      <c r="U346" s="364">
        <v>804010101</v>
      </c>
      <c r="V346" s="362" t="s">
        <v>573</v>
      </c>
      <c r="W346" s="283">
        <v>394107784.11000001</v>
      </c>
      <c r="X346" s="283">
        <v>0</v>
      </c>
      <c r="Y346" s="283">
        <v>0</v>
      </c>
      <c r="Z346" s="283">
        <v>23000000</v>
      </c>
      <c r="AA346" s="283">
        <v>0</v>
      </c>
      <c r="AB346" s="283">
        <v>417107784.11000001</v>
      </c>
      <c r="AC346" s="283">
        <v>0</v>
      </c>
      <c r="AD346" s="283">
        <v>0</v>
      </c>
      <c r="AE346" s="283">
        <v>0</v>
      </c>
      <c r="AF346" s="283">
        <v>0</v>
      </c>
      <c r="AG346" s="283">
        <v>417107784.11000001</v>
      </c>
      <c r="AH346" s="283">
        <v>0</v>
      </c>
      <c r="AI346" s="283">
        <v>0</v>
      </c>
      <c r="AJ346" s="283">
        <v>0</v>
      </c>
      <c r="AK346" s="283">
        <v>0</v>
      </c>
      <c r="AL346" s="283">
        <v>0</v>
      </c>
      <c r="AM346" s="283">
        <v>0</v>
      </c>
      <c r="AN346" s="283">
        <v>0</v>
      </c>
      <c r="AO346" s="283">
        <v>0</v>
      </c>
      <c r="AP346" s="283">
        <v>0</v>
      </c>
      <c r="AQ346" s="283">
        <v>0</v>
      </c>
      <c r="AR346" s="283">
        <v>0</v>
      </c>
      <c r="AS346" s="283">
        <v>0</v>
      </c>
      <c r="AT346" s="283">
        <v>0</v>
      </c>
      <c r="AU346" s="283">
        <v>0</v>
      </c>
      <c r="AV346" s="283">
        <v>0</v>
      </c>
      <c r="AW346" s="283">
        <v>0</v>
      </c>
      <c r="AX346" s="283">
        <v>0</v>
      </c>
      <c r="AY346" s="283">
        <v>0</v>
      </c>
    </row>
    <row r="347" spans="1:51" ht="20.100000000000001" customHeight="1" x14ac:dyDescent="0.25">
      <c r="A347" s="450">
        <v>80402</v>
      </c>
      <c r="B347" s="150" t="s">
        <v>1449</v>
      </c>
      <c r="C347" s="151">
        <f t="shared" ref="C347:R348" si="159">C348</f>
        <v>42800000</v>
      </c>
      <c r="D347" s="151">
        <f t="shared" si="159"/>
        <v>0</v>
      </c>
      <c r="E347" s="151">
        <f t="shared" si="159"/>
        <v>0</v>
      </c>
      <c r="F347" s="151">
        <f t="shared" si="159"/>
        <v>0</v>
      </c>
      <c r="G347" s="151">
        <f t="shared" si="159"/>
        <v>42800000</v>
      </c>
      <c r="H347" s="151">
        <f t="shared" si="159"/>
        <v>0</v>
      </c>
      <c r="I347" s="151">
        <f t="shared" si="159"/>
        <v>0</v>
      </c>
      <c r="J347" s="151">
        <f t="shared" si="159"/>
        <v>42800000</v>
      </c>
      <c r="K347" s="151">
        <f t="shared" si="159"/>
        <v>0</v>
      </c>
      <c r="L347" s="151">
        <f t="shared" si="159"/>
        <v>0</v>
      </c>
      <c r="M347" s="151">
        <f t="shared" si="159"/>
        <v>0</v>
      </c>
      <c r="N347" s="151">
        <f t="shared" si="159"/>
        <v>0</v>
      </c>
      <c r="O347" s="151">
        <f t="shared" si="159"/>
        <v>0</v>
      </c>
      <c r="P347" s="151">
        <f t="shared" si="159"/>
        <v>0</v>
      </c>
      <c r="Q347" s="151">
        <f t="shared" si="159"/>
        <v>42800000</v>
      </c>
      <c r="R347" s="151">
        <f t="shared" si="159"/>
        <v>0</v>
      </c>
      <c r="S347" s="451">
        <f>S348</f>
        <v>0</v>
      </c>
      <c r="T347" s="182"/>
      <c r="U347" s="364">
        <v>80402</v>
      </c>
      <c r="V347" s="362" t="s">
        <v>576</v>
      </c>
      <c r="W347" s="283">
        <v>42800000</v>
      </c>
      <c r="X347" s="283">
        <v>0</v>
      </c>
      <c r="Y347" s="283">
        <v>0</v>
      </c>
      <c r="Z347" s="283">
        <v>0</v>
      </c>
      <c r="AA347" s="283">
        <v>0</v>
      </c>
      <c r="AB347" s="283">
        <v>42800000</v>
      </c>
      <c r="AC347" s="283">
        <v>0</v>
      </c>
      <c r="AD347" s="283">
        <v>0</v>
      </c>
      <c r="AE347" s="283">
        <v>0</v>
      </c>
      <c r="AF347" s="283">
        <v>0</v>
      </c>
      <c r="AG347" s="283">
        <v>42800000</v>
      </c>
      <c r="AH347" s="283">
        <v>0</v>
      </c>
      <c r="AI347" s="283">
        <v>0</v>
      </c>
      <c r="AJ347" s="283">
        <v>0</v>
      </c>
      <c r="AK347" s="283">
        <v>0</v>
      </c>
      <c r="AL347" s="283">
        <v>0</v>
      </c>
      <c r="AM347" s="283">
        <v>0</v>
      </c>
      <c r="AN347" s="283">
        <v>0</v>
      </c>
      <c r="AO347" s="283">
        <v>0</v>
      </c>
      <c r="AP347" s="283">
        <v>0</v>
      </c>
      <c r="AQ347" s="283">
        <v>0</v>
      </c>
      <c r="AR347" s="283">
        <v>0</v>
      </c>
      <c r="AS347" s="283">
        <v>0</v>
      </c>
      <c r="AT347" s="283">
        <v>0</v>
      </c>
      <c r="AU347" s="283">
        <v>0</v>
      </c>
      <c r="AV347" s="283">
        <v>0</v>
      </c>
      <c r="AW347" s="283">
        <v>0</v>
      </c>
      <c r="AX347" s="283">
        <v>0</v>
      </c>
      <c r="AY347" s="283">
        <v>0</v>
      </c>
    </row>
    <row r="348" spans="1:51" ht="20.100000000000001" customHeight="1" x14ac:dyDescent="0.25">
      <c r="A348" s="141" t="s">
        <v>575</v>
      </c>
      <c r="B348" s="142" t="s">
        <v>576</v>
      </c>
      <c r="C348" s="140">
        <f t="shared" si="159"/>
        <v>42800000</v>
      </c>
      <c r="D348" s="140">
        <f t="shared" ref="D348:S348" si="160">D349</f>
        <v>0</v>
      </c>
      <c r="E348" s="140">
        <f t="shared" si="160"/>
        <v>0</v>
      </c>
      <c r="F348" s="140">
        <f t="shared" si="160"/>
        <v>0</v>
      </c>
      <c r="G348" s="140">
        <f t="shared" si="160"/>
        <v>42800000</v>
      </c>
      <c r="H348" s="140">
        <f t="shared" si="160"/>
        <v>0</v>
      </c>
      <c r="I348" s="140">
        <f t="shared" si="160"/>
        <v>0</v>
      </c>
      <c r="J348" s="140">
        <f t="shared" si="160"/>
        <v>42800000</v>
      </c>
      <c r="K348" s="140">
        <f t="shared" si="160"/>
        <v>0</v>
      </c>
      <c r="L348" s="140">
        <f t="shared" si="160"/>
        <v>0</v>
      </c>
      <c r="M348" s="140">
        <f t="shared" si="160"/>
        <v>0</v>
      </c>
      <c r="N348" s="140">
        <f t="shared" si="160"/>
        <v>0</v>
      </c>
      <c r="O348" s="140">
        <f t="shared" si="160"/>
        <v>0</v>
      </c>
      <c r="P348" s="140">
        <f t="shared" si="160"/>
        <v>0</v>
      </c>
      <c r="Q348" s="140">
        <f t="shared" si="160"/>
        <v>42800000</v>
      </c>
      <c r="R348" s="140">
        <f t="shared" si="160"/>
        <v>0</v>
      </c>
      <c r="S348" s="437">
        <f t="shared" si="160"/>
        <v>0</v>
      </c>
      <c r="T348" s="182"/>
      <c r="U348" s="364">
        <v>8040201</v>
      </c>
      <c r="V348" s="362" t="s">
        <v>576</v>
      </c>
      <c r="W348" s="283">
        <v>42800000</v>
      </c>
      <c r="X348" s="283">
        <v>0</v>
      </c>
      <c r="Y348" s="283">
        <v>0</v>
      </c>
      <c r="Z348" s="283">
        <v>0</v>
      </c>
      <c r="AA348" s="283">
        <v>0</v>
      </c>
      <c r="AB348" s="283">
        <v>42800000</v>
      </c>
      <c r="AC348" s="283">
        <v>0</v>
      </c>
      <c r="AD348" s="283">
        <v>0</v>
      </c>
      <c r="AE348" s="283">
        <v>0</v>
      </c>
      <c r="AF348" s="283">
        <v>0</v>
      </c>
      <c r="AG348" s="283">
        <v>42800000</v>
      </c>
      <c r="AH348" s="283">
        <v>0</v>
      </c>
      <c r="AI348" s="283">
        <v>0</v>
      </c>
      <c r="AJ348" s="283">
        <v>0</v>
      </c>
      <c r="AK348" s="283">
        <v>0</v>
      </c>
      <c r="AL348" s="283">
        <v>0</v>
      </c>
      <c r="AM348" s="283">
        <v>0</v>
      </c>
      <c r="AN348" s="283">
        <v>0</v>
      </c>
      <c r="AO348" s="283">
        <v>0</v>
      </c>
      <c r="AP348" s="283">
        <v>0</v>
      </c>
      <c r="AQ348" s="283">
        <v>0</v>
      </c>
      <c r="AR348" s="283">
        <v>0</v>
      </c>
      <c r="AS348" s="283">
        <v>0</v>
      </c>
      <c r="AT348" s="283">
        <v>0</v>
      </c>
      <c r="AU348" s="283">
        <v>0</v>
      </c>
      <c r="AV348" s="283">
        <v>0</v>
      </c>
      <c r="AW348" s="283">
        <v>0</v>
      </c>
      <c r="AX348" s="283">
        <v>0</v>
      </c>
      <c r="AY348" s="283">
        <v>0</v>
      </c>
    </row>
    <row r="349" spans="1:51" ht="20.100000000000001" customHeight="1" x14ac:dyDescent="0.25">
      <c r="A349" s="10" t="s">
        <v>577</v>
      </c>
      <c r="B349" s="11" t="s">
        <v>576</v>
      </c>
      <c r="C349" s="15">
        <v>42800000</v>
      </c>
      <c r="D349" s="183">
        <v>0</v>
      </c>
      <c r="E349" s="131">
        <v>0</v>
      </c>
      <c r="F349" s="131">
        <v>0</v>
      </c>
      <c r="G349" s="15">
        <f>C349+D349+E349-F349</f>
        <v>42800000</v>
      </c>
      <c r="H349" s="183">
        <v>0</v>
      </c>
      <c r="I349" s="183">
        <v>0</v>
      </c>
      <c r="J349" s="183">
        <f>G349-I349</f>
        <v>42800000</v>
      </c>
      <c r="K349" s="183">
        <v>0</v>
      </c>
      <c r="L349" s="183">
        <v>0</v>
      </c>
      <c r="M349" s="183">
        <v>0</v>
      </c>
      <c r="N349" s="183">
        <v>0</v>
      </c>
      <c r="O349" s="183">
        <v>0</v>
      </c>
      <c r="P349" s="15">
        <f>O349-I349</f>
        <v>0</v>
      </c>
      <c r="Q349" s="12">
        <f>G349-O349</f>
        <v>42800000</v>
      </c>
      <c r="R349" s="183">
        <v>0</v>
      </c>
      <c r="S349" s="438">
        <v>0</v>
      </c>
      <c r="T349" s="182"/>
      <c r="U349" s="364">
        <v>804020101</v>
      </c>
      <c r="V349" s="362" t="s">
        <v>576</v>
      </c>
      <c r="W349" s="283">
        <v>42800000</v>
      </c>
      <c r="X349" s="283">
        <v>0</v>
      </c>
      <c r="Y349" s="283">
        <v>0</v>
      </c>
      <c r="Z349" s="283">
        <v>0</v>
      </c>
      <c r="AA349" s="283">
        <v>0</v>
      </c>
      <c r="AB349" s="283">
        <v>42800000</v>
      </c>
      <c r="AC349" s="283">
        <v>0</v>
      </c>
      <c r="AD349" s="283">
        <v>0</v>
      </c>
      <c r="AE349" s="283">
        <v>0</v>
      </c>
      <c r="AF349" s="283">
        <v>0</v>
      </c>
      <c r="AG349" s="283">
        <v>42800000</v>
      </c>
      <c r="AH349" s="283">
        <v>0</v>
      </c>
      <c r="AI349" s="283">
        <v>0</v>
      </c>
      <c r="AJ349" s="283">
        <v>0</v>
      </c>
      <c r="AK349" s="283">
        <v>0</v>
      </c>
      <c r="AL349" s="283">
        <v>0</v>
      </c>
      <c r="AM349" s="283">
        <v>0</v>
      </c>
      <c r="AN349" s="283">
        <v>0</v>
      </c>
      <c r="AO349" s="283">
        <v>0</v>
      </c>
      <c r="AP349" s="283">
        <v>0</v>
      </c>
      <c r="AQ349" s="283">
        <v>0</v>
      </c>
      <c r="AR349" s="283">
        <v>0</v>
      </c>
      <c r="AS349" s="283">
        <v>0</v>
      </c>
      <c r="AT349" s="283">
        <v>0</v>
      </c>
      <c r="AU349" s="283">
        <v>0</v>
      </c>
      <c r="AV349" s="283">
        <v>0</v>
      </c>
      <c r="AW349" s="283">
        <v>0</v>
      </c>
      <c r="AX349" s="283">
        <v>0</v>
      </c>
      <c r="AY349" s="283">
        <v>0</v>
      </c>
    </row>
    <row r="350" spans="1:51" ht="20.100000000000001" customHeight="1" x14ac:dyDescent="0.25">
      <c r="A350" s="152">
        <v>3</v>
      </c>
      <c r="B350" s="153" t="s">
        <v>578</v>
      </c>
      <c r="C350" s="154">
        <f>C351+C416+C451+C463+C605+C618</f>
        <v>25723070057.833839</v>
      </c>
      <c r="D350" s="154">
        <f t="shared" ref="D350:Q350" si="161">D351+D416+D451+D463+D605+D618</f>
        <v>20309955132.84</v>
      </c>
      <c r="E350" s="154">
        <f t="shared" si="161"/>
        <v>3168556932</v>
      </c>
      <c r="F350" s="154">
        <f t="shared" si="161"/>
        <v>1481341932</v>
      </c>
      <c r="G350" s="154">
        <f t="shared" si="161"/>
        <v>47720240190.673843</v>
      </c>
      <c r="H350" s="154">
        <f t="shared" si="161"/>
        <v>3703680540.3299999</v>
      </c>
      <c r="I350" s="154">
        <f t="shared" si="161"/>
        <v>11771767905.889999</v>
      </c>
      <c r="J350" s="154">
        <f t="shared" si="161"/>
        <v>35948472284.783836</v>
      </c>
      <c r="K350" s="154">
        <f t="shared" si="161"/>
        <v>1999149178.3899999</v>
      </c>
      <c r="L350" s="154">
        <f t="shared" si="161"/>
        <v>2908053431.3899999</v>
      </c>
      <c r="M350" s="154">
        <f t="shared" si="161"/>
        <v>2911570931.3899999</v>
      </c>
      <c r="N350" s="154">
        <f t="shared" si="161"/>
        <v>2160678971.5</v>
      </c>
      <c r="O350" s="154">
        <f t="shared" si="161"/>
        <v>17311639494.470001</v>
      </c>
      <c r="P350" s="154">
        <f t="shared" si="161"/>
        <v>5539871588.5799999</v>
      </c>
      <c r="Q350" s="154">
        <f t="shared" si="161"/>
        <v>30408600696.203838</v>
      </c>
      <c r="R350" s="154">
        <f>R351+R416+R451+R463+R605+R618</f>
        <v>2160678971.5</v>
      </c>
      <c r="S350" s="452">
        <f>S351+S416+S451+S463+S605+S618</f>
        <v>17311639494.470001</v>
      </c>
      <c r="T350" s="182"/>
      <c r="U350" s="364">
        <v>3</v>
      </c>
      <c r="V350" s="362" t="s">
        <v>579</v>
      </c>
      <c r="W350" s="283">
        <v>25723070057.833839</v>
      </c>
      <c r="X350" s="283">
        <v>20309955132.839996</v>
      </c>
      <c r="Y350" s="283">
        <v>0</v>
      </c>
      <c r="Z350" s="283">
        <v>3168556932</v>
      </c>
      <c r="AA350" s="283">
        <v>1481341932</v>
      </c>
      <c r="AB350" s="283">
        <v>47720240190.673836</v>
      </c>
      <c r="AC350" s="283">
        <v>210877685</v>
      </c>
      <c r="AD350" s="283">
        <v>15150960522.970001</v>
      </c>
      <c r="AE350" s="283">
        <v>2160678971.5</v>
      </c>
      <c r="AF350" s="283">
        <v>17311639494.470001</v>
      </c>
      <c r="AG350" s="283">
        <v>30408600696.203835</v>
      </c>
      <c r="AH350" s="283">
        <v>1230654218</v>
      </c>
      <c r="AI350" s="283">
        <v>8068087365.5600014</v>
      </c>
      <c r="AJ350" s="283">
        <v>3703680540.3299999</v>
      </c>
      <c r="AK350" s="283">
        <v>11771767905.890001</v>
      </c>
      <c r="AL350" s="283">
        <v>5539871588.5799999</v>
      </c>
      <c r="AM350" s="283">
        <v>971516478</v>
      </c>
      <c r="AN350" s="283">
        <v>908904253</v>
      </c>
      <c r="AO350" s="283">
        <v>1999149178.3900003</v>
      </c>
      <c r="AP350" s="283">
        <v>2908053431.3900003</v>
      </c>
      <c r="AQ350" s="283">
        <v>8863714474.5</v>
      </c>
      <c r="AR350" s="283">
        <v>0</v>
      </c>
      <c r="AS350" s="283">
        <v>0</v>
      </c>
      <c r="AT350" s="283">
        <v>0</v>
      </c>
      <c r="AU350" s="283">
        <v>908904253</v>
      </c>
      <c r="AV350" s="283">
        <v>1999149178.3900003</v>
      </c>
      <c r="AW350" s="283">
        <v>2908053431.3900003</v>
      </c>
      <c r="AX350" s="283">
        <v>2908053431.3900003</v>
      </c>
      <c r="AY350" s="283">
        <v>3879569909.3900003</v>
      </c>
    </row>
    <row r="351" spans="1:51" ht="20.100000000000001" customHeight="1" x14ac:dyDescent="0.25">
      <c r="A351" s="152">
        <v>301</v>
      </c>
      <c r="B351" s="153" t="s">
        <v>580</v>
      </c>
      <c r="C351" s="154">
        <f t="shared" ref="C351:S351" si="162">C352</f>
        <v>7619339133</v>
      </c>
      <c r="D351" s="154">
        <f t="shared" si="162"/>
        <v>912567469</v>
      </c>
      <c r="E351" s="154">
        <f t="shared" si="162"/>
        <v>0</v>
      </c>
      <c r="F351" s="154">
        <f t="shared" si="162"/>
        <v>0</v>
      </c>
      <c r="G351" s="154">
        <f t="shared" si="162"/>
        <v>8531906602</v>
      </c>
      <c r="H351" s="154">
        <f t="shared" si="162"/>
        <v>1375027555</v>
      </c>
      <c r="I351" s="154">
        <f t="shared" si="162"/>
        <v>2962227263.5</v>
      </c>
      <c r="J351" s="154">
        <f t="shared" si="162"/>
        <v>5569679338.5</v>
      </c>
      <c r="K351" s="154">
        <f t="shared" si="162"/>
        <v>346965342</v>
      </c>
      <c r="L351" s="154">
        <f t="shared" si="162"/>
        <v>512980766</v>
      </c>
      <c r="M351" s="154">
        <f t="shared" si="162"/>
        <v>516498266</v>
      </c>
      <c r="N351" s="154">
        <f t="shared" si="162"/>
        <v>169151436</v>
      </c>
      <c r="O351" s="154">
        <f t="shared" si="162"/>
        <v>3252022648.5</v>
      </c>
      <c r="P351" s="154">
        <f t="shared" si="162"/>
        <v>289795385</v>
      </c>
      <c r="Q351" s="154">
        <f t="shared" si="162"/>
        <v>5279883953.5</v>
      </c>
      <c r="R351" s="154">
        <f t="shared" si="162"/>
        <v>169151436</v>
      </c>
      <c r="S351" s="452">
        <f t="shared" si="162"/>
        <v>3252022648.5</v>
      </c>
      <c r="T351" s="182"/>
      <c r="U351" s="364">
        <v>301</v>
      </c>
      <c r="V351" s="362" t="s">
        <v>1032</v>
      </c>
      <c r="W351" s="283">
        <v>7619339133</v>
      </c>
      <c r="X351" s="283">
        <v>912567469</v>
      </c>
      <c r="Y351" s="283">
        <v>0</v>
      </c>
      <c r="Z351" s="283">
        <v>0</v>
      </c>
      <c r="AA351" s="283">
        <v>0</v>
      </c>
      <c r="AB351" s="283">
        <v>8531906602</v>
      </c>
      <c r="AC351" s="283">
        <v>46227328</v>
      </c>
      <c r="AD351" s="283">
        <v>3082871212.5</v>
      </c>
      <c r="AE351" s="283">
        <v>169151436</v>
      </c>
      <c r="AF351" s="283">
        <v>3252022648.5</v>
      </c>
      <c r="AG351" s="283">
        <v>5279883953.5</v>
      </c>
      <c r="AH351" s="283">
        <v>19739218</v>
      </c>
      <c r="AI351" s="283">
        <v>1587199708.5</v>
      </c>
      <c r="AJ351" s="283">
        <v>1375027555</v>
      </c>
      <c r="AK351" s="283">
        <v>2962227263.5</v>
      </c>
      <c r="AL351" s="283">
        <v>289795385</v>
      </c>
      <c r="AM351" s="283">
        <v>16016478</v>
      </c>
      <c r="AN351" s="283">
        <v>166015424</v>
      </c>
      <c r="AO351" s="283">
        <v>346965342</v>
      </c>
      <c r="AP351" s="283">
        <v>512980766</v>
      </c>
      <c r="AQ351" s="283">
        <v>2449246497.5</v>
      </c>
      <c r="AR351" s="283">
        <v>0</v>
      </c>
      <c r="AS351" s="283">
        <v>0</v>
      </c>
      <c r="AT351" s="283">
        <v>0</v>
      </c>
      <c r="AU351" s="283">
        <v>166015424</v>
      </c>
      <c r="AV351" s="283">
        <v>346965342</v>
      </c>
      <c r="AW351" s="283">
        <v>512980766</v>
      </c>
      <c r="AX351" s="283">
        <v>512980766</v>
      </c>
      <c r="AY351" s="283">
        <v>528997244</v>
      </c>
    </row>
    <row r="352" spans="1:51" ht="20.100000000000001" customHeight="1" x14ac:dyDescent="0.25">
      <c r="A352" s="152">
        <v>3011</v>
      </c>
      <c r="B352" s="153" t="s">
        <v>581</v>
      </c>
      <c r="C352" s="154">
        <f>C353+C361+C370+C373+C384+C389+C392+C400+C402+C411</f>
        <v>7619339133</v>
      </c>
      <c r="D352" s="154">
        <f t="shared" ref="D352:Q352" si="163">D353+D361+D370+D373+D384+D389+D392+D400+D402+D411</f>
        <v>912567469</v>
      </c>
      <c r="E352" s="154">
        <f t="shared" si="163"/>
        <v>0</v>
      </c>
      <c r="F352" s="154">
        <f t="shared" si="163"/>
        <v>0</v>
      </c>
      <c r="G352" s="154">
        <f t="shared" si="163"/>
        <v>8531906602</v>
      </c>
      <c r="H352" s="154">
        <f t="shared" si="163"/>
        <v>1375027555</v>
      </c>
      <c r="I352" s="154">
        <f t="shared" si="163"/>
        <v>2962227263.5</v>
      </c>
      <c r="J352" s="154">
        <f t="shared" si="163"/>
        <v>5569679338.5</v>
      </c>
      <c r="K352" s="154">
        <f t="shared" si="163"/>
        <v>346965342</v>
      </c>
      <c r="L352" s="154">
        <f t="shared" si="163"/>
        <v>512980766</v>
      </c>
      <c r="M352" s="154">
        <f t="shared" si="163"/>
        <v>516498266</v>
      </c>
      <c r="N352" s="154">
        <f t="shared" si="163"/>
        <v>169151436</v>
      </c>
      <c r="O352" s="154">
        <f t="shared" si="163"/>
        <v>3252022648.5</v>
      </c>
      <c r="P352" s="154">
        <f t="shared" si="163"/>
        <v>289795385</v>
      </c>
      <c r="Q352" s="154">
        <f t="shared" si="163"/>
        <v>5279883953.5</v>
      </c>
      <c r="R352" s="154">
        <f>R353+R361+R370+R373+R384+R389+R392+R400+R402+R411</f>
        <v>169151436</v>
      </c>
      <c r="S352" s="452">
        <f>S353+S361+S370+S373+S384+S389+S392+S400+S402+S411</f>
        <v>3252022648.5</v>
      </c>
      <c r="T352" s="182"/>
      <c r="U352" s="364">
        <v>3011</v>
      </c>
      <c r="V352" s="362" t="s">
        <v>1033</v>
      </c>
      <c r="W352" s="283">
        <v>7619339133</v>
      </c>
      <c r="X352" s="283">
        <v>912567469</v>
      </c>
      <c r="Y352" s="283">
        <v>0</v>
      </c>
      <c r="Z352" s="283">
        <v>0</v>
      </c>
      <c r="AA352" s="283">
        <v>0</v>
      </c>
      <c r="AB352" s="283">
        <v>8531906602</v>
      </c>
      <c r="AC352" s="283">
        <v>46227328</v>
      </c>
      <c r="AD352" s="283">
        <v>3082871212.5</v>
      </c>
      <c r="AE352" s="283">
        <v>169151436</v>
      </c>
      <c r="AF352" s="283">
        <v>3252022648.5</v>
      </c>
      <c r="AG352" s="283">
        <v>5279883953.5</v>
      </c>
      <c r="AH352" s="283">
        <v>19739218</v>
      </c>
      <c r="AI352" s="283">
        <v>1587199708.5</v>
      </c>
      <c r="AJ352" s="283">
        <v>1375027555</v>
      </c>
      <c r="AK352" s="283">
        <v>2962227263.5</v>
      </c>
      <c r="AL352" s="283">
        <v>289795385</v>
      </c>
      <c r="AM352" s="283">
        <v>16016478</v>
      </c>
      <c r="AN352" s="283">
        <v>166015424</v>
      </c>
      <c r="AO352" s="283">
        <v>346965342</v>
      </c>
      <c r="AP352" s="283">
        <v>512980766</v>
      </c>
      <c r="AQ352" s="283">
        <v>2449246497.5</v>
      </c>
      <c r="AR352" s="283">
        <v>0</v>
      </c>
      <c r="AS352" s="283">
        <v>0</v>
      </c>
      <c r="AT352" s="283">
        <v>0</v>
      </c>
      <c r="AU352" s="283">
        <v>166015424</v>
      </c>
      <c r="AV352" s="283">
        <v>346965342</v>
      </c>
      <c r="AW352" s="283">
        <v>512980766</v>
      </c>
      <c r="AX352" s="283">
        <v>512980766</v>
      </c>
      <c r="AY352" s="283">
        <v>528997244</v>
      </c>
    </row>
    <row r="353" spans="1:51" ht="20.100000000000001" customHeight="1" x14ac:dyDescent="0.25">
      <c r="A353" s="152">
        <v>301101</v>
      </c>
      <c r="B353" s="153" t="s">
        <v>582</v>
      </c>
      <c r="C353" s="154">
        <f>C354+C355+C356+C357+C359</f>
        <v>483187309</v>
      </c>
      <c r="D353" s="154">
        <f t="shared" ref="D353:Q353" si="164">D354+D355+D356+D357+D359</f>
        <v>45486674</v>
      </c>
      <c r="E353" s="154">
        <f t="shared" si="164"/>
        <v>0</v>
      </c>
      <c r="F353" s="154">
        <f t="shared" si="164"/>
        <v>0</v>
      </c>
      <c r="G353" s="154">
        <f t="shared" si="164"/>
        <v>528673983</v>
      </c>
      <c r="H353" s="154">
        <f t="shared" si="164"/>
        <v>0</v>
      </c>
      <c r="I353" s="154">
        <f t="shared" si="164"/>
        <v>39600000</v>
      </c>
      <c r="J353" s="154">
        <f t="shared" si="164"/>
        <v>489073983</v>
      </c>
      <c r="K353" s="154">
        <f t="shared" si="164"/>
        <v>0</v>
      </c>
      <c r="L353" s="154">
        <f t="shared" si="164"/>
        <v>0</v>
      </c>
      <c r="M353" s="154">
        <f t="shared" si="164"/>
        <v>0</v>
      </c>
      <c r="N353" s="154">
        <f t="shared" si="164"/>
        <v>0</v>
      </c>
      <c r="O353" s="154">
        <f t="shared" si="164"/>
        <v>39600000</v>
      </c>
      <c r="P353" s="154">
        <f t="shared" si="164"/>
        <v>0</v>
      </c>
      <c r="Q353" s="154">
        <f t="shared" si="164"/>
        <v>489073983</v>
      </c>
      <c r="R353" s="154">
        <f>R354+R355+R356+R357+R359</f>
        <v>0</v>
      </c>
      <c r="S353" s="452">
        <f>S354+S355+S356+S357+S359</f>
        <v>39600000</v>
      </c>
      <c r="T353" s="182"/>
      <c r="U353" s="364">
        <v>301101</v>
      </c>
      <c r="V353" s="362" t="s">
        <v>582</v>
      </c>
      <c r="W353" s="283">
        <v>483187309</v>
      </c>
      <c r="X353" s="283">
        <v>45486674</v>
      </c>
      <c r="Y353" s="283">
        <v>0</v>
      </c>
      <c r="Z353" s="283">
        <v>0</v>
      </c>
      <c r="AA353" s="283">
        <v>0</v>
      </c>
      <c r="AB353" s="283">
        <v>528673983</v>
      </c>
      <c r="AC353" s="283">
        <v>40480000</v>
      </c>
      <c r="AD353" s="283">
        <v>39600000</v>
      </c>
      <c r="AE353" s="283">
        <v>0</v>
      </c>
      <c r="AF353" s="283">
        <v>39600000</v>
      </c>
      <c r="AG353" s="283">
        <v>489073983</v>
      </c>
      <c r="AH353" s="283">
        <v>0</v>
      </c>
      <c r="AI353" s="283">
        <v>39600000</v>
      </c>
      <c r="AJ353" s="283">
        <v>0</v>
      </c>
      <c r="AK353" s="283">
        <v>39600000</v>
      </c>
      <c r="AL353" s="283">
        <v>0</v>
      </c>
      <c r="AM353" s="283">
        <v>0</v>
      </c>
      <c r="AN353" s="283">
        <v>0</v>
      </c>
      <c r="AO353" s="283">
        <v>0</v>
      </c>
      <c r="AP353" s="283">
        <v>0</v>
      </c>
      <c r="AQ353" s="283">
        <v>39600000</v>
      </c>
      <c r="AR353" s="283">
        <v>0</v>
      </c>
      <c r="AS353" s="283">
        <v>0</v>
      </c>
      <c r="AT353" s="283">
        <v>0</v>
      </c>
      <c r="AU353" s="283">
        <v>0</v>
      </c>
      <c r="AV353" s="283">
        <v>0</v>
      </c>
      <c r="AW353" s="283">
        <v>0</v>
      </c>
      <c r="AX353" s="283">
        <v>0</v>
      </c>
      <c r="AY353" s="283">
        <v>0</v>
      </c>
    </row>
    <row r="354" spans="1:51" ht="20.100000000000001" customHeight="1" x14ac:dyDescent="0.25">
      <c r="A354" s="10">
        <v>30110101</v>
      </c>
      <c r="B354" s="22" t="s">
        <v>583</v>
      </c>
      <c r="C354" s="23">
        <v>48187309</v>
      </c>
      <c r="D354" s="183">
        <v>0</v>
      </c>
      <c r="E354" s="131">
        <v>0</v>
      </c>
      <c r="F354" s="131">
        <v>0</v>
      </c>
      <c r="G354" s="12">
        <f>C354+D354+E354-F354</f>
        <v>48187309</v>
      </c>
      <c r="H354" s="183">
        <v>0</v>
      </c>
      <c r="I354" s="183">
        <v>0</v>
      </c>
      <c r="J354" s="183">
        <f>G354-I354</f>
        <v>48187309</v>
      </c>
      <c r="K354" s="183">
        <v>0</v>
      </c>
      <c r="L354" s="183">
        <v>0</v>
      </c>
      <c r="M354" s="183">
        <v>0</v>
      </c>
      <c r="N354" s="183">
        <v>0</v>
      </c>
      <c r="O354" s="183">
        <v>0</v>
      </c>
      <c r="P354" s="12">
        <f>O354-I354</f>
        <v>0</v>
      </c>
      <c r="Q354" s="12">
        <f>G354-O354</f>
        <v>48187309</v>
      </c>
      <c r="R354" s="183">
        <v>0</v>
      </c>
      <c r="S354" s="438">
        <v>0</v>
      </c>
      <c r="T354" s="182"/>
      <c r="U354" s="364">
        <v>30110101</v>
      </c>
      <c r="V354" s="362" t="s">
        <v>583</v>
      </c>
      <c r="W354" s="283">
        <v>48187309</v>
      </c>
      <c r="X354" s="283">
        <v>0</v>
      </c>
      <c r="Y354" s="283">
        <v>0</v>
      </c>
      <c r="Z354" s="283">
        <v>0</v>
      </c>
      <c r="AA354" s="283">
        <v>0</v>
      </c>
      <c r="AB354" s="283">
        <v>48187309</v>
      </c>
      <c r="AC354" s="283">
        <v>0</v>
      </c>
      <c r="AD354" s="283">
        <v>0</v>
      </c>
      <c r="AE354" s="283">
        <v>0</v>
      </c>
      <c r="AF354" s="283">
        <v>0</v>
      </c>
      <c r="AG354" s="283">
        <v>48187309</v>
      </c>
      <c r="AH354" s="283">
        <v>0</v>
      </c>
      <c r="AI354" s="283">
        <v>0</v>
      </c>
      <c r="AJ354" s="283">
        <v>0</v>
      </c>
      <c r="AK354" s="283">
        <v>0</v>
      </c>
      <c r="AL354" s="283">
        <v>0</v>
      </c>
      <c r="AM354" s="283">
        <v>0</v>
      </c>
      <c r="AN354" s="283">
        <v>0</v>
      </c>
      <c r="AO354" s="283">
        <v>0</v>
      </c>
      <c r="AP354" s="283">
        <v>0</v>
      </c>
      <c r="AQ354" s="283">
        <v>0</v>
      </c>
      <c r="AR354" s="283">
        <v>0</v>
      </c>
      <c r="AS354" s="283">
        <v>0</v>
      </c>
      <c r="AT354" s="283">
        <v>0</v>
      </c>
      <c r="AU354" s="283">
        <v>0</v>
      </c>
      <c r="AV354" s="283">
        <v>0</v>
      </c>
      <c r="AW354" s="283">
        <v>0</v>
      </c>
      <c r="AX354" s="283">
        <v>0</v>
      </c>
      <c r="AY354" s="283">
        <v>0</v>
      </c>
    </row>
    <row r="355" spans="1:51" ht="20.100000000000001" customHeight="1" x14ac:dyDescent="0.25">
      <c r="A355" s="10">
        <v>30110103</v>
      </c>
      <c r="B355" s="22" t="s">
        <v>584</v>
      </c>
      <c r="C355" s="24">
        <v>10000000</v>
      </c>
      <c r="D355" s="183">
        <v>0</v>
      </c>
      <c r="E355" s="131">
        <v>0</v>
      </c>
      <c r="F355" s="131">
        <v>0</v>
      </c>
      <c r="G355" s="13">
        <f>C355+D355+E355-F355</f>
        <v>10000000</v>
      </c>
      <c r="H355" s="183">
        <v>0</v>
      </c>
      <c r="I355" s="183">
        <v>0</v>
      </c>
      <c r="J355" s="183">
        <f>G355-I355</f>
        <v>10000000</v>
      </c>
      <c r="K355" s="183">
        <v>0</v>
      </c>
      <c r="L355" s="183">
        <v>0</v>
      </c>
      <c r="M355" s="183">
        <v>0</v>
      </c>
      <c r="N355" s="183">
        <v>0</v>
      </c>
      <c r="O355" s="183">
        <v>0</v>
      </c>
      <c r="P355" s="13">
        <f>O355-I355</f>
        <v>0</v>
      </c>
      <c r="Q355" s="12">
        <f>G355-O355</f>
        <v>10000000</v>
      </c>
      <c r="R355" s="183">
        <v>0</v>
      </c>
      <c r="S355" s="438">
        <v>0</v>
      </c>
      <c r="T355" s="182"/>
      <c r="U355" s="364">
        <v>30110103</v>
      </c>
      <c r="V355" s="362" t="s">
        <v>584</v>
      </c>
      <c r="W355" s="283">
        <v>10000000</v>
      </c>
      <c r="X355" s="283">
        <v>0</v>
      </c>
      <c r="Y355" s="283">
        <v>0</v>
      </c>
      <c r="Z355" s="283">
        <v>0</v>
      </c>
      <c r="AA355" s="283">
        <v>0</v>
      </c>
      <c r="AB355" s="283">
        <v>10000000</v>
      </c>
      <c r="AC355" s="283">
        <v>0</v>
      </c>
      <c r="AD355" s="283">
        <v>0</v>
      </c>
      <c r="AE355" s="283">
        <v>0</v>
      </c>
      <c r="AF355" s="283">
        <v>0</v>
      </c>
      <c r="AG355" s="283">
        <v>10000000</v>
      </c>
      <c r="AH355" s="283">
        <v>0</v>
      </c>
      <c r="AI355" s="283">
        <v>0</v>
      </c>
      <c r="AJ355" s="283">
        <v>0</v>
      </c>
      <c r="AK355" s="283">
        <v>0</v>
      </c>
      <c r="AL355" s="283">
        <v>0</v>
      </c>
      <c r="AM355" s="283">
        <v>0</v>
      </c>
      <c r="AN355" s="283">
        <v>0</v>
      </c>
      <c r="AO355" s="283">
        <v>0</v>
      </c>
      <c r="AP355" s="283">
        <v>0</v>
      </c>
      <c r="AQ355" s="283">
        <v>0</v>
      </c>
      <c r="AR355" s="283">
        <v>0</v>
      </c>
      <c r="AS355" s="283">
        <v>0</v>
      </c>
      <c r="AT355" s="283">
        <v>0</v>
      </c>
      <c r="AU355" s="283">
        <v>0</v>
      </c>
      <c r="AV355" s="283">
        <v>0</v>
      </c>
      <c r="AW355" s="283">
        <v>0</v>
      </c>
      <c r="AX355" s="283">
        <v>0</v>
      </c>
      <c r="AY355" s="283">
        <v>0</v>
      </c>
    </row>
    <row r="356" spans="1:51" ht="20.100000000000001" customHeight="1" x14ac:dyDescent="0.25">
      <c r="A356" s="10">
        <v>30110104</v>
      </c>
      <c r="B356" s="22" t="s">
        <v>585</v>
      </c>
      <c r="C356" s="25">
        <v>425000000</v>
      </c>
      <c r="D356" s="183">
        <v>0</v>
      </c>
      <c r="E356" s="131">
        <v>0</v>
      </c>
      <c r="F356" s="131">
        <v>0</v>
      </c>
      <c r="G356" s="14">
        <f>C356+D356+E356-F356</f>
        <v>425000000</v>
      </c>
      <c r="H356" s="183">
        <v>0</v>
      </c>
      <c r="I356" s="183">
        <v>39600000</v>
      </c>
      <c r="J356" s="183">
        <f>G356-I356</f>
        <v>385400000</v>
      </c>
      <c r="K356" s="183">
        <v>0</v>
      </c>
      <c r="L356" s="183">
        <v>0</v>
      </c>
      <c r="M356" s="183">
        <v>0</v>
      </c>
      <c r="N356" s="183">
        <v>0</v>
      </c>
      <c r="O356" s="183">
        <v>39600000</v>
      </c>
      <c r="P356" s="14">
        <f>O356-I356</f>
        <v>0</v>
      </c>
      <c r="Q356" s="12">
        <f>G356-O356</f>
        <v>385400000</v>
      </c>
      <c r="R356" s="183">
        <v>0</v>
      </c>
      <c r="S356" s="438">
        <v>39600000</v>
      </c>
      <c r="T356" s="182"/>
      <c r="U356" s="364">
        <v>30110104</v>
      </c>
      <c r="V356" s="362" t="s">
        <v>585</v>
      </c>
      <c r="W356" s="283">
        <v>425000000</v>
      </c>
      <c r="X356" s="283">
        <v>0</v>
      </c>
      <c r="Y356" s="283">
        <v>0</v>
      </c>
      <c r="Z356" s="283">
        <v>0</v>
      </c>
      <c r="AA356" s="283">
        <v>0</v>
      </c>
      <c r="AB356" s="283">
        <v>425000000</v>
      </c>
      <c r="AC356" s="283">
        <v>40480000</v>
      </c>
      <c r="AD356" s="283">
        <v>39600000</v>
      </c>
      <c r="AE356" s="283">
        <v>0</v>
      </c>
      <c r="AF356" s="283">
        <v>39600000</v>
      </c>
      <c r="AG356" s="283">
        <v>385400000</v>
      </c>
      <c r="AH356" s="283">
        <v>0</v>
      </c>
      <c r="AI356" s="283">
        <v>39600000</v>
      </c>
      <c r="AJ356" s="283">
        <v>0</v>
      </c>
      <c r="AK356" s="283">
        <v>39600000</v>
      </c>
      <c r="AL356" s="283">
        <v>0</v>
      </c>
      <c r="AM356" s="283">
        <v>0</v>
      </c>
      <c r="AN356" s="283">
        <v>0</v>
      </c>
      <c r="AO356" s="283">
        <v>0</v>
      </c>
      <c r="AP356" s="283">
        <v>0</v>
      </c>
      <c r="AQ356" s="283">
        <v>39600000</v>
      </c>
      <c r="AR356" s="283">
        <v>0</v>
      </c>
      <c r="AS356" s="283">
        <v>0</v>
      </c>
      <c r="AT356" s="283">
        <v>0</v>
      </c>
      <c r="AU356" s="283">
        <v>0</v>
      </c>
      <c r="AV356" s="283">
        <v>0</v>
      </c>
      <c r="AW356" s="283">
        <v>0</v>
      </c>
      <c r="AX356" s="283">
        <v>0</v>
      </c>
      <c r="AY356" s="283">
        <v>0</v>
      </c>
    </row>
    <row r="357" spans="1:51" ht="20.100000000000001" customHeight="1" x14ac:dyDescent="0.25">
      <c r="A357" s="152">
        <v>30110106</v>
      </c>
      <c r="B357" s="153" t="s">
        <v>586</v>
      </c>
      <c r="C357" s="154">
        <f t="shared" ref="C357:S357" si="165">C358</f>
        <v>0</v>
      </c>
      <c r="D357" s="154">
        <f t="shared" si="165"/>
        <v>27253340</v>
      </c>
      <c r="E357" s="154">
        <f t="shared" si="165"/>
        <v>0</v>
      </c>
      <c r="F357" s="154">
        <f t="shared" si="165"/>
        <v>0</v>
      </c>
      <c r="G357" s="154">
        <f t="shared" si="165"/>
        <v>27253340</v>
      </c>
      <c r="H357" s="154">
        <f t="shared" si="165"/>
        <v>0</v>
      </c>
      <c r="I357" s="154">
        <f t="shared" si="165"/>
        <v>0</v>
      </c>
      <c r="J357" s="154">
        <f t="shared" si="165"/>
        <v>27253340</v>
      </c>
      <c r="K357" s="154">
        <f t="shared" si="165"/>
        <v>0</v>
      </c>
      <c r="L357" s="154">
        <f t="shared" si="165"/>
        <v>0</v>
      </c>
      <c r="M357" s="154">
        <f t="shared" si="165"/>
        <v>0</v>
      </c>
      <c r="N357" s="154">
        <f t="shared" si="165"/>
        <v>0</v>
      </c>
      <c r="O357" s="154">
        <f t="shared" si="165"/>
        <v>0</v>
      </c>
      <c r="P357" s="154">
        <f t="shared" si="165"/>
        <v>0</v>
      </c>
      <c r="Q357" s="154">
        <f t="shared" si="165"/>
        <v>27253340</v>
      </c>
      <c r="R357" s="154">
        <f t="shared" si="165"/>
        <v>0</v>
      </c>
      <c r="S357" s="452">
        <f t="shared" si="165"/>
        <v>0</v>
      </c>
      <c r="T357" s="182"/>
      <c r="U357" s="364">
        <v>30110106</v>
      </c>
      <c r="V357" s="362" t="s">
        <v>586</v>
      </c>
      <c r="W357" s="283">
        <v>0</v>
      </c>
      <c r="X357" s="283">
        <v>27253340</v>
      </c>
      <c r="Y357" s="283">
        <v>0</v>
      </c>
      <c r="Z357" s="283">
        <v>0</v>
      </c>
      <c r="AA357" s="283">
        <v>0</v>
      </c>
      <c r="AB357" s="283">
        <v>27253340</v>
      </c>
      <c r="AC357" s="283">
        <v>0</v>
      </c>
      <c r="AD357" s="283">
        <v>0</v>
      </c>
      <c r="AE357" s="283">
        <v>0</v>
      </c>
      <c r="AF357" s="283">
        <v>0</v>
      </c>
      <c r="AG357" s="283">
        <v>27253340</v>
      </c>
      <c r="AH357" s="283">
        <v>0</v>
      </c>
      <c r="AI357" s="283">
        <v>0</v>
      </c>
      <c r="AJ357" s="283">
        <v>0</v>
      </c>
      <c r="AK357" s="283">
        <v>0</v>
      </c>
      <c r="AL357" s="283">
        <v>0</v>
      </c>
      <c r="AM357" s="283">
        <v>0</v>
      </c>
      <c r="AN357" s="283">
        <v>0</v>
      </c>
      <c r="AO357" s="283">
        <v>0</v>
      </c>
      <c r="AP357" s="283">
        <v>0</v>
      </c>
      <c r="AQ357" s="283">
        <v>0</v>
      </c>
      <c r="AR357" s="283">
        <v>0</v>
      </c>
      <c r="AS357" s="283">
        <v>0</v>
      </c>
      <c r="AT357" s="283">
        <v>0</v>
      </c>
      <c r="AU357" s="283">
        <v>0</v>
      </c>
      <c r="AV357" s="283">
        <v>0</v>
      </c>
      <c r="AW357" s="283">
        <v>0</v>
      </c>
      <c r="AX357" s="283">
        <v>0</v>
      </c>
      <c r="AY357" s="283">
        <v>0</v>
      </c>
    </row>
    <row r="358" spans="1:51" ht="20.100000000000001" customHeight="1" x14ac:dyDescent="0.25">
      <c r="A358" s="26">
        <v>3011010601</v>
      </c>
      <c r="B358" s="21" t="s">
        <v>587</v>
      </c>
      <c r="C358" s="27"/>
      <c r="D358" s="183">
        <v>27253340</v>
      </c>
      <c r="E358" s="131">
        <v>0</v>
      </c>
      <c r="F358" s="131">
        <v>0</v>
      </c>
      <c r="G358" s="15">
        <f>C358+D358+E358-F358</f>
        <v>27253340</v>
      </c>
      <c r="H358" s="183">
        <v>0</v>
      </c>
      <c r="I358" s="183">
        <v>0</v>
      </c>
      <c r="J358" s="183">
        <f>G358-I358</f>
        <v>27253340</v>
      </c>
      <c r="K358" s="183">
        <v>0</v>
      </c>
      <c r="L358" s="183">
        <v>0</v>
      </c>
      <c r="M358" s="183">
        <v>0</v>
      </c>
      <c r="N358" s="183">
        <v>0</v>
      </c>
      <c r="O358" s="183">
        <v>0</v>
      </c>
      <c r="P358" s="15">
        <f>O358-I358</f>
        <v>0</v>
      </c>
      <c r="Q358" s="12">
        <f>G358-O358</f>
        <v>27253340</v>
      </c>
      <c r="R358" s="183">
        <v>0</v>
      </c>
      <c r="S358" s="438">
        <v>0</v>
      </c>
      <c r="T358" s="182"/>
      <c r="U358" s="364">
        <v>3011010601</v>
      </c>
      <c r="V358" s="362" t="s">
        <v>587</v>
      </c>
      <c r="W358" s="283">
        <v>0</v>
      </c>
      <c r="X358" s="283">
        <v>27253340</v>
      </c>
      <c r="Y358" s="283">
        <v>0</v>
      </c>
      <c r="Z358" s="283">
        <v>0</v>
      </c>
      <c r="AA358" s="283">
        <v>0</v>
      </c>
      <c r="AB358" s="283">
        <v>27253340</v>
      </c>
      <c r="AC358" s="283">
        <v>0</v>
      </c>
      <c r="AD358" s="283">
        <v>0</v>
      </c>
      <c r="AE358" s="283">
        <v>0</v>
      </c>
      <c r="AF358" s="283">
        <v>0</v>
      </c>
      <c r="AG358" s="283">
        <v>27253340</v>
      </c>
      <c r="AH358" s="283">
        <v>0</v>
      </c>
      <c r="AI358" s="283">
        <v>0</v>
      </c>
      <c r="AJ358" s="283">
        <v>0</v>
      </c>
      <c r="AK358" s="283">
        <v>0</v>
      </c>
      <c r="AL358" s="283">
        <v>0</v>
      </c>
      <c r="AM358" s="283">
        <v>0</v>
      </c>
      <c r="AN358" s="283">
        <v>0</v>
      </c>
      <c r="AO358" s="283">
        <v>0</v>
      </c>
      <c r="AP358" s="283">
        <v>0</v>
      </c>
      <c r="AQ358" s="283">
        <v>0</v>
      </c>
      <c r="AR358" s="283">
        <v>0</v>
      </c>
      <c r="AS358" s="283">
        <v>0</v>
      </c>
      <c r="AT358" s="283">
        <v>0</v>
      </c>
      <c r="AU358" s="283">
        <v>0</v>
      </c>
      <c r="AV358" s="283">
        <v>0</v>
      </c>
      <c r="AW358" s="283">
        <v>0</v>
      </c>
      <c r="AX358" s="283">
        <v>0</v>
      </c>
      <c r="AY358" s="283">
        <v>0</v>
      </c>
    </row>
    <row r="359" spans="1:51" ht="20.100000000000001" customHeight="1" x14ac:dyDescent="0.25">
      <c r="A359" s="152">
        <v>30110109</v>
      </c>
      <c r="B359" s="153" t="s">
        <v>588</v>
      </c>
      <c r="C359" s="154">
        <f t="shared" ref="C359:S359" si="166">C360</f>
        <v>0</v>
      </c>
      <c r="D359" s="154">
        <f t="shared" si="166"/>
        <v>18233334</v>
      </c>
      <c r="E359" s="154">
        <f t="shared" si="166"/>
        <v>0</v>
      </c>
      <c r="F359" s="154">
        <f t="shared" si="166"/>
        <v>0</v>
      </c>
      <c r="G359" s="154">
        <f t="shared" si="166"/>
        <v>18233334</v>
      </c>
      <c r="H359" s="154">
        <f t="shared" si="166"/>
        <v>0</v>
      </c>
      <c r="I359" s="154">
        <f t="shared" si="166"/>
        <v>0</v>
      </c>
      <c r="J359" s="154">
        <f t="shared" si="166"/>
        <v>18233334</v>
      </c>
      <c r="K359" s="154">
        <f t="shared" si="166"/>
        <v>0</v>
      </c>
      <c r="L359" s="154">
        <f t="shared" si="166"/>
        <v>0</v>
      </c>
      <c r="M359" s="154">
        <f t="shared" si="166"/>
        <v>0</v>
      </c>
      <c r="N359" s="154">
        <f t="shared" si="166"/>
        <v>0</v>
      </c>
      <c r="O359" s="154">
        <f t="shared" si="166"/>
        <v>0</v>
      </c>
      <c r="P359" s="154">
        <f t="shared" si="166"/>
        <v>0</v>
      </c>
      <c r="Q359" s="154">
        <f t="shared" si="166"/>
        <v>18233334</v>
      </c>
      <c r="R359" s="154">
        <f t="shared" si="166"/>
        <v>0</v>
      </c>
      <c r="S359" s="452">
        <f t="shared" si="166"/>
        <v>0</v>
      </c>
      <c r="T359" s="182"/>
      <c r="U359" s="364">
        <v>30110109</v>
      </c>
      <c r="V359" s="362" t="s">
        <v>588</v>
      </c>
      <c r="W359" s="283">
        <v>0</v>
      </c>
      <c r="X359" s="283">
        <v>18233334</v>
      </c>
      <c r="Y359" s="283">
        <v>0</v>
      </c>
      <c r="Z359" s="283">
        <v>0</v>
      </c>
      <c r="AA359" s="283">
        <v>0</v>
      </c>
      <c r="AB359" s="283">
        <v>18233334</v>
      </c>
      <c r="AC359" s="283">
        <v>0</v>
      </c>
      <c r="AD359" s="283">
        <v>0</v>
      </c>
      <c r="AE359" s="283">
        <v>0</v>
      </c>
      <c r="AF359" s="283">
        <v>0</v>
      </c>
      <c r="AG359" s="283">
        <v>18233334</v>
      </c>
      <c r="AH359" s="283">
        <v>0</v>
      </c>
      <c r="AI359" s="283">
        <v>0</v>
      </c>
      <c r="AJ359" s="283">
        <v>0</v>
      </c>
      <c r="AK359" s="283">
        <v>0</v>
      </c>
      <c r="AL359" s="283">
        <v>0</v>
      </c>
      <c r="AM359" s="283">
        <v>0</v>
      </c>
      <c r="AN359" s="283">
        <v>0</v>
      </c>
      <c r="AO359" s="283">
        <v>0</v>
      </c>
      <c r="AP359" s="283">
        <v>0</v>
      </c>
      <c r="AQ359" s="283">
        <v>0</v>
      </c>
      <c r="AR359" s="283">
        <v>0</v>
      </c>
      <c r="AS359" s="283">
        <v>0</v>
      </c>
      <c r="AT359" s="283">
        <v>0</v>
      </c>
      <c r="AU359" s="283">
        <v>0</v>
      </c>
      <c r="AV359" s="283">
        <v>0</v>
      </c>
      <c r="AW359" s="283">
        <v>0</v>
      </c>
      <c r="AX359" s="283">
        <v>0</v>
      </c>
      <c r="AY359" s="283">
        <v>0</v>
      </c>
    </row>
    <row r="360" spans="1:51" ht="20.100000000000001" customHeight="1" x14ac:dyDescent="0.25">
      <c r="A360" s="26">
        <v>3011010901</v>
      </c>
      <c r="B360" s="21" t="s">
        <v>589</v>
      </c>
      <c r="C360" s="27"/>
      <c r="D360" s="183">
        <v>18233334</v>
      </c>
      <c r="E360" s="131">
        <v>0</v>
      </c>
      <c r="F360" s="131">
        <v>0</v>
      </c>
      <c r="G360" s="15">
        <f>C360+D360+E360-F360</f>
        <v>18233334</v>
      </c>
      <c r="H360" s="183">
        <v>0</v>
      </c>
      <c r="I360" s="183">
        <v>0</v>
      </c>
      <c r="J360" s="183">
        <f>G360-I360</f>
        <v>18233334</v>
      </c>
      <c r="K360" s="183">
        <v>0</v>
      </c>
      <c r="L360" s="183">
        <v>0</v>
      </c>
      <c r="M360" s="183">
        <v>0</v>
      </c>
      <c r="N360" s="183">
        <v>0</v>
      </c>
      <c r="O360" s="183">
        <v>0</v>
      </c>
      <c r="P360" s="15">
        <f>O360-I360</f>
        <v>0</v>
      </c>
      <c r="Q360" s="12">
        <f>G360-O360</f>
        <v>18233334</v>
      </c>
      <c r="R360" s="183">
        <v>0</v>
      </c>
      <c r="S360" s="438">
        <v>0</v>
      </c>
      <c r="T360" s="182"/>
      <c r="U360" s="364">
        <v>3011010901</v>
      </c>
      <c r="V360" s="362" t="s">
        <v>589</v>
      </c>
      <c r="W360" s="283">
        <v>0</v>
      </c>
      <c r="X360" s="283">
        <v>18233334</v>
      </c>
      <c r="Y360" s="283">
        <v>0</v>
      </c>
      <c r="Z360" s="283">
        <v>0</v>
      </c>
      <c r="AA360" s="283">
        <v>0</v>
      </c>
      <c r="AB360" s="283">
        <v>18233334</v>
      </c>
      <c r="AC360" s="283">
        <v>0</v>
      </c>
      <c r="AD360" s="283">
        <v>0</v>
      </c>
      <c r="AE360" s="283">
        <v>0</v>
      </c>
      <c r="AF360" s="283">
        <v>0</v>
      </c>
      <c r="AG360" s="283">
        <v>18233334</v>
      </c>
      <c r="AH360" s="283">
        <v>0</v>
      </c>
      <c r="AI360" s="283">
        <v>0</v>
      </c>
      <c r="AJ360" s="283">
        <v>0</v>
      </c>
      <c r="AK360" s="283">
        <v>0</v>
      </c>
      <c r="AL360" s="283">
        <v>0</v>
      </c>
      <c r="AM360" s="283">
        <v>0</v>
      </c>
      <c r="AN360" s="283">
        <v>0</v>
      </c>
      <c r="AO360" s="283">
        <v>0</v>
      </c>
      <c r="AP360" s="283">
        <v>0</v>
      </c>
      <c r="AQ360" s="283">
        <v>0</v>
      </c>
      <c r="AR360" s="283">
        <v>0</v>
      </c>
      <c r="AS360" s="283">
        <v>0</v>
      </c>
      <c r="AT360" s="283">
        <v>0</v>
      </c>
      <c r="AU360" s="283">
        <v>0</v>
      </c>
      <c r="AV360" s="283">
        <v>0</v>
      </c>
      <c r="AW360" s="283">
        <v>0</v>
      </c>
      <c r="AX360" s="283">
        <v>0</v>
      </c>
      <c r="AY360" s="283">
        <v>0</v>
      </c>
    </row>
    <row r="361" spans="1:51" ht="20.100000000000001" customHeight="1" x14ac:dyDescent="0.25">
      <c r="A361" s="152">
        <v>301102</v>
      </c>
      <c r="B361" s="153" t="s">
        <v>590</v>
      </c>
      <c r="C361" s="154">
        <f t="shared" ref="C361:Q361" si="167">C362+C363+C364+C365+C368</f>
        <v>503474338</v>
      </c>
      <c r="D361" s="154">
        <f t="shared" si="167"/>
        <v>227073380</v>
      </c>
      <c r="E361" s="154">
        <f t="shared" si="167"/>
        <v>0</v>
      </c>
      <c r="F361" s="154">
        <f t="shared" si="167"/>
        <v>0</v>
      </c>
      <c r="G361" s="154">
        <f t="shared" si="167"/>
        <v>730547718</v>
      </c>
      <c r="H361" s="154">
        <f t="shared" si="167"/>
        <v>0</v>
      </c>
      <c r="I361" s="154">
        <f t="shared" si="167"/>
        <v>37265195</v>
      </c>
      <c r="J361" s="154">
        <f t="shared" si="167"/>
        <v>693282523</v>
      </c>
      <c r="K361" s="154">
        <f t="shared" si="167"/>
        <v>0</v>
      </c>
      <c r="L361" s="154">
        <f t="shared" si="167"/>
        <v>33846243</v>
      </c>
      <c r="M361" s="154">
        <f t="shared" si="167"/>
        <v>33846243</v>
      </c>
      <c r="N361" s="154">
        <f t="shared" si="167"/>
        <v>0</v>
      </c>
      <c r="O361" s="154">
        <f t="shared" si="167"/>
        <v>37265195</v>
      </c>
      <c r="P361" s="154">
        <f t="shared" si="167"/>
        <v>0</v>
      </c>
      <c r="Q361" s="154">
        <f t="shared" si="167"/>
        <v>693282523</v>
      </c>
      <c r="R361" s="154">
        <f>R362+R363+R364+R365+R368</f>
        <v>0</v>
      </c>
      <c r="S361" s="452">
        <f>S362+S363+S364+S365+S368</f>
        <v>37265195</v>
      </c>
      <c r="T361" s="182"/>
      <c r="U361" s="364">
        <v>301102</v>
      </c>
      <c r="V361" s="362" t="s">
        <v>1034</v>
      </c>
      <c r="W361" s="283">
        <v>503474338</v>
      </c>
      <c r="X361" s="283">
        <v>227073380</v>
      </c>
      <c r="Y361" s="283">
        <v>0</v>
      </c>
      <c r="Z361" s="283">
        <v>0</v>
      </c>
      <c r="AA361" s="283">
        <v>0</v>
      </c>
      <c r="AB361" s="283">
        <v>730547718</v>
      </c>
      <c r="AC361" s="283">
        <v>2154000</v>
      </c>
      <c r="AD361" s="283">
        <v>37265195</v>
      </c>
      <c r="AE361" s="283">
        <v>0</v>
      </c>
      <c r="AF361" s="283">
        <v>37265195</v>
      </c>
      <c r="AG361" s="283">
        <v>693282523</v>
      </c>
      <c r="AH361" s="283">
        <v>2154000</v>
      </c>
      <c r="AI361" s="283">
        <v>37265195</v>
      </c>
      <c r="AJ361" s="283">
        <v>0</v>
      </c>
      <c r="AK361" s="283">
        <v>37265195</v>
      </c>
      <c r="AL361" s="283">
        <v>0</v>
      </c>
      <c r="AM361" s="283">
        <v>2154000</v>
      </c>
      <c r="AN361" s="283">
        <v>33846243</v>
      </c>
      <c r="AO361" s="283">
        <v>0</v>
      </c>
      <c r="AP361" s="283">
        <v>33846243</v>
      </c>
      <c r="AQ361" s="283">
        <v>3418952</v>
      </c>
      <c r="AR361" s="283">
        <v>0</v>
      </c>
      <c r="AS361" s="283">
        <v>0</v>
      </c>
      <c r="AT361" s="283">
        <v>0</v>
      </c>
      <c r="AU361" s="283">
        <v>33846243</v>
      </c>
      <c r="AV361" s="283">
        <v>0</v>
      </c>
      <c r="AW361" s="283">
        <v>33846243</v>
      </c>
      <c r="AX361" s="283">
        <v>33846243</v>
      </c>
      <c r="AY361" s="283">
        <v>36000243</v>
      </c>
    </row>
    <row r="362" spans="1:51" ht="20.100000000000001" customHeight="1" x14ac:dyDescent="0.25">
      <c r="A362" s="10">
        <v>30110201</v>
      </c>
      <c r="B362" s="22" t="s">
        <v>591</v>
      </c>
      <c r="C362" s="23">
        <v>173474338</v>
      </c>
      <c r="D362" s="183">
        <v>0</v>
      </c>
      <c r="E362" s="131">
        <v>0</v>
      </c>
      <c r="F362" s="131">
        <v>0</v>
      </c>
      <c r="G362" s="12">
        <f>C362+D362+E362-F362</f>
        <v>173474338</v>
      </c>
      <c r="H362" s="183">
        <v>0</v>
      </c>
      <c r="I362" s="183">
        <v>0</v>
      </c>
      <c r="J362" s="183">
        <f>G362-I362</f>
        <v>173474338</v>
      </c>
      <c r="K362" s="183">
        <v>0</v>
      </c>
      <c r="L362" s="183">
        <v>0</v>
      </c>
      <c r="M362" s="183">
        <v>0</v>
      </c>
      <c r="N362" s="183">
        <v>0</v>
      </c>
      <c r="O362" s="183">
        <v>0</v>
      </c>
      <c r="P362" s="12">
        <f>O362-I362</f>
        <v>0</v>
      </c>
      <c r="Q362" s="12">
        <f>G362-O362</f>
        <v>173474338</v>
      </c>
      <c r="R362" s="183">
        <v>0</v>
      </c>
      <c r="S362" s="438">
        <v>0</v>
      </c>
      <c r="T362" s="182"/>
      <c r="U362" s="364">
        <v>30110201</v>
      </c>
      <c r="V362" s="362" t="s">
        <v>1035</v>
      </c>
      <c r="W362" s="283">
        <v>173474338</v>
      </c>
      <c r="X362" s="283">
        <v>0</v>
      </c>
      <c r="Y362" s="283">
        <v>0</v>
      </c>
      <c r="Z362" s="283">
        <v>0</v>
      </c>
      <c r="AA362" s="283">
        <v>0</v>
      </c>
      <c r="AB362" s="283">
        <v>173474338</v>
      </c>
      <c r="AC362" s="283">
        <v>0</v>
      </c>
      <c r="AD362" s="283">
        <v>0</v>
      </c>
      <c r="AE362" s="283">
        <v>0</v>
      </c>
      <c r="AF362" s="283">
        <v>0</v>
      </c>
      <c r="AG362" s="283">
        <v>173474338</v>
      </c>
      <c r="AH362" s="283">
        <v>0</v>
      </c>
      <c r="AI362" s="283">
        <v>0</v>
      </c>
      <c r="AJ362" s="283">
        <v>0</v>
      </c>
      <c r="AK362" s="283">
        <v>0</v>
      </c>
      <c r="AL362" s="283">
        <v>0</v>
      </c>
      <c r="AM362" s="283">
        <v>0</v>
      </c>
      <c r="AN362" s="283">
        <v>0</v>
      </c>
      <c r="AO362" s="283">
        <v>0</v>
      </c>
      <c r="AP362" s="283">
        <v>0</v>
      </c>
      <c r="AQ362" s="283">
        <v>0</v>
      </c>
      <c r="AR362" s="283">
        <v>0</v>
      </c>
      <c r="AS362" s="283">
        <v>0</v>
      </c>
      <c r="AT362" s="283">
        <v>0</v>
      </c>
      <c r="AU362" s="283">
        <v>0</v>
      </c>
      <c r="AV362" s="283">
        <v>0</v>
      </c>
      <c r="AW362" s="283">
        <v>0</v>
      </c>
      <c r="AX362" s="283">
        <v>0</v>
      </c>
      <c r="AY362" s="283">
        <v>0</v>
      </c>
    </row>
    <row r="363" spans="1:51" ht="20.100000000000001" customHeight="1" x14ac:dyDescent="0.25">
      <c r="A363" s="10">
        <v>30110203</v>
      </c>
      <c r="B363" s="22" t="s">
        <v>592</v>
      </c>
      <c r="C363" s="24">
        <v>10000000</v>
      </c>
      <c r="D363" s="183">
        <v>0</v>
      </c>
      <c r="E363" s="131">
        <v>0</v>
      </c>
      <c r="F363" s="131">
        <v>0</v>
      </c>
      <c r="G363" s="13">
        <f>C363+D363+E363-F363</f>
        <v>10000000</v>
      </c>
      <c r="H363" s="183">
        <v>0</v>
      </c>
      <c r="I363" s="183">
        <v>0</v>
      </c>
      <c r="J363" s="183">
        <f>G363-I363</f>
        <v>10000000</v>
      </c>
      <c r="K363" s="183">
        <v>0</v>
      </c>
      <c r="L363" s="183">
        <v>0</v>
      </c>
      <c r="M363" s="183">
        <v>0</v>
      </c>
      <c r="N363" s="183">
        <v>0</v>
      </c>
      <c r="O363" s="183">
        <v>0</v>
      </c>
      <c r="P363" s="13">
        <f>O363-I363</f>
        <v>0</v>
      </c>
      <c r="Q363" s="12">
        <f>G363-O363</f>
        <v>10000000</v>
      </c>
      <c r="R363" s="183">
        <v>0</v>
      </c>
      <c r="S363" s="438">
        <v>0</v>
      </c>
      <c r="T363" s="182"/>
      <c r="U363" s="364">
        <v>30110203</v>
      </c>
      <c r="V363" s="362" t="s">
        <v>1036</v>
      </c>
      <c r="W363" s="283">
        <v>10000000</v>
      </c>
      <c r="X363" s="283">
        <v>0</v>
      </c>
      <c r="Y363" s="283">
        <v>0</v>
      </c>
      <c r="Z363" s="283">
        <v>0</v>
      </c>
      <c r="AA363" s="283">
        <v>0</v>
      </c>
      <c r="AB363" s="283">
        <v>10000000</v>
      </c>
      <c r="AC363" s="283">
        <v>0</v>
      </c>
      <c r="AD363" s="283">
        <v>0</v>
      </c>
      <c r="AE363" s="283">
        <v>0</v>
      </c>
      <c r="AF363" s="283">
        <v>0</v>
      </c>
      <c r="AG363" s="283">
        <v>10000000</v>
      </c>
      <c r="AH363" s="283">
        <v>0</v>
      </c>
      <c r="AI363" s="283">
        <v>0</v>
      </c>
      <c r="AJ363" s="283">
        <v>0</v>
      </c>
      <c r="AK363" s="283">
        <v>0</v>
      </c>
      <c r="AL363" s="283">
        <v>0</v>
      </c>
      <c r="AM363" s="283">
        <v>0</v>
      </c>
      <c r="AN363" s="283">
        <v>0</v>
      </c>
      <c r="AO363" s="283">
        <v>0</v>
      </c>
      <c r="AP363" s="283">
        <v>0</v>
      </c>
      <c r="AQ363" s="283">
        <v>0</v>
      </c>
      <c r="AR363" s="283">
        <v>0</v>
      </c>
      <c r="AS363" s="283">
        <v>0</v>
      </c>
      <c r="AT363" s="283">
        <v>0</v>
      </c>
      <c r="AU363" s="283">
        <v>0</v>
      </c>
      <c r="AV363" s="283">
        <v>0</v>
      </c>
      <c r="AW363" s="283">
        <v>0</v>
      </c>
      <c r="AX363" s="283">
        <v>0</v>
      </c>
      <c r="AY363" s="283">
        <v>0</v>
      </c>
    </row>
    <row r="364" spans="1:51" ht="20.100000000000001" customHeight="1" x14ac:dyDescent="0.25">
      <c r="A364" s="10">
        <v>30110204</v>
      </c>
      <c r="B364" s="22" t="s">
        <v>593</v>
      </c>
      <c r="C364" s="25">
        <v>320000000</v>
      </c>
      <c r="D364" s="183">
        <v>0</v>
      </c>
      <c r="E364" s="131">
        <v>0</v>
      </c>
      <c r="F364" s="131">
        <v>0</v>
      </c>
      <c r="G364" s="14">
        <f>C364+D364+E364-F364</f>
        <v>320000000</v>
      </c>
      <c r="H364" s="183">
        <v>0</v>
      </c>
      <c r="I364" s="183">
        <v>33058515</v>
      </c>
      <c r="J364" s="183">
        <f>G364-I364</f>
        <v>286941485</v>
      </c>
      <c r="K364" s="183">
        <v>0</v>
      </c>
      <c r="L364" s="183">
        <v>29639563</v>
      </c>
      <c r="M364" s="183">
        <v>29639563</v>
      </c>
      <c r="N364" s="183">
        <v>0</v>
      </c>
      <c r="O364" s="183">
        <v>33058515</v>
      </c>
      <c r="P364" s="14">
        <f>O364-I364</f>
        <v>0</v>
      </c>
      <c r="Q364" s="12">
        <f>G364-O364</f>
        <v>286941485</v>
      </c>
      <c r="R364" s="183">
        <v>0</v>
      </c>
      <c r="S364" s="438">
        <v>33058515</v>
      </c>
      <c r="T364" s="182"/>
      <c r="U364" s="364">
        <v>30110204</v>
      </c>
      <c r="V364" s="362" t="s">
        <v>1037</v>
      </c>
      <c r="W364" s="283">
        <v>320000000</v>
      </c>
      <c r="X364" s="283">
        <v>0</v>
      </c>
      <c r="Y364" s="283">
        <v>0</v>
      </c>
      <c r="Z364" s="283">
        <v>0</v>
      </c>
      <c r="AA364" s="283">
        <v>0</v>
      </c>
      <c r="AB364" s="283">
        <v>320000000</v>
      </c>
      <c r="AC364" s="283">
        <v>2154000</v>
      </c>
      <c r="AD364" s="283">
        <v>33058515</v>
      </c>
      <c r="AE364" s="283">
        <v>0</v>
      </c>
      <c r="AF364" s="283">
        <v>33058515</v>
      </c>
      <c r="AG364" s="283">
        <v>286941485</v>
      </c>
      <c r="AH364" s="283">
        <v>2154000</v>
      </c>
      <c r="AI364" s="283">
        <v>33058515</v>
      </c>
      <c r="AJ364" s="283">
        <v>0</v>
      </c>
      <c r="AK364" s="283">
        <v>33058515</v>
      </c>
      <c r="AL364" s="283">
        <v>0</v>
      </c>
      <c r="AM364" s="283">
        <v>2154000</v>
      </c>
      <c r="AN364" s="283">
        <v>29639563</v>
      </c>
      <c r="AO364" s="283">
        <v>0</v>
      </c>
      <c r="AP364" s="283">
        <v>29639563</v>
      </c>
      <c r="AQ364" s="283">
        <v>3418952</v>
      </c>
      <c r="AR364" s="283">
        <v>0</v>
      </c>
      <c r="AS364" s="283">
        <v>0</v>
      </c>
      <c r="AT364" s="283">
        <v>0</v>
      </c>
      <c r="AU364" s="283">
        <v>29639563</v>
      </c>
      <c r="AV364" s="283">
        <v>0</v>
      </c>
      <c r="AW364" s="283">
        <v>29639563</v>
      </c>
      <c r="AX364" s="283">
        <v>29639563</v>
      </c>
      <c r="AY364" s="283">
        <v>31793563</v>
      </c>
    </row>
    <row r="365" spans="1:51" ht="20.100000000000001" customHeight="1" x14ac:dyDescent="0.25">
      <c r="A365" s="152">
        <v>30110206</v>
      </c>
      <c r="B365" s="153" t="s">
        <v>586</v>
      </c>
      <c r="C365" s="154">
        <f t="shared" ref="C365:Q365" si="168">C366+C367</f>
        <v>0</v>
      </c>
      <c r="D365" s="154">
        <f t="shared" si="168"/>
        <v>222073380</v>
      </c>
      <c r="E365" s="154">
        <f t="shared" si="168"/>
        <v>0</v>
      </c>
      <c r="F365" s="154">
        <f t="shared" si="168"/>
        <v>0</v>
      </c>
      <c r="G365" s="154">
        <f t="shared" si="168"/>
        <v>222073380</v>
      </c>
      <c r="H365" s="154">
        <f t="shared" si="168"/>
        <v>0</v>
      </c>
      <c r="I365" s="154">
        <f t="shared" si="168"/>
        <v>4206680</v>
      </c>
      <c r="J365" s="154">
        <f t="shared" si="168"/>
        <v>217866700</v>
      </c>
      <c r="K365" s="154">
        <f t="shared" si="168"/>
        <v>0</v>
      </c>
      <c r="L365" s="154">
        <f t="shared" si="168"/>
        <v>4206680</v>
      </c>
      <c r="M365" s="154">
        <f t="shared" si="168"/>
        <v>4206680</v>
      </c>
      <c r="N365" s="154">
        <f t="shared" si="168"/>
        <v>0</v>
      </c>
      <c r="O365" s="154">
        <f t="shared" si="168"/>
        <v>4206680</v>
      </c>
      <c r="P365" s="154">
        <f t="shared" si="168"/>
        <v>0</v>
      </c>
      <c r="Q365" s="154">
        <f t="shared" si="168"/>
        <v>217866700</v>
      </c>
      <c r="R365" s="154">
        <f>R366+R367</f>
        <v>0</v>
      </c>
      <c r="S365" s="452">
        <f>S366+S367</f>
        <v>4206680</v>
      </c>
      <c r="T365" s="182"/>
      <c r="U365" s="364">
        <v>30110206</v>
      </c>
      <c r="V365" s="362" t="s">
        <v>586</v>
      </c>
      <c r="W365" s="283">
        <v>0</v>
      </c>
      <c r="X365" s="283">
        <v>222073380</v>
      </c>
      <c r="Y365" s="283">
        <v>0</v>
      </c>
      <c r="Z365" s="283">
        <v>0</v>
      </c>
      <c r="AA365" s="283">
        <v>0</v>
      </c>
      <c r="AB365" s="283">
        <v>222073380</v>
      </c>
      <c r="AC365" s="283">
        <v>0</v>
      </c>
      <c r="AD365" s="283">
        <v>4206680</v>
      </c>
      <c r="AE365" s="283">
        <v>0</v>
      </c>
      <c r="AF365" s="283">
        <v>4206680</v>
      </c>
      <c r="AG365" s="283">
        <v>217866700</v>
      </c>
      <c r="AH365" s="283">
        <v>0</v>
      </c>
      <c r="AI365" s="283">
        <v>4206680</v>
      </c>
      <c r="AJ365" s="283">
        <v>0</v>
      </c>
      <c r="AK365" s="283">
        <v>4206680</v>
      </c>
      <c r="AL365" s="283">
        <v>0</v>
      </c>
      <c r="AM365" s="283">
        <v>0</v>
      </c>
      <c r="AN365" s="283">
        <v>4206680</v>
      </c>
      <c r="AO365" s="283">
        <v>0</v>
      </c>
      <c r="AP365" s="283">
        <v>4206680</v>
      </c>
      <c r="AQ365" s="283">
        <v>0</v>
      </c>
      <c r="AR365" s="283">
        <v>0</v>
      </c>
      <c r="AS365" s="283">
        <v>0</v>
      </c>
      <c r="AT365" s="283">
        <v>0</v>
      </c>
      <c r="AU365" s="283">
        <v>4206680</v>
      </c>
      <c r="AV365" s="283">
        <v>0</v>
      </c>
      <c r="AW365" s="283">
        <v>4206680</v>
      </c>
      <c r="AX365" s="283">
        <v>4206680</v>
      </c>
      <c r="AY365" s="283">
        <v>4206680</v>
      </c>
    </row>
    <row r="366" spans="1:51" ht="20.100000000000001" customHeight="1" x14ac:dyDescent="0.25">
      <c r="A366" s="26">
        <v>3011020601</v>
      </c>
      <c r="B366" s="21" t="s">
        <v>594</v>
      </c>
      <c r="C366" s="23"/>
      <c r="D366" s="183">
        <v>155933930</v>
      </c>
      <c r="E366" s="131">
        <v>0</v>
      </c>
      <c r="F366" s="131">
        <v>0</v>
      </c>
      <c r="G366" s="12">
        <f>C366+D366+E366-F366</f>
        <v>155933930</v>
      </c>
      <c r="H366" s="183">
        <v>0</v>
      </c>
      <c r="I366" s="183">
        <v>4206680</v>
      </c>
      <c r="J366" s="183">
        <f>G366-I366</f>
        <v>151727250</v>
      </c>
      <c r="K366" s="183">
        <v>0</v>
      </c>
      <c r="L366" s="183">
        <v>4206680</v>
      </c>
      <c r="M366" s="183">
        <v>4206680</v>
      </c>
      <c r="N366" s="183">
        <v>0</v>
      </c>
      <c r="O366" s="183">
        <v>4206680</v>
      </c>
      <c r="P366" s="12">
        <f>O366-I366</f>
        <v>0</v>
      </c>
      <c r="Q366" s="12">
        <f>G366-O366</f>
        <v>151727250</v>
      </c>
      <c r="R366" s="183">
        <v>0</v>
      </c>
      <c r="S366" s="438">
        <v>4206680</v>
      </c>
      <c r="T366" s="182"/>
      <c r="U366" s="364">
        <v>3011020601</v>
      </c>
      <c r="V366" s="362" t="s">
        <v>594</v>
      </c>
      <c r="W366" s="283">
        <v>0</v>
      </c>
      <c r="X366" s="283">
        <v>155933930</v>
      </c>
      <c r="Y366" s="283">
        <v>0</v>
      </c>
      <c r="Z366" s="283">
        <v>0</v>
      </c>
      <c r="AA366" s="283">
        <v>0</v>
      </c>
      <c r="AB366" s="283">
        <v>155933930</v>
      </c>
      <c r="AC366" s="283">
        <v>0</v>
      </c>
      <c r="AD366" s="283">
        <v>4206680</v>
      </c>
      <c r="AE366" s="283">
        <v>0</v>
      </c>
      <c r="AF366" s="283">
        <v>4206680</v>
      </c>
      <c r="AG366" s="283">
        <v>151727250</v>
      </c>
      <c r="AH366" s="283">
        <v>0</v>
      </c>
      <c r="AI366" s="283">
        <v>4206680</v>
      </c>
      <c r="AJ366" s="283">
        <v>0</v>
      </c>
      <c r="AK366" s="283">
        <v>4206680</v>
      </c>
      <c r="AL366" s="283">
        <v>0</v>
      </c>
      <c r="AM366" s="283">
        <v>0</v>
      </c>
      <c r="AN366" s="283">
        <v>4206680</v>
      </c>
      <c r="AO366" s="283">
        <v>0</v>
      </c>
      <c r="AP366" s="283">
        <v>4206680</v>
      </c>
      <c r="AQ366" s="283">
        <v>0</v>
      </c>
      <c r="AR366" s="283">
        <v>0</v>
      </c>
      <c r="AS366" s="283">
        <v>0</v>
      </c>
      <c r="AT366" s="283">
        <v>0</v>
      </c>
      <c r="AU366" s="283">
        <v>4206680</v>
      </c>
      <c r="AV366" s="283">
        <v>0</v>
      </c>
      <c r="AW366" s="283">
        <v>4206680</v>
      </c>
      <c r="AX366" s="283">
        <v>4206680</v>
      </c>
      <c r="AY366" s="283">
        <v>4206680</v>
      </c>
    </row>
    <row r="367" spans="1:51" ht="20.100000000000001" customHeight="1" x14ac:dyDescent="0.25">
      <c r="A367" s="26">
        <v>3011020602</v>
      </c>
      <c r="B367" s="21" t="s">
        <v>595</v>
      </c>
      <c r="C367" s="25"/>
      <c r="D367" s="183">
        <v>66139450</v>
      </c>
      <c r="E367" s="131">
        <v>0</v>
      </c>
      <c r="F367" s="131">
        <v>0</v>
      </c>
      <c r="G367" s="14">
        <f>C367+D367+E367-F367</f>
        <v>66139450</v>
      </c>
      <c r="H367" s="183">
        <v>0</v>
      </c>
      <c r="I367" s="183">
        <v>0</v>
      </c>
      <c r="J367" s="183">
        <f>G367-I367</f>
        <v>66139450</v>
      </c>
      <c r="K367" s="183">
        <v>0</v>
      </c>
      <c r="L367" s="183">
        <v>0</v>
      </c>
      <c r="M367" s="183">
        <v>0</v>
      </c>
      <c r="N367" s="183">
        <v>0</v>
      </c>
      <c r="O367" s="183">
        <v>0</v>
      </c>
      <c r="P367" s="14">
        <f>O367-I367</f>
        <v>0</v>
      </c>
      <c r="Q367" s="12">
        <f>G367-O367</f>
        <v>66139450</v>
      </c>
      <c r="R367" s="183">
        <v>0</v>
      </c>
      <c r="S367" s="438">
        <v>0</v>
      </c>
      <c r="T367" s="182"/>
      <c r="U367" s="364">
        <v>3011020602</v>
      </c>
      <c r="V367" s="362" t="s">
        <v>595</v>
      </c>
      <c r="W367" s="283">
        <v>0</v>
      </c>
      <c r="X367" s="283">
        <v>66139450</v>
      </c>
      <c r="Y367" s="283">
        <v>0</v>
      </c>
      <c r="Z367" s="283">
        <v>0</v>
      </c>
      <c r="AA367" s="283">
        <v>0</v>
      </c>
      <c r="AB367" s="283">
        <v>66139450</v>
      </c>
      <c r="AC367" s="283">
        <v>0</v>
      </c>
      <c r="AD367" s="283">
        <v>0</v>
      </c>
      <c r="AE367" s="283">
        <v>0</v>
      </c>
      <c r="AF367" s="283">
        <v>0</v>
      </c>
      <c r="AG367" s="283">
        <v>66139450</v>
      </c>
      <c r="AH367" s="283">
        <v>0</v>
      </c>
      <c r="AI367" s="283">
        <v>0</v>
      </c>
      <c r="AJ367" s="283">
        <v>0</v>
      </c>
      <c r="AK367" s="283">
        <v>0</v>
      </c>
      <c r="AL367" s="283">
        <v>0</v>
      </c>
      <c r="AM367" s="283">
        <v>0</v>
      </c>
      <c r="AN367" s="283">
        <v>0</v>
      </c>
      <c r="AO367" s="283">
        <v>0</v>
      </c>
      <c r="AP367" s="283">
        <v>0</v>
      </c>
      <c r="AQ367" s="283">
        <v>0</v>
      </c>
      <c r="AR367" s="283">
        <v>0</v>
      </c>
      <c r="AS367" s="283">
        <v>0</v>
      </c>
      <c r="AT367" s="283">
        <v>0</v>
      </c>
      <c r="AU367" s="283">
        <v>0</v>
      </c>
      <c r="AV367" s="283">
        <v>0</v>
      </c>
      <c r="AW367" s="283">
        <v>0</v>
      </c>
      <c r="AX367" s="283">
        <v>0</v>
      </c>
      <c r="AY367" s="283">
        <v>0</v>
      </c>
    </row>
    <row r="368" spans="1:51" ht="20.100000000000001" customHeight="1" x14ac:dyDescent="0.25">
      <c r="A368" s="152">
        <v>30110209</v>
      </c>
      <c r="B368" s="153" t="s">
        <v>588</v>
      </c>
      <c r="C368" s="154">
        <f t="shared" ref="C368:S368" si="169">C369</f>
        <v>0</v>
      </c>
      <c r="D368" s="154">
        <f t="shared" si="169"/>
        <v>5000000</v>
      </c>
      <c r="E368" s="154">
        <f t="shared" si="169"/>
        <v>0</v>
      </c>
      <c r="F368" s="154">
        <f t="shared" si="169"/>
        <v>0</v>
      </c>
      <c r="G368" s="154">
        <f t="shared" si="169"/>
        <v>5000000</v>
      </c>
      <c r="H368" s="154">
        <f t="shared" si="169"/>
        <v>0</v>
      </c>
      <c r="I368" s="154">
        <f t="shared" si="169"/>
        <v>0</v>
      </c>
      <c r="J368" s="154">
        <f t="shared" si="169"/>
        <v>5000000</v>
      </c>
      <c r="K368" s="154">
        <f t="shared" si="169"/>
        <v>0</v>
      </c>
      <c r="L368" s="154">
        <f t="shared" si="169"/>
        <v>0</v>
      </c>
      <c r="M368" s="154">
        <f t="shared" si="169"/>
        <v>0</v>
      </c>
      <c r="N368" s="154">
        <f t="shared" si="169"/>
        <v>0</v>
      </c>
      <c r="O368" s="154">
        <f t="shared" si="169"/>
        <v>0</v>
      </c>
      <c r="P368" s="154">
        <f t="shared" si="169"/>
        <v>0</v>
      </c>
      <c r="Q368" s="154">
        <f t="shared" si="169"/>
        <v>5000000</v>
      </c>
      <c r="R368" s="154">
        <f t="shared" si="169"/>
        <v>0</v>
      </c>
      <c r="S368" s="452">
        <f t="shared" si="169"/>
        <v>0</v>
      </c>
      <c r="T368" s="182"/>
      <c r="U368" s="364">
        <v>30110209</v>
      </c>
      <c r="V368" s="362" t="s">
        <v>588</v>
      </c>
      <c r="W368" s="283">
        <v>0</v>
      </c>
      <c r="X368" s="283">
        <v>5000000</v>
      </c>
      <c r="Y368" s="283">
        <v>0</v>
      </c>
      <c r="Z368" s="283">
        <v>0</v>
      </c>
      <c r="AA368" s="283">
        <v>0</v>
      </c>
      <c r="AB368" s="283">
        <v>5000000</v>
      </c>
      <c r="AC368" s="283">
        <v>0</v>
      </c>
      <c r="AD368" s="283">
        <v>0</v>
      </c>
      <c r="AE368" s="283">
        <v>0</v>
      </c>
      <c r="AF368" s="283">
        <v>0</v>
      </c>
      <c r="AG368" s="283">
        <v>5000000</v>
      </c>
      <c r="AH368" s="283">
        <v>0</v>
      </c>
      <c r="AI368" s="283">
        <v>0</v>
      </c>
      <c r="AJ368" s="283">
        <v>0</v>
      </c>
      <c r="AK368" s="283">
        <v>0</v>
      </c>
      <c r="AL368" s="283">
        <v>0</v>
      </c>
      <c r="AM368" s="283">
        <v>0</v>
      </c>
      <c r="AN368" s="283">
        <v>0</v>
      </c>
      <c r="AO368" s="283">
        <v>0</v>
      </c>
      <c r="AP368" s="283">
        <v>0</v>
      </c>
      <c r="AQ368" s="283">
        <v>0</v>
      </c>
      <c r="AR368" s="283">
        <v>0</v>
      </c>
      <c r="AS368" s="283">
        <v>0</v>
      </c>
      <c r="AT368" s="283">
        <v>0</v>
      </c>
      <c r="AU368" s="283">
        <v>0</v>
      </c>
      <c r="AV368" s="283">
        <v>0</v>
      </c>
      <c r="AW368" s="283">
        <v>0</v>
      </c>
      <c r="AX368" s="283">
        <v>0</v>
      </c>
      <c r="AY368" s="283">
        <v>0</v>
      </c>
    </row>
    <row r="369" spans="1:51" ht="20.100000000000001" customHeight="1" x14ac:dyDescent="0.25">
      <c r="A369" s="26">
        <v>3011020901</v>
      </c>
      <c r="B369" s="21" t="s">
        <v>596</v>
      </c>
      <c r="C369" s="27"/>
      <c r="D369" s="183">
        <v>5000000</v>
      </c>
      <c r="E369" s="131">
        <v>0</v>
      </c>
      <c r="F369" s="131">
        <v>0</v>
      </c>
      <c r="G369" s="15">
        <f>C369+D369+E369-F369</f>
        <v>5000000</v>
      </c>
      <c r="H369" s="183">
        <v>0</v>
      </c>
      <c r="I369" s="183">
        <v>0</v>
      </c>
      <c r="J369" s="183">
        <f>G369-I369</f>
        <v>5000000</v>
      </c>
      <c r="K369" s="183">
        <v>0</v>
      </c>
      <c r="L369" s="183">
        <v>0</v>
      </c>
      <c r="M369" s="183">
        <v>0</v>
      </c>
      <c r="N369" s="183">
        <v>0</v>
      </c>
      <c r="O369" s="183">
        <v>0</v>
      </c>
      <c r="P369" s="15">
        <f>O369-I369</f>
        <v>0</v>
      </c>
      <c r="Q369" s="12">
        <f>G369-O369</f>
        <v>5000000</v>
      </c>
      <c r="R369" s="183">
        <v>0</v>
      </c>
      <c r="S369" s="438">
        <v>0</v>
      </c>
      <c r="T369" s="182"/>
      <c r="U369" s="364">
        <v>3011020901</v>
      </c>
      <c r="V369" s="362" t="s">
        <v>596</v>
      </c>
      <c r="W369" s="283">
        <v>0</v>
      </c>
      <c r="X369" s="283">
        <v>5000000</v>
      </c>
      <c r="Y369" s="283">
        <v>0</v>
      </c>
      <c r="Z369" s="283">
        <v>0</v>
      </c>
      <c r="AA369" s="283">
        <v>0</v>
      </c>
      <c r="AB369" s="283">
        <v>5000000</v>
      </c>
      <c r="AC369" s="283">
        <v>0</v>
      </c>
      <c r="AD369" s="283">
        <v>0</v>
      </c>
      <c r="AE369" s="283">
        <v>0</v>
      </c>
      <c r="AF369" s="283">
        <v>0</v>
      </c>
      <c r="AG369" s="283">
        <v>5000000</v>
      </c>
      <c r="AH369" s="283">
        <v>0</v>
      </c>
      <c r="AI369" s="283">
        <v>0</v>
      </c>
      <c r="AJ369" s="283">
        <v>0</v>
      </c>
      <c r="AK369" s="283">
        <v>0</v>
      </c>
      <c r="AL369" s="283">
        <v>0</v>
      </c>
      <c r="AM369" s="283">
        <v>0</v>
      </c>
      <c r="AN369" s="283">
        <v>0</v>
      </c>
      <c r="AO369" s="283">
        <v>0</v>
      </c>
      <c r="AP369" s="283">
        <v>0</v>
      </c>
      <c r="AQ369" s="283">
        <v>0</v>
      </c>
      <c r="AR369" s="283">
        <v>0</v>
      </c>
      <c r="AS369" s="283">
        <v>0</v>
      </c>
      <c r="AT369" s="283">
        <v>0</v>
      </c>
      <c r="AU369" s="283">
        <v>0</v>
      </c>
      <c r="AV369" s="283">
        <v>0</v>
      </c>
      <c r="AW369" s="283">
        <v>0</v>
      </c>
      <c r="AX369" s="283">
        <v>0</v>
      </c>
      <c r="AY369" s="283">
        <v>0</v>
      </c>
    </row>
    <row r="370" spans="1:51" ht="20.100000000000001" customHeight="1" x14ac:dyDescent="0.25">
      <c r="A370" s="152">
        <v>301103</v>
      </c>
      <c r="B370" s="153" t="s">
        <v>597</v>
      </c>
      <c r="C370" s="154">
        <f t="shared" ref="C370:Q370" si="170">C371+C372</f>
        <v>247462239</v>
      </c>
      <c r="D370" s="154">
        <f t="shared" si="170"/>
        <v>0</v>
      </c>
      <c r="E370" s="154">
        <f t="shared" si="170"/>
        <v>0</v>
      </c>
      <c r="F370" s="154">
        <f t="shared" si="170"/>
        <v>0</v>
      </c>
      <c r="G370" s="154">
        <f t="shared" si="170"/>
        <v>247462239</v>
      </c>
      <c r="H370" s="154">
        <f t="shared" si="170"/>
        <v>0</v>
      </c>
      <c r="I370" s="154">
        <f t="shared" si="170"/>
        <v>3900000</v>
      </c>
      <c r="J370" s="154">
        <f t="shared" si="170"/>
        <v>243562239</v>
      </c>
      <c r="K370" s="154">
        <f t="shared" si="170"/>
        <v>3900000</v>
      </c>
      <c r="L370" s="154">
        <f t="shared" si="170"/>
        <v>3900000</v>
      </c>
      <c r="M370" s="154">
        <f t="shared" si="170"/>
        <v>3900000</v>
      </c>
      <c r="N370" s="154">
        <f t="shared" si="170"/>
        <v>0</v>
      </c>
      <c r="O370" s="154">
        <f t="shared" si="170"/>
        <v>53900000</v>
      </c>
      <c r="P370" s="154">
        <f t="shared" si="170"/>
        <v>50000000</v>
      </c>
      <c r="Q370" s="154">
        <f t="shared" si="170"/>
        <v>193562239</v>
      </c>
      <c r="R370" s="154">
        <f>R371+R372</f>
        <v>0</v>
      </c>
      <c r="S370" s="452">
        <f>S371+S372</f>
        <v>53900000</v>
      </c>
      <c r="T370" s="182"/>
      <c r="U370" s="364">
        <v>301103</v>
      </c>
      <c r="V370" s="362" t="s">
        <v>1038</v>
      </c>
      <c r="W370" s="283">
        <v>247462239</v>
      </c>
      <c r="X370" s="283">
        <v>0</v>
      </c>
      <c r="Y370" s="283">
        <v>0</v>
      </c>
      <c r="Z370" s="283">
        <v>0</v>
      </c>
      <c r="AA370" s="283">
        <v>0</v>
      </c>
      <c r="AB370" s="283">
        <v>247462239</v>
      </c>
      <c r="AC370" s="283">
        <v>0</v>
      </c>
      <c r="AD370" s="283">
        <v>53900000</v>
      </c>
      <c r="AE370" s="283">
        <v>0</v>
      </c>
      <c r="AF370" s="283">
        <v>53900000</v>
      </c>
      <c r="AG370" s="283">
        <v>193562239</v>
      </c>
      <c r="AH370" s="283">
        <v>0</v>
      </c>
      <c r="AI370" s="283">
        <v>3900000</v>
      </c>
      <c r="AJ370" s="283">
        <v>0</v>
      </c>
      <c r="AK370" s="283">
        <v>3900000</v>
      </c>
      <c r="AL370" s="283">
        <v>50000000</v>
      </c>
      <c r="AM370" s="283">
        <v>0</v>
      </c>
      <c r="AN370" s="283">
        <v>0</v>
      </c>
      <c r="AO370" s="283">
        <v>3900000</v>
      </c>
      <c r="AP370" s="283">
        <v>3900000</v>
      </c>
      <c r="AQ370" s="283">
        <v>0</v>
      </c>
      <c r="AR370" s="283">
        <v>0</v>
      </c>
      <c r="AS370" s="283">
        <v>0</v>
      </c>
      <c r="AT370" s="283">
        <v>0</v>
      </c>
      <c r="AU370" s="283">
        <v>0</v>
      </c>
      <c r="AV370" s="283">
        <v>3900000</v>
      </c>
      <c r="AW370" s="283">
        <v>3900000</v>
      </c>
      <c r="AX370" s="283">
        <v>3900000</v>
      </c>
      <c r="AY370" s="283">
        <v>3900000</v>
      </c>
    </row>
    <row r="371" spans="1:51" ht="20.100000000000001" customHeight="1" x14ac:dyDescent="0.25">
      <c r="A371" s="10">
        <v>30110301</v>
      </c>
      <c r="B371" s="22" t="s">
        <v>598</v>
      </c>
      <c r="C371" s="23">
        <v>67462239</v>
      </c>
      <c r="D371" s="183">
        <v>0</v>
      </c>
      <c r="E371" s="131">
        <v>0</v>
      </c>
      <c r="F371" s="131">
        <v>0</v>
      </c>
      <c r="G371" s="12">
        <f>C371+D371+E371-F371</f>
        <v>67462239</v>
      </c>
      <c r="H371" s="183">
        <v>0</v>
      </c>
      <c r="I371" s="183">
        <v>0</v>
      </c>
      <c r="J371" s="183">
        <f>G371-I371</f>
        <v>67462239</v>
      </c>
      <c r="K371" s="183">
        <v>0</v>
      </c>
      <c r="L371" s="183">
        <v>0</v>
      </c>
      <c r="M371" s="183">
        <v>0</v>
      </c>
      <c r="N371" s="183">
        <v>0</v>
      </c>
      <c r="O371" s="183">
        <v>0</v>
      </c>
      <c r="P371" s="12">
        <f>O371-I371</f>
        <v>0</v>
      </c>
      <c r="Q371" s="12">
        <f>G371-O371</f>
        <v>67462239</v>
      </c>
      <c r="R371" s="183">
        <v>0</v>
      </c>
      <c r="S371" s="438">
        <v>0</v>
      </c>
      <c r="T371" s="182"/>
      <c r="U371" s="364">
        <v>30110301</v>
      </c>
      <c r="V371" s="362" t="s">
        <v>1039</v>
      </c>
      <c r="W371" s="283">
        <v>67462239</v>
      </c>
      <c r="X371" s="283">
        <v>0</v>
      </c>
      <c r="Y371" s="283">
        <v>0</v>
      </c>
      <c r="Z371" s="283">
        <v>0</v>
      </c>
      <c r="AA371" s="283">
        <v>0</v>
      </c>
      <c r="AB371" s="283">
        <v>67462239</v>
      </c>
      <c r="AC371" s="283">
        <v>0</v>
      </c>
      <c r="AD371" s="283">
        <v>0</v>
      </c>
      <c r="AE371" s="283">
        <v>0</v>
      </c>
      <c r="AF371" s="283">
        <v>0</v>
      </c>
      <c r="AG371" s="283">
        <v>67462239</v>
      </c>
      <c r="AH371" s="283">
        <v>0</v>
      </c>
      <c r="AI371" s="283">
        <v>0</v>
      </c>
      <c r="AJ371" s="283">
        <v>0</v>
      </c>
      <c r="AK371" s="283">
        <v>0</v>
      </c>
      <c r="AL371" s="283">
        <v>0</v>
      </c>
      <c r="AM371" s="283">
        <v>0</v>
      </c>
      <c r="AN371" s="283">
        <v>0</v>
      </c>
      <c r="AO371" s="283">
        <v>0</v>
      </c>
      <c r="AP371" s="283">
        <v>0</v>
      </c>
      <c r="AQ371" s="283">
        <v>0</v>
      </c>
      <c r="AR371" s="283">
        <v>0</v>
      </c>
      <c r="AS371" s="283">
        <v>0</v>
      </c>
      <c r="AT371" s="283">
        <v>0</v>
      </c>
      <c r="AU371" s="283">
        <v>0</v>
      </c>
      <c r="AV371" s="283">
        <v>0</v>
      </c>
      <c r="AW371" s="283">
        <v>0</v>
      </c>
      <c r="AX371" s="283">
        <v>0</v>
      </c>
      <c r="AY371" s="283">
        <v>0</v>
      </c>
    </row>
    <row r="372" spans="1:51" ht="20.100000000000001" customHeight="1" x14ac:dyDescent="0.25">
      <c r="A372" s="10">
        <v>30110304</v>
      </c>
      <c r="B372" s="22" t="s">
        <v>599</v>
      </c>
      <c r="C372" s="25">
        <v>180000000</v>
      </c>
      <c r="D372" s="183">
        <v>0</v>
      </c>
      <c r="E372" s="131">
        <v>0</v>
      </c>
      <c r="F372" s="131">
        <v>0</v>
      </c>
      <c r="G372" s="14">
        <f>C372+D372+E372-F372</f>
        <v>180000000</v>
      </c>
      <c r="H372" s="183">
        <v>0</v>
      </c>
      <c r="I372" s="183">
        <v>3900000</v>
      </c>
      <c r="J372" s="183">
        <f>G372-I372</f>
        <v>176100000</v>
      </c>
      <c r="K372" s="183">
        <v>3900000</v>
      </c>
      <c r="L372" s="183">
        <v>3900000</v>
      </c>
      <c r="M372" s="183">
        <v>3900000</v>
      </c>
      <c r="N372" s="183">
        <v>0</v>
      </c>
      <c r="O372" s="183">
        <v>53900000</v>
      </c>
      <c r="P372" s="14">
        <f>O372-I372</f>
        <v>50000000</v>
      </c>
      <c r="Q372" s="12">
        <f>G372-O372</f>
        <v>126100000</v>
      </c>
      <c r="R372" s="183">
        <v>0</v>
      </c>
      <c r="S372" s="438">
        <v>53900000</v>
      </c>
      <c r="T372" s="182"/>
      <c r="U372" s="364">
        <v>30110304</v>
      </c>
      <c r="V372" s="362" t="s">
        <v>1040</v>
      </c>
      <c r="W372" s="283">
        <v>180000000</v>
      </c>
      <c r="X372" s="283">
        <v>0</v>
      </c>
      <c r="Y372" s="283">
        <v>0</v>
      </c>
      <c r="Z372" s="283">
        <v>0</v>
      </c>
      <c r="AA372" s="283">
        <v>0</v>
      </c>
      <c r="AB372" s="283">
        <v>180000000</v>
      </c>
      <c r="AC372" s="283">
        <v>0</v>
      </c>
      <c r="AD372" s="283">
        <v>53900000</v>
      </c>
      <c r="AE372" s="283">
        <v>0</v>
      </c>
      <c r="AF372" s="283">
        <v>53900000</v>
      </c>
      <c r="AG372" s="283">
        <v>126100000</v>
      </c>
      <c r="AH372" s="283">
        <v>0</v>
      </c>
      <c r="AI372" s="283">
        <v>3900000</v>
      </c>
      <c r="AJ372" s="283">
        <v>0</v>
      </c>
      <c r="AK372" s="283">
        <v>3900000</v>
      </c>
      <c r="AL372" s="283">
        <v>50000000</v>
      </c>
      <c r="AM372" s="283">
        <v>0</v>
      </c>
      <c r="AN372" s="283">
        <v>0</v>
      </c>
      <c r="AO372" s="283">
        <v>3900000</v>
      </c>
      <c r="AP372" s="283">
        <v>3900000</v>
      </c>
      <c r="AQ372" s="283">
        <v>0</v>
      </c>
      <c r="AR372" s="283">
        <v>0</v>
      </c>
      <c r="AS372" s="283">
        <v>0</v>
      </c>
      <c r="AT372" s="283">
        <v>0</v>
      </c>
      <c r="AU372" s="283">
        <v>0</v>
      </c>
      <c r="AV372" s="283">
        <v>3900000</v>
      </c>
      <c r="AW372" s="283">
        <v>3900000</v>
      </c>
      <c r="AX372" s="283">
        <v>3900000</v>
      </c>
      <c r="AY372" s="283">
        <v>3900000</v>
      </c>
    </row>
    <row r="373" spans="1:51" ht="20.100000000000001" customHeight="1" x14ac:dyDescent="0.25">
      <c r="A373" s="152">
        <v>301104</v>
      </c>
      <c r="B373" s="153" t="s">
        <v>600</v>
      </c>
      <c r="C373" s="154">
        <f t="shared" ref="C373:Q373" si="171">C374+C375+C376+C377+C381</f>
        <v>4096435101</v>
      </c>
      <c r="D373" s="154">
        <f t="shared" si="171"/>
        <v>552588390.5</v>
      </c>
      <c r="E373" s="154">
        <f t="shared" si="171"/>
        <v>0</v>
      </c>
      <c r="F373" s="154">
        <f t="shared" si="171"/>
        <v>0</v>
      </c>
      <c r="G373" s="154">
        <f t="shared" si="171"/>
        <v>4649023491.5</v>
      </c>
      <c r="H373" s="154">
        <f t="shared" si="171"/>
        <v>1328169298</v>
      </c>
      <c r="I373" s="154">
        <f t="shared" si="171"/>
        <v>2733318210.5</v>
      </c>
      <c r="J373" s="154">
        <f t="shared" si="171"/>
        <v>1915705281</v>
      </c>
      <c r="K373" s="154">
        <f t="shared" si="171"/>
        <v>336307890</v>
      </c>
      <c r="L373" s="154">
        <f t="shared" si="171"/>
        <v>435318767</v>
      </c>
      <c r="M373" s="154">
        <f t="shared" si="171"/>
        <v>438836267</v>
      </c>
      <c r="N373" s="154">
        <f t="shared" si="171"/>
        <v>-11240702</v>
      </c>
      <c r="O373" s="154">
        <f t="shared" si="171"/>
        <v>2793908210.5</v>
      </c>
      <c r="P373" s="154">
        <f t="shared" si="171"/>
        <v>60590000</v>
      </c>
      <c r="Q373" s="154">
        <f t="shared" si="171"/>
        <v>1855115281</v>
      </c>
      <c r="R373" s="154">
        <f>R374+R375+R376+R377+R381</f>
        <v>-11240702</v>
      </c>
      <c r="S373" s="452">
        <f>S374+S375+S376+S377+S381</f>
        <v>2793908210.5</v>
      </c>
      <c r="T373" s="182"/>
      <c r="U373" s="364">
        <v>301104</v>
      </c>
      <c r="V373" s="362" t="s">
        <v>1041</v>
      </c>
      <c r="W373" s="283">
        <v>4096435101</v>
      </c>
      <c r="X373" s="283">
        <v>552588390.5</v>
      </c>
      <c r="Y373" s="283">
        <v>0</v>
      </c>
      <c r="Z373" s="283">
        <v>0</v>
      </c>
      <c r="AA373" s="283">
        <v>0</v>
      </c>
      <c r="AB373" s="283">
        <v>4649023491.5</v>
      </c>
      <c r="AC373" s="283">
        <v>3593328</v>
      </c>
      <c r="AD373" s="283">
        <v>2805148912.5</v>
      </c>
      <c r="AE373" s="283">
        <v>-11240702</v>
      </c>
      <c r="AF373" s="283">
        <v>2793908210.5</v>
      </c>
      <c r="AG373" s="283">
        <v>1855115281</v>
      </c>
      <c r="AH373" s="283">
        <v>17585218</v>
      </c>
      <c r="AI373" s="283">
        <v>1405148912.5</v>
      </c>
      <c r="AJ373" s="283">
        <v>1328169298</v>
      </c>
      <c r="AK373" s="283">
        <v>2733318210.5</v>
      </c>
      <c r="AL373" s="283">
        <v>60590000</v>
      </c>
      <c r="AM373" s="283">
        <v>13862478</v>
      </c>
      <c r="AN373" s="283">
        <v>99010877</v>
      </c>
      <c r="AO373" s="283">
        <v>336307890</v>
      </c>
      <c r="AP373" s="283">
        <v>435318767</v>
      </c>
      <c r="AQ373" s="283">
        <v>2297999443.5</v>
      </c>
      <c r="AR373" s="283">
        <v>0</v>
      </c>
      <c r="AS373" s="283">
        <v>0</v>
      </c>
      <c r="AT373" s="283">
        <v>0</v>
      </c>
      <c r="AU373" s="283">
        <v>99010877</v>
      </c>
      <c r="AV373" s="283">
        <v>336307890</v>
      </c>
      <c r="AW373" s="283">
        <v>435318767</v>
      </c>
      <c r="AX373" s="283">
        <v>435318767</v>
      </c>
      <c r="AY373" s="283">
        <v>449181245</v>
      </c>
    </row>
    <row r="374" spans="1:51" ht="20.100000000000001" customHeight="1" x14ac:dyDescent="0.25">
      <c r="A374" s="10">
        <v>30110401</v>
      </c>
      <c r="B374" s="22" t="s">
        <v>601</v>
      </c>
      <c r="C374" s="23">
        <v>626435101</v>
      </c>
      <c r="D374" s="183">
        <v>0</v>
      </c>
      <c r="E374" s="131">
        <v>0</v>
      </c>
      <c r="F374" s="131">
        <v>0</v>
      </c>
      <c r="G374" s="12">
        <f>C374+D374+E374-F374</f>
        <v>626435101</v>
      </c>
      <c r="H374" s="183">
        <v>0</v>
      </c>
      <c r="I374" s="183">
        <v>0</v>
      </c>
      <c r="J374" s="183">
        <f>G374-I374</f>
        <v>626435101</v>
      </c>
      <c r="K374" s="183">
        <v>0</v>
      </c>
      <c r="L374" s="183">
        <v>0</v>
      </c>
      <c r="M374" s="183">
        <v>0</v>
      </c>
      <c r="N374" s="183">
        <v>0</v>
      </c>
      <c r="O374" s="183">
        <v>0</v>
      </c>
      <c r="P374" s="12">
        <f>O374-I374</f>
        <v>0</v>
      </c>
      <c r="Q374" s="12">
        <f>G374-O374</f>
        <v>626435101</v>
      </c>
      <c r="R374" s="183">
        <v>0</v>
      </c>
      <c r="S374" s="438">
        <v>0</v>
      </c>
      <c r="T374" s="182"/>
      <c r="U374" s="364">
        <v>30110401</v>
      </c>
      <c r="V374" s="362" t="s">
        <v>1042</v>
      </c>
      <c r="W374" s="283">
        <v>626435101</v>
      </c>
      <c r="X374" s="283">
        <v>0</v>
      </c>
      <c r="Y374" s="283">
        <v>0</v>
      </c>
      <c r="Z374" s="283">
        <v>0</v>
      </c>
      <c r="AA374" s="283">
        <v>0</v>
      </c>
      <c r="AB374" s="283">
        <v>626435101</v>
      </c>
      <c r="AC374" s="283">
        <v>0</v>
      </c>
      <c r="AD374" s="283">
        <v>0</v>
      </c>
      <c r="AE374" s="283">
        <v>0</v>
      </c>
      <c r="AF374" s="283">
        <v>0</v>
      </c>
      <c r="AG374" s="283">
        <v>626435101</v>
      </c>
      <c r="AH374" s="283">
        <v>0</v>
      </c>
      <c r="AI374" s="283">
        <v>0</v>
      </c>
      <c r="AJ374" s="283">
        <v>0</v>
      </c>
      <c r="AK374" s="283">
        <v>0</v>
      </c>
      <c r="AL374" s="283">
        <v>0</v>
      </c>
      <c r="AM374" s="283">
        <v>0</v>
      </c>
      <c r="AN374" s="283">
        <v>0</v>
      </c>
      <c r="AO374" s="283">
        <v>0</v>
      </c>
      <c r="AP374" s="283">
        <v>0</v>
      </c>
      <c r="AQ374" s="283">
        <v>0</v>
      </c>
      <c r="AR374" s="283">
        <v>0</v>
      </c>
      <c r="AS374" s="283">
        <v>0</v>
      </c>
      <c r="AT374" s="283">
        <v>0</v>
      </c>
      <c r="AU374" s="283">
        <v>0</v>
      </c>
      <c r="AV374" s="283">
        <v>0</v>
      </c>
      <c r="AW374" s="283">
        <v>0</v>
      </c>
      <c r="AX374" s="283">
        <v>0</v>
      </c>
      <c r="AY374" s="283">
        <v>0</v>
      </c>
    </row>
    <row r="375" spans="1:51" ht="20.100000000000001" customHeight="1" x14ac:dyDescent="0.25">
      <c r="A375" s="10">
        <v>30110403</v>
      </c>
      <c r="B375" s="22" t="s">
        <v>602</v>
      </c>
      <c r="C375" s="24">
        <v>100000000</v>
      </c>
      <c r="D375" s="183">
        <v>0</v>
      </c>
      <c r="E375" s="131">
        <v>0</v>
      </c>
      <c r="F375" s="131">
        <v>0</v>
      </c>
      <c r="G375" s="13">
        <f>C375+D375+E375-F375</f>
        <v>100000000</v>
      </c>
      <c r="H375" s="183">
        <v>0</v>
      </c>
      <c r="I375" s="183">
        <v>0</v>
      </c>
      <c r="J375" s="183">
        <f>G375-I375</f>
        <v>100000000</v>
      </c>
      <c r="K375" s="183">
        <v>0</v>
      </c>
      <c r="L375" s="183">
        <v>0</v>
      </c>
      <c r="M375" s="183">
        <v>0</v>
      </c>
      <c r="N375" s="183">
        <v>0</v>
      </c>
      <c r="O375" s="183">
        <v>0</v>
      </c>
      <c r="P375" s="13">
        <f>O375-I375</f>
        <v>0</v>
      </c>
      <c r="Q375" s="12">
        <f>G375-O375</f>
        <v>100000000</v>
      </c>
      <c r="R375" s="183">
        <v>0</v>
      </c>
      <c r="S375" s="438">
        <v>0</v>
      </c>
      <c r="T375" s="182"/>
      <c r="U375" s="364">
        <v>30110403</v>
      </c>
      <c r="V375" s="362" t="s">
        <v>1043</v>
      </c>
      <c r="W375" s="283">
        <v>100000000</v>
      </c>
      <c r="X375" s="283">
        <v>0</v>
      </c>
      <c r="Y375" s="283">
        <v>0</v>
      </c>
      <c r="Z375" s="283">
        <v>0</v>
      </c>
      <c r="AA375" s="283">
        <v>0</v>
      </c>
      <c r="AB375" s="283">
        <v>100000000</v>
      </c>
      <c r="AC375" s="283">
        <v>0</v>
      </c>
      <c r="AD375" s="283">
        <v>0</v>
      </c>
      <c r="AE375" s="283">
        <v>0</v>
      </c>
      <c r="AF375" s="283">
        <v>0</v>
      </c>
      <c r="AG375" s="283">
        <v>100000000</v>
      </c>
      <c r="AH375" s="283">
        <v>0</v>
      </c>
      <c r="AI375" s="283">
        <v>0</v>
      </c>
      <c r="AJ375" s="283">
        <v>0</v>
      </c>
      <c r="AK375" s="283">
        <v>0</v>
      </c>
      <c r="AL375" s="283">
        <v>0</v>
      </c>
      <c r="AM375" s="283">
        <v>0</v>
      </c>
      <c r="AN375" s="283">
        <v>0</v>
      </c>
      <c r="AO375" s="283">
        <v>0</v>
      </c>
      <c r="AP375" s="283">
        <v>0</v>
      </c>
      <c r="AQ375" s="283">
        <v>0</v>
      </c>
      <c r="AR375" s="283">
        <v>0</v>
      </c>
      <c r="AS375" s="283">
        <v>0</v>
      </c>
      <c r="AT375" s="283">
        <v>0</v>
      </c>
      <c r="AU375" s="283">
        <v>0</v>
      </c>
      <c r="AV375" s="283">
        <v>0</v>
      </c>
      <c r="AW375" s="283">
        <v>0</v>
      </c>
      <c r="AX375" s="283">
        <v>0</v>
      </c>
      <c r="AY375" s="283">
        <v>0</v>
      </c>
    </row>
    <row r="376" spans="1:51" ht="20.100000000000001" customHeight="1" x14ac:dyDescent="0.25">
      <c r="A376" s="10">
        <v>30110404</v>
      </c>
      <c r="B376" s="22" t="s">
        <v>603</v>
      </c>
      <c r="C376" s="25">
        <v>3370000000</v>
      </c>
      <c r="D376" s="183">
        <v>0</v>
      </c>
      <c r="E376" s="131">
        <v>0</v>
      </c>
      <c r="F376" s="131">
        <v>0</v>
      </c>
      <c r="G376" s="14">
        <f>C376+D376+E376-F376</f>
        <v>3370000000</v>
      </c>
      <c r="H376" s="183">
        <v>1328169298</v>
      </c>
      <c r="I376" s="183">
        <v>2733318210.5</v>
      </c>
      <c r="J376" s="183">
        <f>G376-I376</f>
        <v>636681789.5</v>
      </c>
      <c r="K376" s="183">
        <v>336307890</v>
      </c>
      <c r="L376" s="283">
        <v>435318767</v>
      </c>
      <c r="M376" s="183">
        <v>438836267</v>
      </c>
      <c r="N376" s="183">
        <v>-11240702</v>
      </c>
      <c r="O376" s="183">
        <v>2793908210.5</v>
      </c>
      <c r="P376" s="14">
        <f>O376-I376</f>
        <v>60590000</v>
      </c>
      <c r="Q376" s="12">
        <f>G376-O376</f>
        <v>576091789.5</v>
      </c>
      <c r="R376" s="183">
        <v>-11240702</v>
      </c>
      <c r="S376" s="438">
        <v>2793908210.5</v>
      </c>
      <c r="T376" s="182"/>
      <c r="U376" s="364">
        <v>30110404</v>
      </c>
      <c r="V376" s="362" t="s">
        <v>1044</v>
      </c>
      <c r="W376" s="283">
        <v>3370000000</v>
      </c>
      <c r="X376" s="283">
        <v>0</v>
      </c>
      <c r="Y376" s="283">
        <v>0</v>
      </c>
      <c r="Z376" s="283">
        <v>0</v>
      </c>
      <c r="AA376" s="283">
        <v>0</v>
      </c>
      <c r="AB376" s="283">
        <v>3370000000</v>
      </c>
      <c r="AC376" s="283">
        <v>3593328</v>
      </c>
      <c r="AD376" s="283">
        <v>2805148912.5</v>
      </c>
      <c r="AE376" s="283">
        <v>-11240702</v>
      </c>
      <c r="AF376" s="283">
        <v>2793908210.5</v>
      </c>
      <c r="AG376" s="283">
        <v>576091789.5</v>
      </c>
      <c r="AH376" s="283">
        <v>17585218</v>
      </c>
      <c r="AI376" s="283">
        <v>1405148912.5</v>
      </c>
      <c r="AJ376" s="283">
        <v>1328169298</v>
      </c>
      <c r="AK376" s="283">
        <v>2733318210.5</v>
      </c>
      <c r="AL376" s="283">
        <v>60590000</v>
      </c>
      <c r="AM376" s="283">
        <v>13862478</v>
      </c>
      <c r="AN376" s="283">
        <v>99010877</v>
      </c>
      <c r="AO376" s="283">
        <v>336307890</v>
      </c>
      <c r="AP376" s="283">
        <v>435318767</v>
      </c>
      <c r="AQ376" s="283">
        <v>2297999443.5</v>
      </c>
      <c r="AR376" s="283">
        <v>0</v>
      </c>
      <c r="AS376" s="283">
        <v>0</v>
      </c>
      <c r="AT376" s="283">
        <v>0</v>
      </c>
      <c r="AU376" s="283">
        <v>99010877</v>
      </c>
      <c r="AV376" s="283">
        <v>336307890</v>
      </c>
      <c r="AW376" s="283">
        <v>435318767</v>
      </c>
      <c r="AX376" s="283">
        <v>435318767</v>
      </c>
      <c r="AY376" s="283">
        <v>449181245</v>
      </c>
    </row>
    <row r="377" spans="1:51" ht="20.100000000000001" customHeight="1" x14ac:dyDescent="0.25">
      <c r="A377" s="152">
        <v>30110406</v>
      </c>
      <c r="B377" s="153" t="s">
        <v>586</v>
      </c>
      <c r="C377" s="154">
        <f t="shared" ref="C377:Q377" si="172">C378+C379+C380</f>
        <v>0</v>
      </c>
      <c r="D377" s="154">
        <f t="shared" si="172"/>
        <v>431987335.5</v>
      </c>
      <c r="E377" s="154">
        <f t="shared" si="172"/>
        <v>0</v>
      </c>
      <c r="F377" s="154">
        <f t="shared" si="172"/>
        <v>0</v>
      </c>
      <c r="G377" s="154">
        <f t="shared" si="172"/>
        <v>431987335.5</v>
      </c>
      <c r="H377" s="154">
        <f t="shared" si="172"/>
        <v>0</v>
      </c>
      <c r="I377" s="154">
        <f t="shared" si="172"/>
        <v>0</v>
      </c>
      <c r="J377" s="154">
        <f t="shared" si="172"/>
        <v>431987335.5</v>
      </c>
      <c r="K377" s="154">
        <f t="shared" si="172"/>
        <v>0</v>
      </c>
      <c r="L377" s="154">
        <f t="shared" si="172"/>
        <v>0</v>
      </c>
      <c r="M377" s="154">
        <f t="shared" si="172"/>
        <v>0</v>
      </c>
      <c r="N377" s="154">
        <f t="shared" si="172"/>
        <v>0</v>
      </c>
      <c r="O377" s="154">
        <f t="shared" si="172"/>
        <v>0</v>
      </c>
      <c r="P377" s="154">
        <f t="shared" si="172"/>
        <v>0</v>
      </c>
      <c r="Q377" s="154">
        <f t="shared" si="172"/>
        <v>431987335.5</v>
      </c>
      <c r="R377" s="154">
        <f>R378+R379+R380</f>
        <v>0</v>
      </c>
      <c r="S377" s="452">
        <f>S378+S379+S380</f>
        <v>0</v>
      </c>
      <c r="T377" s="182"/>
      <c r="U377" s="364">
        <v>30110406</v>
      </c>
      <c r="V377" s="362" t="s">
        <v>586</v>
      </c>
      <c r="W377" s="283">
        <v>0</v>
      </c>
      <c r="X377" s="283">
        <v>431987335.5</v>
      </c>
      <c r="Y377" s="283">
        <v>0</v>
      </c>
      <c r="Z377" s="283">
        <v>0</v>
      </c>
      <c r="AA377" s="283">
        <v>0</v>
      </c>
      <c r="AB377" s="283">
        <v>431987335.5</v>
      </c>
      <c r="AC377" s="283">
        <v>0</v>
      </c>
      <c r="AD377" s="283">
        <v>0</v>
      </c>
      <c r="AE377" s="283">
        <v>0</v>
      </c>
      <c r="AF377" s="283">
        <v>0</v>
      </c>
      <c r="AG377" s="283">
        <v>431987335.5</v>
      </c>
      <c r="AH377" s="283">
        <v>0</v>
      </c>
      <c r="AI377" s="283">
        <v>0</v>
      </c>
      <c r="AJ377" s="283">
        <v>0</v>
      </c>
      <c r="AK377" s="283">
        <v>0</v>
      </c>
      <c r="AL377" s="283">
        <v>0</v>
      </c>
      <c r="AM377" s="283">
        <v>0</v>
      </c>
      <c r="AN377" s="283">
        <v>0</v>
      </c>
      <c r="AO377" s="283">
        <v>0</v>
      </c>
      <c r="AP377" s="283">
        <v>0</v>
      </c>
      <c r="AQ377" s="283">
        <v>0</v>
      </c>
      <c r="AR377" s="283">
        <v>0</v>
      </c>
      <c r="AS377" s="283">
        <v>0</v>
      </c>
      <c r="AT377" s="283">
        <v>0</v>
      </c>
      <c r="AU377" s="283">
        <v>0</v>
      </c>
      <c r="AV377" s="283">
        <v>0</v>
      </c>
      <c r="AW377" s="283">
        <v>0</v>
      </c>
      <c r="AX377" s="283">
        <v>0</v>
      </c>
      <c r="AY377" s="283">
        <v>0</v>
      </c>
    </row>
    <row r="378" spans="1:51" ht="20.100000000000001" customHeight="1" x14ac:dyDescent="0.25">
      <c r="A378" s="26">
        <v>3011040601</v>
      </c>
      <c r="B378" s="21" t="s">
        <v>604</v>
      </c>
      <c r="C378" s="23"/>
      <c r="D378" s="183">
        <v>19396290.5</v>
      </c>
      <c r="E378" s="131">
        <v>0</v>
      </c>
      <c r="F378" s="131">
        <v>0</v>
      </c>
      <c r="G378" s="12">
        <f>C378+D378+E378-F378</f>
        <v>19396290.5</v>
      </c>
      <c r="H378" s="183">
        <v>0</v>
      </c>
      <c r="I378" s="183">
        <v>0</v>
      </c>
      <c r="J378" s="183">
        <f>G378-I378</f>
        <v>19396290.5</v>
      </c>
      <c r="K378" s="183">
        <v>0</v>
      </c>
      <c r="L378" s="183">
        <v>0</v>
      </c>
      <c r="M378" s="183">
        <v>0</v>
      </c>
      <c r="N378" s="183">
        <v>0</v>
      </c>
      <c r="O378" s="183">
        <v>0</v>
      </c>
      <c r="P378" s="12">
        <f>O378-I378</f>
        <v>0</v>
      </c>
      <c r="Q378" s="12">
        <f>G378-O378</f>
        <v>19396290.5</v>
      </c>
      <c r="R378" s="183">
        <v>0</v>
      </c>
      <c r="S378" s="438">
        <v>0</v>
      </c>
      <c r="T378" s="182"/>
      <c r="U378" s="364">
        <v>3011040601</v>
      </c>
      <c r="V378" s="362" t="s">
        <v>1045</v>
      </c>
      <c r="W378" s="283">
        <v>0</v>
      </c>
      <c r="X378" s="283">
        <v>19396290.5</v>
      </c>
      <c r="Y378" s="283">
        <v>0</v>
      </c>
      <c r="Z378" s="283">
        <v>0</v>
      </c>
      <c r="AA378" s="283">
        <v>0</v>
      </c>
      <c r="AB378" s="283">
        <v>19396290.5</v>
      </c>
      <c r="AC378" s="283">
        <v>0</v>
      </c>
      <c r="AD378" s="283">
        <v>0</v>
      </c>
      <c r="AE378" s="283">
        <v>0</v>
      </c>
      <c r="AF378" s="283">
        <v>0</v>
      </c>
      <c r="AG378" s="283">
        <v>19396290.5</v>
      </c>
      <c r="AH378" s="283">
        <v>0</v>
      </c>
      <c r="AI378" s="283">
        <v>0</v>
      </c>
      <c r="AJ378" s="283">
        <v>0</v>
      </c>
      <c r="AK378" s="283">
        <v>0</v>
      </c>
      <c r="AL378" s="283">
        <v>0</v>
      </c>
      <c r="AM378" s="283">
        <v>0</v>
      </c>
      <c r="AN378" s="283">
        <v>0</v>
      </c>
      <c r="AO378" s="283">
        <v>0</v>
      </c>
      <c r="AP378" s="283">
        <v>0</v>
      </c>
      <c r="AQ378" s="283">
        <v>0</v>
      </c>
      <c r="AR378" s="283">
        <v>0</v>
      </c>
      <c r="AS378" s="283">
        <v>0</v>
      </c>
      <c r="AT378" s="283">
        <v>0</v>
      </c>
      <c r="AU378" s="283">
        <v>0</v>
      </c>
      <c r="AV378" s="283">
        <v>0</v>
      </c>
      <c r="AW378" s="283">
        <v>0</v>
      </c>
      <c r="AX378" s="283">
        <v>0</v>
      </c>
      <c r="AY378" s="283">
        <v>0</v>
      </c>
    </row>
    <row r="379" spans="1:51" ht="20.100000000000001" customHeight="1" x14ac:dyDescent="0.25">
      <c r="A379" s="26">
        <v>3011040602</v>
      </c>
      <c r="B379" s="21" t="s">
        <v>605</v>
      </c>
      <c r="C379" s="24"/>
      <c r="D379" s="183">
        <v>393697060</v>
      </c>
      <c r="E379" s="131">
        <v>0</v>
      </c>
      <c r="F379" s="131">
        <v>0</v>
      </c>
      <c r="G379" s="13">
        <f>C379+D379+E379-F379</f>
        <v>393697060</v>
      </c>
      <c r="H379" s="183">
        <v>0</v>
      </c>
      <c r="I379" s="183">
        <v>0</v>
      </c>
      <c r="J379" s="183">
        <f>G379-I379</f>
        <v>393697060</v>
      </c>
      <c r="K379" s="183">
        <v>0</v>
      </c>
      <c r="L379" s="183">
        <v>0</v>
      </c>
      <c r="M379" s="183">
        <v>0</v>
      </c>
      <c r="N379" s="183">
        <v>0</v>
      </c>
      <c r="O379" s="183">
        <v>0</v>
      </c>
      <c r="P379" s="13">
        <f>O379-I379</f>
        <v>0</v>
      </c>
      <c r="Q379" s="12">
        <f>G379-O379</f>
        <v>393697060</v>
      </c>
      <c r="R379" s="183">
        <v>0</v>
      </c>
      <c r="S379" s="438">
        <v>0</v>
      </c>
      <c r="T379" s="182"/>
      <c r="U379" s="364">
        <v>3011040602</v>
      </c>
      <c r="V379" s="362" t="s">
        <v>1046</v>
      </c>
      <c r="W379" s="283">
        <v>0</v>
      </c>
      <c r="X379" s="283">
        <v>393697060</v>
      </c>
      <c r="Y379" s="283">
        <v>0</v>
      </c>
      <c r="Z379" s="283">
        <v>0</v>
      </c>
      <c r="AA379" s="283">
        <v>0</v>
      </c>
      <c r="AB379" s="283">
        <v>393697060</v>
      </c>
      <c r="AC379" s="283">
        <v>0</v>
      </c>
      <c r="AD379" s="283">
        <v>0</v>
      </c>
      <c r="AE379" s="283">
        <v>0</v>
      </c>
      <c r="AF379" s="283">
        <v>0</v>
      </c>
      <c r="AG379" s="283">
        <v>393697060</v>
      </c>
      <c r="AH379" s="283">
        <v>0</v>
      </c>
      <c r="AI379" s="283">
        <v>0</v>
      </c>
      <c r="AJ379" s="283">
        <v>0</v>
      </c>
      <c r="AK379" s="283">
        <v>0</v>
      </c>
      <c r="AL379" s="283">
        <v>0</v>
      </c>
      <c r="AM379" s="283">
        <v>0</v>
      </c>
      <c r="AN379" s="283">
        <v>0</v>
      </c>
      <c r="AO379" s="283">
        <v>0</v>
      </c>
      <c r="AP379" s="283">
        <v>0</v>
      </c>
      <c r="AQ379" s="283">
        <v>0</v>
      </c>
      <c r="AR379" s="283">
        <v>0</v>
      </c>
      <c r="AS379" s="283">
        <v>0</v>
      </c>
      <c r="AT379" s="283">
        <v>0</v>
      </c>
      <c r="AU379" s="283">
        <v>0</v>
      </c>
      <c r="AV379" s="283">
        <v>0</v>
      </c>
      <c r="AW379" s="283">
        <v>0</v>
      </c>
      <c r="AX379" s="283">
        <v>0</v>
      </c>
      <c r="AY379" s="283">
        <v>0</v>
      </c>
    </row>
    <row r="380" spans="1:51" ht="20.100000000000001" customHeight="1" x14ac:dyDescent="0.25">
      <c r="A380" s="26">
        <v>3011040603</v>
      </c>
      <c r="B380" s="21" t="s">
        <v>606</v>
      </c>
      <c r="C380" s="25"/>
      <c r="D380" s="183">
        <v>18893985</v>
      </c>
      <c r="E380" s="131">
        <v>0</v>
      </c>
      <c r="F380" s="131">
        <v>0</v>
      </c>
      <c r="G380" s="14">
        <f>C380+D380+E380-F380</f>
        <v>18893985</v>
      </c>
      <c r="H380" s="183">
        <v>0</v>
      </c>
      <c r="I380" s="183">
        <v>0</v>
      </c>
      <c r="J380" s="183">
        <f>G380-I380</f>
        <v>18893985</v>
      </c>
      <c r="K380" s="183">
        <v>0</v>
      </c>
      <c r="L380" s="183">
        <v>0</v>
      </c>
      <c r="M380" s="183">
        <v>0</v>
      </c>
      <c r="N380" s="183">
        <v>0</v>
      </c>
      <c r="O380" s="183">
        <v>0</v>
      </c>
      <c r="P380" s="14">
        <f>O380-I380</f>
        <v>0</v>
      </c>
      <c r="Q380" s="12">
        <f>G380-O380</f>
        <v>18893985</v>
      </c>
      <c r="R380" s="183">
        <v>0</v>
      </c>
      <c r="S380" s="438">
        <v>0</v>
      </c>
      <c r="T380" s="182"/>
      <c r="U380" s="364">
        <v>3011040603</v>
      </c>
      <c r="V380" s="362" t="s">
        <v>1047</v>
      </c>
      <c r="W380" s="283">
        <v>0</v>
      </c>
      <c r="X380" s="283">
        <v>18893985</v>
      </c>
      <c r="Y380" s="283">
        <v>0</v>
      </c>
      <c r="Z380" s="283">
        <v>0</v>
      </c>
      <c r="AA380" s="283">
        <v>0</v>
      </c>
      <c r="AB380" s="283">
        <v>18893985</v>
      </c>
      <c r="AC380" s="283">
        <v>0</v>
      </c>
      <c r="AD380" s="283">
        <v>0</v>
      </c>
      <c r="AE380" s="283">
        <v>0</v>
      </c>
      <c r="AF380" s="283">
        <v>0</v>
      </c>
      <c r="AG380" s="283">
        <v>18893985</v>
      </c>
      <c r="AH380" s="283">
        <v>0</v>
      </c>
      <c r="AI380" s="283">
        <v>0</v>
      </c>
      <c r="AJ380" s="283">
        <v>0</v>
      </c>
      <c r="AK380" s="283">
        <v>0</v>
      </c>
      <c r="AL380" s="283">
        <v>0</v>
      </c>
      <c r="AM380" s="283">
        <v>0</v>
      </c>
      <c r="AN380" s="283">
        <v>0</v>
      </c>
      <c r="AO380" s="283">
        <v>0</v>
      </c>
      <c r="AP380" s="283">
        <v>0</v>
      </c>
      <c r="AQ380" s="283">
        <v>0</v>
      </c>
      <c r="AR380" s="283">
        <v>0</v>
      </c>
      <c r="AS380" s="283">
        <v>0</v>
      </c>
      <c r="AT380" s="283">
        <v>0</v>
      </c>
      <c r="AU380" s="283">
        <v>0</v>
      </c>
      <c r="AV380" s="283">
        <v>0</v>
      </c>
      <c r="AW380" s="283">
        <v>0</v>
      </c>
      <c r="AX380" s="283">
        <v>0</v>
      </c>
      <c r="AY380" s="283">
        <v>0</v>
      </c>
    </row>
    <row r="381" spans="1:51" ht="20.100000000000001" customHeight="1" x14ac:dyDescent="0.25">
      <c r="A381" s="152">
        <v>30110409</v>
      </c>
      <c r="B381" s="153" t="s">
        <v>588</v>
      </c>
      <c r="C381" s="154">
        <f t="shared" ref="C381:Q381" si="173">C382+C383</f>
        <v>0</v>
      </c>
      <c r="D381" s="154">
        <f t="shared" si="173"/>
        <v>120601055</v>
      </c>
      <c r="E381" s="154">
        <f t="shared" si="173"/>
        <v>0</v>
      </c>
      <c r="F381" s="154">
        <f t="shared" si="173"/>
        <v>0</v>
      </c>
      <c r="G381" s="154">
        <f t="shared" si="173"/>
        <v>120601055</v>
      </c>
      <c r="H381" s="154">
        <f t="shared" si="173"/>
        <v>0</v>
      </c>
      <c r="I381" s="154">
        <f t="shared" si="173"/>
        <v>0</v>
      </c>
      <c r="J381" s="154">
        <f t="shared" si="173"/>
        <v>120601055</v>
      </c>
      <c r="K381" s="154">
        <f t="shared" si="173"/>
        <v>0</v>
      </c>
      <c r="L381" s="154">
        <f t="shared" si="173"/>
        <v>0</v>
      </c>
      <c r="M381" s="154">
        <f t="shared" si="173"/>
        <v>0</v>
      </c>
      <c r="N381" s="154">
        <f t="shared" si="173"/>
        <v>0</v>
      </c>
      <c r="O381" s="154">
        <f t="shared" si="173"/>
        <v>0</v>
      </c>
      <c r="P381" s="154">
        <f t="shared" si="173"/>
        <v>0</v>
      </c>
      <c r="Q381" s="154">
        <f t="shared" si="173"/>
        <v>120601055</v>
      </c>
      <c r="R381" s="154">
        <f>R382+R383</f>
        <v>0</v>
      </c>
      <c r="S381" s="452">
        <f>S382+S383</f>
        <v>0</v>
      </c>
      <c r="T381" s="182"/>
      <c r="U381" s="364">
        <v>30110409</v>
      </c>
      <c r="V381" s="362" t="s">
        <v>588</v>
      </c>
      <c r="W381" s="283">
        <v>0</v>
      </c>
      <c r="X381" s="283">
        <v>120601055</v>
      </c>
      <c r="Y381" s="283">
        <v>0</v>
      </c>
      <c r="Z381" s="283">
        <v>0</v>
      </c>
      <c r="AA381" s="283">
        <v>0</v>
      </c>
      <c r="AB381" s="283">
        <v>120601055</v>
      </c>
      <c r="AC381" s="283">
        <v>0</v>
      </c>
      <c r="AD381" s="283">
        <v>0</v>
      </c>
      <c r="AE381" s="283">
        <v>0</v>
      </c>
      <c r="AF381" s="283">
        <v>0</v>
      </c>
      <c r="AG381" s="283">
        <v>120601055</v>
      </c>
      <c r="AH381" s="283">
        <v>0</v>
      </c>
      <c r="AI381" s="283">
        <v>0</v>
      </c>
      <c r="AJ381" s="283">
        <v>0</v>
      </c>
      <c r="AK381" s="283">
        <v>0</v>
      </c>
      <c r="AL381" s="283">
        <v>0</v>
      </c>
      <c r="AM381" s="283">
        <v>0</v>
      </c>
      <c r="AN381" s="283">
        <v>0</v>
      </c>
      <c r="AO381" s="283">
        <v>0</v>
      </c>
      <c r="AP381" s="283">
        <v>0</v>
      </c>
      <c r="AQ381" s="283">
        <v>0</v>
      </c>
      <c r="AR381" s="283">
        <v>0</v>
      </c>
      <c r="AS381" s="283">
        <v>0</v>
      </c>
      <c r="AT381" s="283">
        <v>0</v>
      </c>
      <c r="AU381" s="283">
        <v>0</v>
      </c>
      <c r="AV381" s="283">
        <v>0</v>
      </c>
      <c r="AW381" s="283">
        <v>0</v>
      </c>
      <c r="AX381" s="283">
        <v>0</v>
      </c>
      <c r="AY381" s="283">
        <v>0</v>
      </c>
    </row>
    <row r="382" spans="1:51" ht="20.100000000000001" customHeight="1" x14ac:dyDescent="0.25">
      <c r="A382" s="26">
        <v>3011040901</v>
      </c>
      <c r="B382" s="21" t="s">
        <v>607</v>
      </c>
      <c r="C382" s="23"/>
      <c r="D382" s="183">
        <v>4601055</v>
      </c>
      <c r="E382" s="131">
        <v>0</v>
      </c>
      <c r="F382" s="131">
        <v>0</v>
      </c>
      <c r="G382" s="12">
        <f>C382+D382+E382-F382</f>
        <v>4601055</v>
      </c>
      <c r="H382" s="183">
        <v>0</v>
      </c>
      <c r="I382" s="183">
        <v>0</v>
      </c>
      <c r="J382" s="183">
        <f>G382-I382</f>
        <v>4601055</v>
      </c>
      <c r="K382" s="183">
        <v>0</v>
      </c>
      <c r="L382" s="183">
        <v>0</v>
      </c>
      <c r="M382" s="183">
        <v>0</v>
      </c>
      <c r="N382" s="183">
        <v>0</v>
      </c>
      <c r="O382" s="183">
        <v>0</v>
      </c>
      <c r="P382" s="12">
        <f>O382-I382</f>
        <v>0</v>
      </c>
      <c r="Q382" s="12">
        <f>G382-O382</f>
        <v>4601055</v>
      </c>
      <c r="R382" s="183">
        <v>0</v>
      </c>
      <c r="S382" s="438">
        <v>0</v>
      </c>
      <c r="T382" s="182"/>
      <c r="U382" s="364">
        <v>3011040901</v>
      </c>
      <c r="V382" s="362" t="s">
        <v>1048</v>
      </c>
      <c r="W382" s="283">
        <v>0</v>
      </c>
      <c r="X382" s="283">
        <v>4601055</v>
      </c>
      <c r="Y382" s="283">
        <v>0</v>
      </c>
      <c r="Z382" s="283">
        <v>0</v>
      </c>
      <c r="AA382" s="283">
        <v>0</v>
      </c>
      <c r="AB382" s="283">
        <v>4601055</v>
      </c>
      <c r="AC382" s="283">
        <v>0</v>
      </c>
      <c r="AD382" s="283">
        <v>0</v>
      </c>
      <c r="AE382" s="283">
        <v>0</v>
      </c>
      <c r="AF382" s="283">
        <v>0</v>
      </c>
      <c r="AG382" s="283">
        <v>4601055</v>
      </c>
      <c r="AH382" s="283">
        <v>0</v>
      </c>
      <c r="AI382" s="283">
        <v>0</v>
      </c>
      <c r="AJ382" s="283">
        <v>0</v>
      </c>
      <c r="AK382" s="283">
        <v>0</v>
      </c>
      <c r="AL382" s="283">
        <v>0</v>
      </c>
      <c r="AM382" s="283">
        <v>0</v>
      </c>
      <c r="AN382" s="283">
        <v>0</v>
      </c>
      <c r="AO382" s="283">
        <v>0</v>
      </c>
      <c r="AP382" s="283">
        <v>0</v>
      </c>
      <c r="AQ382" s="283">
        <v>0</v>
      </c>
      <c r="AR382" s="283">
        <v>0</v>
      </c>
      <c r="AS382" s="283">
        <v>0</v>
      </c>
      <c r="AT382" s="283">
        <v>0</v>
      </c>
      <c r="AU382" s="283">
        <v>0</v>
      </c>
      <c r="AV382" s="283">
        <v>0</v>
      </c>
      <c r="AW382" s="283">
        <v>0</v>
      </c>
      <c r="AX382" s="283">
        <v>0</v>
      </c>
      <c r="AY382" s="283">
        <v>0</v>
      </c>
    </row>
    <row r="383" spans="1:51" ht="20.100000000000001" customHeight="1" x14ac:dyDescent="0.25">
      <c r="A383" s="26">
        <v>3011040902</v>
      </c>
      <c r="B383" s="21" t="s">
        <v>608</v>
      </c>
      <c r="C383" s="25"/>
      <c r="D383" s="183">
        <v>116000000</v>
      </c>
      <c r="E383" s="131">
        <v>0</v>
      </c>
      <c r="F383" s="131">
        <v>0</v>
      </c>
      <c r="G383" s="14">
        <f>C383+D383+E383-F383</f>
        <v>116000000</v>
      </c>
      <c r="H383" s="183">
        <v>0</v>
      </c>
      <c r="I383" s="183">
        <v>0</v>
      </c>
      <c r="J383" s="183">
        <f>G383-I383</f>
        <v>116000000</v>
      </c>
      <c r="K383" s="183">
        <v>0</v>
      </c>
      <c r="L383" s="183">
        <v>0</v>
      </c>
      <c r="M383" s="183">
        <v>0</v>
      </c>
      <c r="N383" s="183">
        <v>0</v>
      </c>
      <c r="O383" s="183">
        <v>0</v>
      </c>
      <c r="P383" s="14">
        <f>O383-I383</f>
        <v>0</v>
      </c>
      <c r="Q383" s="12">
        <f>G383-O383</f>
        <v>116000000</v>
      </c>
      <c r="R383" s="183">
        <v>0</v>
      </c>
      <c r="S383" s="438">
        <v>0</v>
      </c>
      <c r="T383" s="182"/>
      <c r="U383" s="364">
        <v>3011040902</v>
      </c>
      <c r="V383" s="362" t="s">
        <v>1049</v>
      </c>
      <c r="W383" s="283">
        <v>0</v>
      </c>
      <c r="X383" s="283">
        <v>116000000</v>
      </c>
      <c r="Y383" s="283">
        <v>0</v>
      </c>
      <c r="Z383" s="283">
        <v>0</v>
      </c>
      <c r="AA383" s="283">
        <v>0</v>
      </c>
      <c r="AB383" s="283">
        <v>116000000</v>
      </c>
      <c r="AC383" s="283">
        <v>0</v>
      </c>
      <c r="AD383" s="283">
        <v>0</v>
      </c>
      <c r="AE383" s="283">
        <v>0</v>
      </c>
      <c r="AF383" s="283">
        <v>0</v>
      </c>
      <c r="AG383" s="283">
        <v>116000000</v>
      </c>
      <c r="AH383" s="283">
        <v>0</v>
      </c>
      <c r="AI383" s="283">
        <v>0</v>
      </c>
      <c r="AJ383" s="283">
        <v>0</v>
      </c>
      <c r="AK383" s="283">
        <v>0</v>
      </c>
      <c r="AL383" s="283">
        <v>0</v>
      </c>
      <c r="AM383" s="283">
        <v>0</v>
      </c>
      <c r="AN383" s="283">
        <v>0</v>
      </c>
      <c r="AO383" s="283">
        <v>0</v>
      </c>
      <c r="AP383" s="283">
        <v>0</v>
      </c>
      <c r="AQ383" s="283">
        <v>0</v>
      </c>
      <c r="AR383" s="283">
        <v>0</v>
      </c>
      <c r="AS383" s="283">
        <v>0</v>
      </c>
      <c r="AT383" s="283">
        <v>0</v>
      </c>
      <c r="AU383" s="283">
        <v>0</v>
      </c>
      <c r="AV383" s="283">
        <v>0</v>
      </c>
      <c r="AW383" s="283">
        <v>0</v>
      </c>
      <c r="AX383" s="283">
        <v>0</v>
      </c>
      <c r="AY383" s="283">
        <v>0</v>
      </c>
    </row>
    <row r="384" spans="1:51" ht="20.100000000000001" customHeight="1" x14ac:dyDescent="0.25">
      <c r="A384" s="152">
        <v>301105</v>
      </c>
      <c r="B384" s="153" t="s">
        <v>609</v>
      </c>
      <c r="C384" s="154">
        <f t="shared" ref="C384:Q384" si="174">C385+C386+C387</f>
        <v>1020997049</v>
      </c>
      <c r="D384" s="154">
        <f t="shared" si="174"/>
        <v>90170</v>
      </c>
      <c r="E384" s="154">
        <f t="shared" si="174"/>
        <v>0</v>
      </c>
      <c r="F384" s="154">
        <f t="shared" si="174"/>
        <v>0</v>
      </c>
      <c r="G384" s="154">
        <f t="shared" si="174"/>
        <v>1021087219</v>
      </c>
      <c r="H384" s="154">
        <f t="shared" si="174"/>
        <v>45000000</v>
      </c>
      <c r="I384" s="154">
        <f t="shared" si="174"/>
        <v>96369845</v>
      </c>
      <c r="J384" s="154">
        <f t="shared" si="174"/>
        <v>924717374</v>
      </c>
      <c r="K384" s="154">
        <f t="shared" si="174"/>
        <v>0</v>
      </c>
      <c r="L384" s="154">
        <f t="shared" si="174"/>
        <v>0</v>
      </c>
      <c r="M384" s="154">
        <f t="shared" si="174"/>
        <v>0</v>
      </c>
      <c r="N384" s="154">
        <f t="shared" si="174"/>
        <v>134424400</v>
      </c>
      <c r="O384" s="154">
        <f t="shared" si="174"/>
        <v>230794245</v>
      </c>
      <c r="P384" s="154">
        <f t="shared" si="174"/>
        <v>134424400</v>
      </c>
      <c r="Q384" s="154">
        <f t="shared" si="174"/>
        <v>790292974</v>
      </c>
      <c r="R384" s="154">
        <f>R385+R386+R387</f>
        <v>134424400</v>
      </c>
      <c r="S384" s="452">
        <f>S385+S386+S387</f>
        <v>230794245</v>
      </c>
      <c r="T384" s="182"/>
      <c r="U384" s="364">
        <v>301105</v>
      </c>
      <c r="V384" s="362" t="s">
        <v>1050</v>
      </c>
      <c r="W384" s="283">
        <v>1020997049</v>
      </c>
      <c r="X384" s="283">
        <v>90170</v>
      </c>
      <c r="Y384" s="283">
        <v>0</v>
      </c>
      <c r="Z384" s="283">
        <v>0</v>
      </c>
      <c r="AA384" s="283">
        <v>0</v>
      </c>
      <c r="AB384" s="283">
        <v>1021087219</v>
      </c>
      <c r="AC384" s="283">
        <v>0</v>
      </c>
      <c r="AD384" s="283">
        <v>96369845</v>
      </c>
      <c r="AE384" s="283">
        <v>134424400</v>
      </c>
      <c r="AF384" s="283">
        <v>230794245</v>
      </c>
      <c r="AG384" s="283">
        <v>790292974</v>
      </c>
      <c r="AH384" s="283">
        <v>0</v>
      </c>
      <c r="AI384" s="283">
        <v>51369845</v>
      </c>
      <c r="AJ384" s="283">
        <v>45000000</v>
      </c>
      <c r="AK384" s="283">
        <v>96369845</v>
      </c>
      <c r="AL384" s="283">
        <v>134424400</v>
      </c>
      <c r="AM384" s="283">
        <v>0</v>
      </c>
      <c r="AN384" s="283">
        <v>0</v>
      </c>
      <c r="AO384" s="283">
        <v>0</v>
      </c>
      <c r="AP384" s="283">
        <v>0</v>
      </c>
      <c r="AQ384" s="283">
        <v>96369845</v>
      </c>
      <c r="AR384" s="283">
        <v>0</v>
      </c>
      <c r="AS384" s="283">
        <v>0</v>
      </c>
      <c r="AT384" s="283">
        <v>0</v>
      </c>
      <c r="AU384" s="283">
        <v>0</v>
      </c>
      <c r="AV384" s="283">
        <v>0</v>
      </c>
      <c r="AW384" s="283">
        <v>0</v>
      </c>
      <c r="AX384" s="283">
        <v>0</v>
      </c>
      <c r="AY384" s="283">
        <v>0</v>
      </c>
    </row>
    <row r="385" spans="1:51" ht="20.100000000000001" customHeight="1" x14ac:dyDescent="0.25">
      <c r="A385" s="10">
        <v>30110501</v>
      </c>
      <c r="B385" s="22" t="s">
        <v>610</v>
      </c>
      <c r="C385" s="23">
        <v>770997049</v>
      </c>
      <c r="D385" s="183">
        <v>0</v>
      </c>
      <c r="E385" s="131">
        <v>0</v>
      </c>
      <c r="F385" s="131">
        <v>0</v>
      </c>
      <c r="G385" s="12">
        <f>C385+D385+E385-F385</f>
        <v>770997049</v>
      </c>
      <c r="H385" s="183">
        <v>0</v>
      </c>
      <c r="I385" s="183">
        <v>0</v>
      </c>
      <c r="J385" s="183">
        <f>G385-I385</f>
        <v>770997049</v>
      </c>
      <c r="K385" s="183">
        <v>0</v>
      </c>
      <c r="L385" s="183">
        <v>0</v>
      </c>
      <c r="M385" s="183">
        <v>0</v>
      </c>
      <c r="N385" s="183">
        <v>0</v>
      </c>
      <c r="O385" s="183">
        <v>0</v>
      </c>
      <c r="P385" s="12">
        <f>O385-I385</f>
        <v>0</v>
      </c>
      <c r="Q385" s="12">
        <f>G385-O385</f>
        <v>770997049</v>
      </c>
      <c r="R385" s="183">
        <v>0</v>
      </c>
      <c r="S385" s="438">
        <v>0</v>
      </c>
      <c r="T385" s="182"/>
      <c r="U385" s="364">
        <v>30110501</v>
      </c>
      <c r="V385" s="362" t="s">
        <v>1051</v>
      </c>
      <c r="W385" s="283">
        <v>770997049</v>
      </c>
      <c r="X385" s="283">
        <v>0</v>
      </c>
      <c r="Y385" s="283">
        <v>0</v>
      </c>
      <c r="Z385" s="283">
        <v>0</v>
      </c>
      <c r="AA385" s="283">
        <v>0</v>
      </c>
      <c r="AB385" s="283">
        <v>770997049</v>
      </c>
      <c r="AC385" s="283">
        <v>0</v>
      </c>
      <c r="AD385" s="283">
        <v>0</v>
      </c>
      <c r="AE385" s="283">
        <v>0</v>
      </c>
      <c r="AF385" s="283">
        <v>0</v>
      </c>
      <c r="AG385" s="283">
        <v>770997049</v>
      </c>
      <c r="AH385" s="283">
        <v>0</v>
      </c>
      <c r="AI385" s="283">
        <v>0</v>
      </c>
      <c r="AJ385" s="283">
        <v>0</v>
      </c>
      <c r="AK385" s="283">
        <v>0</v>
      </c>
      <c r="AL385" s="283">
        <v>0</v>
      </c>
      <c r="AM385" s="283">
        <v>0</v>
      </c>
      <c r="AN385" s="283">
        <v>0</v>
      </c>
      <c r="AO385" s="283">
        <v>0</v>
      </c>
      <c r="AP385" s="283">
        <v>0</v>
      </c>
      <c r="AQ385" s="283">
        <v>0</v>
      </c>
      <c r="AR385" s="283">
        <v>0</v>
      </c>
      <c r="AS385" s="283">
        <v>0</v>
      </c>
      <c r="AT385" s="283">
        <v>0</v>
      </c>
      <c r="AU385" s="283">
        <v>0</v>
      </c>
      <c r="AV385" s="283">
        <v>0</v>
      </c>
      <c r="AW385" s="283">
        <v>0</v>
      </c>
      <c r="AX385" s="283">
        <v>0</v>
      </c>
      <c r="AY385" s="283">
        <v>0</v>
      </c>
    </row>
    <row r="386" spans="1:51" ht="20.100000000000001" customHeight="1" x14ac:dyDescent="0.25">
      <c r="A386" s="10">
        <v>30110503</v>
      </c>
      <c r="B386" s="22" t="s">
        <v>611</v>
      </c>
      <c r="C386" s="25">
        <v>250000000</v>
      </c>
      <c r="D386" s="183">
        <v>0</v>
      </c>
      <c r="E386" s="131">
        <v>0</v>
      </c>
      <c r="F386" s="131">
        <v>0</v>
      </c>
      <c r="G386" s="14">
        <f>C386+D386+E386-F386</f>
        <v>250000000</v>
      </c>
      <c r="H386" s="183">
        <v>45000000</v>
      </c>
      <c r="I386" s="183">
        <v>96369845</v>
      </c>
      <c r="J386" s="183">
        <f>G386-I386</f>
        <v>153630155</v>
      </c>
      <c r="K386" s="183">
        <v>0</v>
      </c>
      <c r="L386" s="183">
        <v>0</v>
      </c>
      <c r="M386" s="183">
        <v>0</v>
      </c>
      <c r="N386" s="183">
        <v>134424400</v>
      </c>
      <c r="O386" s="183">
        <v>230794245</v>
      </c>
      <c r="P386" s="14">
        <f>O386-I386</f>
        <v>134424400</v>
      </c>
      <c r="Q386" s="12">
        <f>G386-O386</f>
        <v>19205755</v>
      </c>
      <c r="R386" s="183">
        <v>134424400</v>
      </c>
      <c r="S386" s="438">
        <v>230794245</v>
      </c>
      <c r="T386" s="182"/>
      <c r="U386" s="364">
        <v>30110503</v>
      </c>
      <c r="V386" s="362" t="s">
        <v>1052</v>
      </c>
      <c r="W386" s="283">
        <v>250000000</v>
      </c>
      <c r="X386" s="283">
        <v>0</v>
      </c>
      <c r="Y386" s="283">
        <v>0</v>
      </c>
      <c r="Z386" s="283">
        <v>0</v>
      </c>
      <c r="AA386" s="283">
        <v>0</v>
      </c>
      <c r="AB386" s="283">
        <v>250000000</v>
      </c>
      <c r="AC386" s="283">
        <v>0</v>
      </c>
      <c r="AD386" s="283">
        <v>96369845</v>
      </c>
      <c r="AE386" s="283">
        <v>134424400</v>
      </c>
      <c r="AF386" s="283">
        <v>230794245</v>
      </c>
      <c r="AG386" s="283">
        <v>19205755</v>
      </c>
      <c r="AH386" s="283">
        <v>0</v>
      </c>
      <c r="AI386" s="283">
        <v>51369845</v>
      </c>
      <c r="AJ386" s="283">
        <v>45000000</v>
      </c>
      <c r="AK386" s="283">
        <v>96369845</v>
      </c>
      <c r="AL386" s="283">
        <v>134424400</v>
      </c>
      <c r="AM386" s="283">
        <v>0</v>
      </c>
      <c r="AN386" s="283">
        <v>0</v>
      </c>
      <c r="AO386" s="283">
        <v>0</v>
      </c>
      <c r="AP386" s="283">
        <v>0</v>
      </c>
      <c r="AQ386" s="283">
        <v>96369845</v>
      </c>
      <c r="AR386" s="283">
        <v>0</v>
      </c>
      <c r="AS386" s="283">
        <v>0</v>
      </c>
      <c r="AT386" s="283">
        <v>0</v>
      </c>
      <c r="AU386" s="283">
        <v>0</v>
      </c>
      <c r="AV386" s="283">
        <v>0</v>
      </c>
      <c r="AW386" s="283">
        <v>0</v>
      </c>
      <c r="AX386" s="283">
        <v>0</v>
      </c>
      <c r="AY386" s="283">
        <v>0</v>
      </c>
    </row>
    <row r="387" spans="1:51" ht="20.100000000000001" customHeight="1" x14ac:dyDescent="0.25">
      <c r="A387" s="152">
        <v>30110509</v>
      </c>
      <c r="B387" s="153" t="s">
        <v>588</v>
      </c>
      <c r="C387" s="154">
        <f t="shared" ref="C387:S387" si="175">C388</f>
        <v>0</v>
      </c>
      <c r="D387" s="154">
        <f t="shared" si="175"/>
        <v>90170</v>
      </c>
      <c r="E387" s="154">
        <f t="shared" si="175"/>
        <v>0</v>
      </c>
      <c r="F387" s="154">
        <f t="shared" si="175"/>
        <v>0</v>
      </c>
      <c r="G387" s="154">
        <f t="shared" si="175"/>
        <v>90170</v>
      </c>
      <c r="H387" s="154">
        <f t="shared" si="175"/>
        <v>0</v>
      </c>
      <c r="I387" s="154">
        <f t="shared" si="175"/>
        <v>0</v>
      </c>
      <c r="J387" s="154">
        <f t="shared" si="175"/>
        <v>90170</v>
      </c>
      <c r="K387" s="154">
        <f t="shared" si="175"/>
        <v>0</v>
      </c>
      <c r="L387" s="154">
        <f t="shared" si="175"/>
        <v>0</v>
      </c>
      <c r="M387" s="154">
        <f t="shared" si="175"/>
        <v>0</v>
      </c>
      <c r="N387" s="154">
        <f t="shared" si="175"/>
        <v>0</v>
      </c>
      <c r="O387" s="154">
        <f t="shared" si="175"/>
        <v>0</v>
      </c>
      <c r="P387" s="154">
        <f t="shared" si="175"/>
        <v>0</v>
      </c>
      <c r="Q387" s="154">
        <f t="shared" si="175"/>
        <v>90170</v>
      </c>
      <c r="R387" s="154">
        <f t="shared" si="175"/>
        <v>0</v>
      </c>
      <c r="S387" s="452">
        <f t="shared" si="175"/>
        <v>0</v>
      </c>
      <c r="T387" s="182"/>
      <c r="U387" s="364">
        <v>30110509</v>
      </c>
      <c r="V387" s="362" t="s">
        <v>588</v>
      </c>
      <c r="W387" s="283">
        <v>0</v>
      </c>
      <c r="X387" s="283">
        <v>90170</v>
      </c>
      <c r="Y387" s="283">
        <v>0</v>
      </c>
      <c r="Z387" s="283">
        <v>0</v>
      </c>
      <c r="AA387" s="283">
        <v>0</v>
      </c>
      <c r="AB387" s="283">
        <v>90170</v>
      </c>
      <c r="AC387" s="283">
        <v>0</v>
      </c>
      <c r="AD387" s="283">
        <v>0</v>
      </c>
      <c r="AE387" s="283">
        <v>0</v>
      </c>
      <c r="AF387" s="283">
        <v>0</v>
      </c>
      <c r="AG387" s="283">
        <v>90170</v>
      </c>
      <c r="AH387" s="283">
        <v>0</v>
      </c>
      <c r="AI387" s="283">
        <v>0</v>
      </c>
      <c r="AJ387" s="283">
        <v>0</v>
      </c>
      <c r="AK387" s="283">
        <v>0</v>
      </c>
      <c r="AL387" s="283">
        <v>0</v>
      </c>
      <c r="AM387" s="283">
        <v>0</v>
      </c>
      <c r="AN387" s="283">
        <v>0</v>
      </c>
      <c r="AO387" s="283">
        <v>0</v>
      </c>
      <c r="AP387" s="283">
        <v>0</v>
      </c>
      <c r="AQ387" s="283">
        <v>0</v>
      </c>
      <c r="AR387" s="283">
        <v>0</v>
      </c>
      <c r="AS387" s="283">
        <v>0</v>
      </c>
      <c r="AT387" s="283">
        <v>0</v>
      </c>
      <c r="AU387" s="283">
        <v>0</v>
      </c>
      <c r="AV387" s="283">
        <v>0</v>
      </c>
      <c r="AW387" s="283">
        <v>0</v>
      </c>
      <c r="AX387" s="283">
        <v>0</v>
      </c>
      <c r="AY387" s="283">
        <v>0</v>
      </c>
    </row>
    <row r="388" spans="1:51" ht="20.100000000000001" customHeight="1" x14ac:dyDescent="0.25">
      <c r="A388" s="26">
        <v>3011050901</v>
      </c>
      <c r="B388" s="21" t="s">
        <v>612</v>
      </c>
      <c r="C388" s="27"/>
      <c r="D388" s="183">
        <v>90170</v>
      </c>
      <c r="E388" s="131">
        <v>0</v>
      </c>
      <c r="F388" s="131">
        <v>0</v>
      </c>
      <c r="G388" s="15">
        <f>C388+D388+E388-F388</f>
        <v>90170</v>
      </c>
      <c r="H388" s="183">
        <v>0</v>
      </c>
      <c r="I388" s="183">
        <v>0</v>
      </c>
      <c r="J388" s="183">
        <f>G388-I388</f>
        <v>90170</v>
      </c>
      <c r="K388" s="183">
        <v>0</v>
      </c>
      <c r="L388" s="183">
        <v>0</v>
      </c>
      <c r="M388" s="183">
        <v>0</v>
      </c>
      <c r="N388" s="183">
        <v>0</v>
      </c>
      <c r="O388" s="183">
        <v>0</v>
      </c>
      <c r="P388" s="15">
        <f>O388-I388</f>
        <v>0</v>
      </c>
      <c r="Q388" s="12">
        <f>G388-O388</f>
        <v>90170</v>
      </c>
      <c r="R388" s="183">
        <v>0</v>
      </c>
      <c r="S388" s="438">
        <v>0</v>
      </c>
      <c r="T388" s="182"/>
      <c r="U388" s="364">
        <v>3011050901</v>
      </c>
      <c r="V388" s="362" t="s">
        <v>1053</v>
      </c>
      <c r="W388" s="283">
        <v>0</v>
      </c>
      <c r="X388" s="283">
        <v>90170</v>
      </c>
      <c r="Y388" s="283">
        <v>0</v>
      </c>
      <c r="Z388" s="283">
        <v>0</v>
      </c>
      <c r="AA388" s="283">
        <v>0</v>
      </c>
      <c r="AB388" s="283">
        <v>90170</v>
      </c>
      <c r="AC388" s="283">
        <v>0</v>
      </c>
      <c r="AD388" s="283">
        <v>0</v>
      </c>
      <c r="AE388" s="283">
        <v>0</v>
      </c>
      <c r="AF388" s="283">
        <v>0</v>
      </c>
      <c r="AG388" s="283">
        <v>90170</v>
      </c>
      <c r="AH388" s="283">
        <v>0</v>
      </c>
      <c r="AI388" s="283">
        <v>0</v>
      </c>
      <c r="AJ388" s="283">
        <v>0</v>
      </c>
      <c r="AK388" s="283">
        <v>0</v>
      </c>
      <c r="AL388" s="283">
        <v>0</v>
      </c>
      <c r="AM388" s="283">
        <v>0</v>
      </c>
      <c r="AN388" s="283">
        <v>0</v>
      </c>
      <c r="AO388" s="283">
        <v>0</v>
      </c>
      <c r="AP388" s="283">
        <v>0</v>
      </c>
      <c r="AQ388" s="283">
        <v>0</v>
      </c>
      <c r="AR388" s="283">
        <v>0</v>
      </c>
      <c r="AS388" s="283">
        <v>0</v>
      </c>
      <c r="AT388" s="283">
        <v>0</v>
      </c>
      <c r="AU388" s="283">
        <v>0</v>
      </c>
      <c r="AV388" s="283">
        <v>0</v>
      </c>
      <c r="AW388" s="283">
        <v>0</v>
      </c>
      <c r="AX388" s="283">
        <v>0</v>
      </c>
      <c r="AY388" s="283">
        <v>0</v>
      </c>
    </row>
    <row r="389" spans="1:51" ht="20.100000000000001" customHeight="1" x14ac:dyDescent="0.25">
      <c r="A389" s="152">
        <v>301106</v>
      </c>
      <c r="B389" s="153" t="s">
        <v>613</v>
      </c>
      <c r="C389" s="154">
        <f t="shared" ref="C389:Q389" si="176">C390+C391</f>
        <v>686700000</v>
      </c>
      <c r="D389" s="154">
        <f t="shared" si="176"/>
        <v>0</v>
      </c>
      <c r="E389" s="154">
        <f t="shared" si="176"/>
        <v>0</v>
      </c>
      <c r="F389" s="154">
        <f t="shared" si="176"/>
        <v>0</v>
      </c>
      <c r="G389" s="154">
        <f t="shared" si="176"/>
        <v>686700000</v>
      </c>
      <c r="H389" s="154">
        <f t="shared" si="176"/>
        <v>0</v>
      </c>
      <c r="I389" s="154">
        <f t="shared" si="176"/>
        <v>33787260</v>
      </c>
      <c r="J389" s="154">
        <f t="shared" si="176"/>
        <v>652912740</v>
      </c>
      <c r="K389" s="154">
        <f t="shared" si="176"/>
        <v>6757452</v>
      </c>
      <c r="L389" s="154">
        <f t="shared" si="176"/>
        <v>33787260</v>
      </c>
      <c r="M389" s="154">
        <f t="shared" si="176"/>
        <v>33787260</v>
      </c>
      <c r="N389" s="154">
        <f t="shared" si="176"/>
        <v>0</v>
      </c>
      <c r="O389" s="154">
        <f t="shared" si="176"/>
        <v>33787260</v>
      </c>
      <c r="P389" s="154">
        <f t="shared" si="176"/>
        <v>0</v>
      </c>
      <c r="Q389" s="154">
        <f t="shared" si="176"/>
        <v>652912740</v>
      </c>
      <c r="R389" s="154">
        <f>R390+R391</f>
        <v>0</v>
      </c>
      <c r="S389" s="452">
        <f>S390+S391</f>
        <v>33787260</v>
      </c>
      <c r="T389" s="182"/>
      <c r="U389" s="364">
        <v>301106</v>
      </c>
      <c r="V389" s="362" t="s">
        <v>1054</v>
      </c>
      <c r="W389" s="283">
        <v>686700000</v>
      </c>
      <c r="X389" s="283">
        <v>0</v>
      </c>
      <c r="Y389" s="283">
        <v>0</v>
      </c>
      <c r="Z389" s="283">
        <v>0</v>
      </c>
      <c r="AA389" s="283">
        <v>0</v>
      </c>
      <c r="AB389" s="283">
        <v>686700000</v>
      </c>
      <c r="AC389" s="283">
        <v>0</v>
      </c>
      <c r="AD389" s="283">
        <v>33787260</v>
      </c>
      <c r="AE389" s="283">
        <v>0</v>
      </c>
      <c r="AF389" s="283">
        <v>33787260</v>
      </c>
      <c r="AG389" s="283">
        <v>652912740</v>
      </c>
      <c r="AH389" s="283">
        <v>0</v>
      </c>
      <c r="AI389" s="283">
        <v>33787260</v>
      </c>
      <c r="AJ389" s="283">
        <v>0</v>
      </c>
      <c r="AK389" s="283">
        <v>33787260</v>
      </c>
      <c r="AL389" s="283">
        <v>0</v>
      </c>
      <c r="AM389" s="283">
        <v>0</v>
      </c>
      <c r="AN389" s="283">
        <v>27029808</v>
      </c>
      <c r="AO389" s="283">
        <v>6757452</v>
      </c>
      <c r="AP389" s="283">
        <v>33787260</v>
      </c>
      <c r="AQ389" s="283">
        <v>0</v>
      </c>
      <c r="AR389" s="283">
        <v>0</v>
      </c>
      <c r="AS389" s="283">
        <v>0</v>
      </c>
      <c r="AT389" s="283">
        <v>0</v>
      </c>
      <c r="AU389" s="283">
        <v>27029808</v>
      </c>
      <c r="AV389" s="283">
        <v>6757452</v>
      </c>
      <c r="AW389" s="283">
        <v>33787260</v>
      </c>
      <c r="AX389" s="283">
        <v>33787260</v>
      </c>
      <c r="AY389" s="283">
        <v>33787260</v>
      </c>
    </row>
    <row r="390" spans="1:51" ht="20.100000000000001" customHeight="1" x14ac:dyDescent="0.25">
      <c r="A390" s="10">
        <v>30110602</v>
      </c>
      <c r="B390" s="22" t="s">
        <v>614</v>
      </c>
      <c r="C390" s="23">
        <v>600000000</v>
      </c>
      <c r="D390" s="183">
        <v>0</v>
      </c>
      <c r="E390" s="131">
        <v>0</v>
      </c>
      <c r="F390" s="131">
        <v>0</v>
      </c>
      <c r="G390" s="12">
        <f>C390+D390+E390-F390</f>
        <v>600000000</v>
      </c>
      <c r="H390" s="183">
        <v>0</v>
      </c>
      <c r="I390" s="183">
        <v>0</v>
      </c>
      <c r="J390" s="183">
        <f>G390-I390</f>
        <v>600000000</v>
      </c>
      <c r="K390" s="183">
        <v>0</v>
      </c>
      <c r="L390" s="183">
        <v>0</v>
      </c>
      <c r="M390" s="183">
        <v>0</v>
      </c>
      <c r="N390" s="183">
        <v>0</v>
      </c>
      <c r="O390" s="183">
        <v>0</v>
      </c>
      <c r="P390" s="12">
        <f>O390-I390</f>
        <v>0</v>
      </c>
      <c r="Q390" s="12">
        <f>G390-O390</f>
        <v>600000000</v>
      </c>
      <c r="R390" s="183">
        <v>0</v>
      </c>
      <c r="S390" s="438">
        <v>0</v>
      </c>
      <c r="T390" s="182"/>
      <c r="U390" s="364">
        <v>30110602</v>
      </c>
      <c r="V390" s="362" t="s">
        <v>1055</v>
      </c>
      <c r="W390" s="283">
        <v>600000000</v>
      </c>
      <c r="X390" s="283">
        <v>0</v>
      </c>
      <c r="Y390" s="283">
        <v>0</v>
      </c>
      <c r="Z390" s="283">
        <v>0</v>
      </c>
      <c r="AA390" s="283">
        <v>0</v>
      </c>
      <c r="AB390" s="283">
        <v>600000000</v>
      </c>
      <c r="AC390" s="283">
        <v>0</v>
      </c>
      <c r="AD390" s="283">
        <v>0</v>
      </c>
      <c r="AE390" s="283">
        <v>0</v>
      </c>
      <c r="AF390" s="283">
        <v>0</v>
      </c>
      <c r="AG390" s="283">
        <v>600000000</v>
      </c>
      <c r="AH390" s="283">
        <v>0</v>
      </c>
      <c r="AI390" s="283">
        <v>0</v>
      </c>
      <c r="AJ390" s="283">
        <v>0</v>
      </c>
      <c r="AK390" s="283">
        <v>0</v>
      </c>
      <c r="AL390" s="283">
        <v>0</v>
      </c>
      <c r="AM390" s="283">
        <v>0</v>
      </c>
      <c r="AN390" s="283">
        <v>0</v>
      </c>
      <c r="AO390" s="283">
        <v>0</v>
      </c>
      <c r="AP390" s="283">
        <v>0</v>
      </c>
      <c r="AQ390" s="283">
        <v>0</v>
      </c>
      <c r="AR390" s="283">
        <v>0</v>
      </c>
      <c r="AS390" s="283">
        <v>0</v>
      </c>
      <c r="AT390" s="283">
        <v>0</v>
      </c>
      <c r="AU390" s="283">
        <v>0</v>
      </c>
      <c r="AV390" s="283">
        <v>0</v>
      </c>
      <c r="AW390" s="283">
        <v>0</v>
      </c>
      <c r="AX390" s="283">
        <v>0</v>
      </c>
      <c r="AY390" s="283">
        <v>0</v>
      </c>
    </row>
    <row r="391" spans="1:51" ht="20.100000000000001" customHeight="1" x14ac:dyDescent="0.25">
      <c r="A391" s="10">
        <v>30110604</v>
      </c>
      <c r="B391" s="22" t="s">
        <v>615</v>
      </c>
      <c r="C391" s="25">
        <v>86700000</v>
      </c>
      <c r="D391" s="183">
        <v>0</v>
      </c>
      <c r="E391" s="131">
        <v>0</v>
      </c>
      <c r="F391" s="131">
        <v>0</v>
      </c>
      <c r="G391" s="14">
        <f>C391+D391+E391-F391</f>
        <v>86700000</v>
      </c>
      <c r="H391" s="183">
        <v>0</v>
      </c>
      <c r="I391" s="183">
        <v>33787260</v>
      </c>
      <c r="J391" s="183">
        <f>G391-I391</f>
        <v>52912740</v>
      </c>
      <c r="K391" s="183">
        <v>6757452</v>
      </c>
      <c r="L391" s="183">
        <v>33787260</v>
      </c>
      <c r="M391" s="183">
        <v>33787260</v>
      </c>
      <c r="N391" s="183">
        <v>0</v>
      </c>
      <c r="O391" s="183">
        <v>33787260</v>
      </c>
      <c r="P391" s="14">
        <f>O391-I391</f>
        <v>0</v>
      </c>
      <c r="Q391" s="12">
        <f>G391-O391</f>
        <v>52912740</v>
      </c>
      <c r="R391" s="183">
        <v>0</v>
      </c>
      <c r="S391" s="438">
        <v>33787260</v>
      </c>
      <c r="T391" s="182"/>
      <c r="U391" s="364">
        <v>30110604</v>
      </c>
      <c r="V391" s="362" t="s">
        <v>1056</v>
      </c>
      <c r="W391" s="283">
        <v>86700000</v>
      </c>
      <c r="X391" s="283">
        <v>0</v>
      </c>
      <c r="Y391" s="283">
        <v>0</v>
      </c>
      <c r="Z391" s="283">
        <v>0</v>
      </c>
      <c r="AA391" s="283">
        <v>0</v>
      </c>
      <c r="AB391" s="283">
        <v>86700000</v>
      </c>
      <c r="AC391" s="283">
        <v>0</v>
      </c>
      <c r="AD391" s="283">
        <v>33787260</v>
      </c>
      <c r="AE391" s="283">
        <v>0</v>
      </c>
      <c r="AF391" s="283">
        <v>33787260</v>
      </c>
      <c r="AG391" s="283">
        <v>52912740</v>
      </c>
      <c r="AH391" s="283">
        <v>0</v>
      </c>
      <c r="AI391" s="283">
        <v>33787260</v>
      </c>
      <c r="AJ391" s="283">
        <v>0</v>
      </c>
      <c r="AK391" s="283">
        <v>33787260</v>
      </c>
      <c r="AL391" s="283">
        <v>0</v>
      </c>
      <c r="AM391" s="283">
        <v>0</v>
      </c>
      <c r="AN391" s="283">
        <v>27029808</v>
      </c>
      <c r="AO391" s="283">
        <v>6757452</v>
      </c>
      <c r="AP391" s="283">
        <v>33787260</v>
      </c>
      <c r="AQ391" s="283">
        <v>0</v>
      </c>
      <c r="AR391" s="283">
        <v>0</v>
      </c>
      <c r="AS391" s="283">
        <v>0</v>
      </c>
      <c r="AT391" s="283">
        <v>0</v>
      </c>
      <c r="AU391" s="283">
        <v>27029808</v>
      </c>
      <c r="AV391" s="283">
        <v>6757452</v>
      </c>
      <c r="AW391" s="283">
        <v>33787260</v>
      </c>
      <c r="AX391" s="283">
        <v>33787260</v>
      </c>
      <c r="AY391" s="283">
        <v>33787260</v>
      </c>
    </row>
    <row r="392" spans="1:51" ht="20.100000000000001" customHeight="1" x14ac:dyDescent="0.25">
      <c r="A392" s="152">
        <v>301107</v>
      </c>
      <c r="B392" s="153" t="s">
        <v>616</v>
      </c>
      <c r="C392" s="154">
        <f t="shared" ref="C392:Q392" si="177">C393+C394+C395+C396</f>
        <v>136780973</v>
      </c>
      <c r="D392" s="154">
        <f t="shared" si="177"/>
        <v>23241105.5</v>
      </c>
      <c r="E392" s="154">
        <f t="shared" si="177"/>
        <v>0</v>
      </c>
      <c r="F392" s="154">
        <f t="shared" si="177"/>
        <v>0</v>
      </c>
      <c r="G392" s="154">
        <f t="shared" si="177"/>
        <v>160022078.5</v>
      </c>
      <c r="H392" s="154">
        <f t="shared" si="177"/>
        <v>0</v>
      </c>
      <c r="I392" s="154">
        <f t="shared" si="177"/>
        <v>6128496</v>
      </c>
      <c r="J392" s="154">
        <f t="shared" si="177"/>
        <v>153893582.5</v>
      </c>
      <c r="K392" s="154">
        <f t="shared" si="177"/>
        <v>0</v>
      </c>
      <c r="L392" s="154">
        <f t="shared" si="177"/>
        <v>6128496</v>
      </c>
      <c r="M392" s="154">
        <f t="shared" si="177"/>
        <v>6128496</v>
      </c>
      <c r="N392" s="154">
        <f t="shared" si="177"/>
        <v>0</v>
      </c>
      <c r="O392" s="154">
        <f t="shared" si="177"/>
        <v>6800000</v>
      </c>
      <c r="P392" s="154">
        <f t="shared" si="177"/>
        <v>671504</v>
      </c>
      <c r="Q392" s="154">
        <f t="shared" si="177"/>
        <v>153222078.5</v>
      </c>
      <c r="R392" s="154">
        <f>R393+R394+R395+R396</f>
        <v>0</v>
      </c>
      <c r="S392" s="452">
        <f>S393+S394+S395+S396</f>
        <v>6800000</v>
      </c>
      <c r="T392" s="182"/>
      <c r="U392" s="364">
        <v>301107</v>
      </c>
      <c r="V392" s="362" t="s">
        <v>616</v>
      </c>
      <c r="W392" s="283">
        <v>136780973</v>
      </c>
      <c r="X392" s="283">
        <v>23241105.5</v>
      </c>
      <c r="Y392" s="283">
        <v>0</v>
      </c>
      <c r="Z392" s="283">
        <v>0</v>
      </c>
      <c r="AA392" s="283">
        <v>0</v>
      </c>
      <c r="AB392" s="283">
        <v>160022078.5</v>
      </c>
      <c r="AC392" s="283">
        <v>0</v>
      </c>
      <c r="AD392" s="283">
        <v>6800000</v>
      </c>
      <c r="AE392" s="283">
        <v>0</v>
      </c>
      <c r="AF392" s="283">
        <v>6800000</v>
      </c>
      <c r="AG392" s="283">
        <v>153222078.5</v>
      </c>
      <c r="AH392" s="283">
        <v>0</v>
      </c>
      <c r="AI392" s="283">
        <v>6128496</v>
      </c>
      <c r="AJ392" s="283">
        <v>0</v>
      </c>
      <c r="AK392" s="283">
        <v>6128496</v>
      </c>
      <c r="AL392" s="283">
        <v>671504</v>
      </c>
      <c r="AM392" s="283">
        <v>0</v>
      </c>
      <c r="AN392" s="283">
        <v>6128496</v>
      </c>
      <c r="AO392" s="283">
        <v>0</v>
      </c>
      <c r="AP392" s="283">
        <v>6128496</v>
      </c>
      <c r="AQ392" s="283">
        <v>0</v>
      </c>
      <c r="AR392" s="283">
        <v>0</v>
      </c>
      <c r="AS392" s="283">
        <v>0</v>
      </c>
      <c r="AT392" s="283">
        <v>0</v>
      </c>
      <c r="AU392" s="283">
        <v>6128496</v>
      </c>
      <c r="AV392" s="283">
        <v>0</v>
      </c>
      <c r="AW392" s="283">
        <v>6128496</v>
      </c>
      <c r="AX392" s="283">
        <v>6128496</v>
      </c>
      <c r="AY392" s="283">
        <v>6128496</v>
      </c>
    </row>
    <row r="393" spans="1:51" ht="20.100000000000001" customHeight="1" x14ac:dyDescent="0.25">
      <c r="A393" s="10">
        <v>30110701</v>
      </c>
      <c r="B393" s="22" t="s">
        <v>617</v>
      </c>
      <c r="C393" s="23">
        <v>72280973</v>
      </c>
      <c r="D393" s="183">
        <v>0</v>
      </c>
      <c r="E393" s="131">
        <v>0</v>
      </c>
      <c r="F393" s="131">
        <v>0</v>
      </c>
      <c r="G393" s="12">
        <f>C393+D393+E393-F393</f>
        <v>72280973</v>
      </c>
      <c r="H393" s="183">
        <v>0</v>
      </c>
      <c r="I393" s="183">
        <v>0</v>
      </c>
      <c r="J393" s="183">
        <f>G393-I393</f>
        <v>72280973</v>
      </c>
      <c r="K393" s="183">
        <v>0</v>
      </c>
      <c r="L393" s="183">
        <v>0</v>
      </c>
      <c r="M393" s="183">
        <v>0</v>
      </c>
      <c r="N393" s="183">
        <v>0</v>
      </c>
      <c r="O393" s="183">
        <v>0</v>
      </c>
      <c r="P393" s="12">
        <f>O393-I393</f>
        <v>0</v>
      </c>
      <c r="Q393" s="12">
        <f>G393-O393</f>
        <v>72280973</v>
      </c>
      <c r="R393" s="183">
        <v>0</v>
      </c>
      <c r="S393" s="438">
        <v>0</v>
      </c>
      <c r="T393" s="182"/>
      <c r="U393" s="364">
        <v>30110701</v>
      </c>
      <c r="V393" s="362" t="s">
        <v>617</v>
      </c>
      <c r="W393" s="283">
        <v>72280973</v>
      </c>
      <c r="X393" s="283">
        <v>0</v>
      </c>
      <c r="Y393" s="283">
        <v>0</v>
      </c>
      <c r="Z393" s="283">
        <v>0</v>
      </c>
      <c r="AA393" s="283">
        <v>0</v>
      </c>
      <c r="AB393" s="283">
        <v>72280973</v>
      </c>
      <c r="AC393" s="283">
        <v>0</v>
      </c>
      <c r="AD393" s="283">
        <v>0</v>
      </c>
      <c r="AE393" s="283">
        <v>0</v>
      </c>
      <c r="AF393" s="283">
        <v>0</v>
      </c>
      <c r="AG393" s="283">
        <v>72280973</v>
      </c>
      <c r="AH393" s="283">
        <v>0</v>
      </c>
      <c r="AI393" s="283">
        <v>0</v>
      </c>
      <c r="AJ393" s="283">
        <v>0</v>
      </c>
      <c r="AK393" s="283">
        <v>0</v>
      </c>
      <c r="AL393" s="283">
        <v>0</v>
      </c>
      <c r="AM393" s="283">
        <v>0</v>
      </c>
      <c r="AN393" s="283">
        <v>0</v>
      </c>
      <c r="AO393" s="283">
        <v>0</v>
      </c>
      <c r="AP393" s="283">
        <v>0</v>
      </c>
      <c r="AQ393" s="283">
        <v>0</v>
      </c>
      <c r="AR393" s="283">
        <v>0</v>
      </c>
      <c r="AS393" s="283">
        <v>0</v>
      </c>
      <c r="AT393" s="283">
        <v>0</v>
      </c>
      <c r="AU393" s="283">
        <v>0</v>
      </c>
      <c r="AV393" s="283">
        <v>0</v>
      </c>
      <c r="AW393" s="283">
        <v>0</v>
      </c>
      <c r="AX393" s="283">
        <v>0</v>
      </c>
      <c r="AY393" s="283">
        <v>0</v>
      </c>
    </row>
    <row r="394" spans="1:51" ht="20.100000000000001" customHeight="1" x14ac:dyDescent="0.25">
      <c r="A394" s="10">
        <v>30110703</v>
      </c>
      <c r="B394" s="22" t="s">
        <v>618</v>
      </c>
      <c r="C394" s="24">
        <v>15000000</v>
      </c>
      <c r="D394" s="183">
        <v>0</v>
      </c>
      <c r="E394" s="131">
        <v>0</v>
      </c>
      <c r="F394" s="131">
        <v>0</v>
      </c>
      <c r="G394" s="13">
        <f>C394+D394+E394-F394</f>
        <v>15000000</v>
      </c>
      <c r="H394" s="183">
        <v>0</v>
      </c>
      <c r="I394" s="183">
        <v>0</v>
      </c>
      <c r="J394" s="183">
        <f>G394-I394</f>
        <v>15000000</v>
      </c>
      <c r="K394" s="183">
        <v>0</v>
      </c>
      <c r="L394" s="183">
        <v>0</v>
      </c>
      <c r="M394" s="183">
        <v>0</v>
      </c>
      <c r="N394" s="183">
        <v>0</v>
      </c>
      <c r="O394" s="183">
        <v>0</v>
      </c>
      <c r="P394" s="13">
        <f>O394-I394</f>
        <v>0</v>
      </c>
      <c r="Q394" s="12">
        <f>G394-O394</f>
        <v>15000000</v>
      </c>
      <c r="R394" s="183">
        <v>0</v>
      </c>
      <c r="S394" s="438">
        <v>0</v>
      </c>
      <c r="T394" s="182"/>
      <c r="U394" s="364">
        <v>30110703</v>
      </c>
      <c r="V394" s="362" t="s">
        <v>1057</v>
      </c>
      <c r="W394" s="283">
        <v>15000000</v>
      </c>
      <c r="X394" s="283">
        <v>0</v>
      </c>
      <c r="Y394" s="283">
        <v>0</v>
      </c>
      <c r="Z394" s="283">
        <v>0</v>
      </c>
      <c r="AA394" s="283">
        <v>0</v>
      </c>
      <c r="AB394" s="283">
        <v>15000000</v>
      </c>
      <c r="AC394" s="283">
        <v>0</v>
      </c>
      <c r="AD394" s="283">
        <v>0</v>
      </c>
      <c r="AE394" s="283">
        <v>0</v>
      </c>
      <c r="AF394" s="283">
        <v>0</v>
      </c>
      <c r="AG394" s="283">
        <v>15000000</v>
      </c>
      <c r="AH394" s="283">
        <v>0</v>
      </c>
      <c r="AI394" s="283">
        <v>0</v>
      </c>
      <c r="AJ394" s="283">
        <v>0</v>
      </c>
      <c r="AK394" s="283">
        <v>0</v>
      </c>
      <c r="AL394" s="283">
        <v>0</v>
      </c>
      <c r="AM394" s="283">
        <v>0</v>
      </c>
      <c r="AN394" s="283">
        <v>0</v>
      </c>
      <c r="AO394" s="283">
        <v>0</v>
      </c>
      <c r="AP394" s="283">
        <v>0</v>
      </c>
      <c r="AQ394" s="283">
        <v>0</v>
      </c>
      <c r="AR394" s="283">
        <v>0</v>
      </c>
      <c r="AS394" s="283">
        <v>0</v>
      </c>
      <c r="AT394" s="283">
        <v>0</v>
      </c>
      <c r="AU394" s="283">
        <v>0</v>
      </c>
      <c r="AV394" s="283">
        <v>0</v>
      </c>
      <c r="AW394" s="283">
        <v>0</v>
      </c>
      <c r="AX394" s="283">
        <v>0</v>
      </c>
      <c r="AY394" s="283">
        <v>0</v>
      </c>
    </row>
    <row r="395" spans="1:51" ht="20.100000000000001" customHeight="1" x14ac:dyDescent="0.25">
      <c r="A395" s="10">
        <v>30110704</v>
      </c>
      <c r="B395" s="22" t="s">
        <v>619</v>
      </c>
      <c r="C395" s="25">
        <v>49500000</v>
      </c>
      <c r="D395" s="183">
        <v>0</v>
      </c>
      <c r="E395" s="131">
        <v>0</v>
      </c>
      <c r="F395" s="131">
        <v>0</v>
      </c>
      <c r="G395" s="14">
        <f>C395+D395+E395-F395</f>
        <v>49500000</v>
      </c>
      <c r="H395" s="183">
        <v>0</v>
      </c>
      <c r="I395" s="183">
        <v>6128496</v>
      </c>
      <c r="J395" s="183">
        <f>G395-I395</f>
        <v>43371504</v>
      </c>
      <c r="K395" s="183">
        <v>0</v>
      </c>
      <c r="L395" s="183">
        <v>6128496</v>
      </c>
      <c r="M395" s="183">
        <v>6128496</v>
      </c>
      <c r="N395" s="183">
        <v>0</v>
      </c>
      <c r="O395" s="183">
        <v>6800000</v>
      </c>
      <c r="P395" s="14">
        <f>O395-I395</f>
        <v>671504</v>
      </c>
      <c r="Q395" s="12">
        <f>G395-O395</f>
        <v>42700000</v>
      </c>
      <c r="R395" s="183">
        <v>0</v>
      </c>
      <c r="S395" s="438">
        <v>6800000</v>
      </c>
      <c r="T395" s="182"/>
      <c r="U395" s="364">
        <v>30110704</v>
      </c>
      <c r="V395" s="362" t="s">
        <v>619</v>
      </c>
      <c r="W395" s="283">
        <v>49500000</v>
      </c>
      <c r="X395" s="283">
        <v>0</v>
      </c>
      <c r="Y395" s="283">
        <v>0</v>
      </c>
      <c r="Z395" s="283">
        <v>0</v>
      </c>
      <c r="AA395" s="283">
        <v>0</v>
      </c>
      <c r="AB395" s="283">
        <v>49500000</v>
      </c>
      <c r="AC395" s="283">
        <v>0</v>
      </c>
      <c r="AD395" s="283">
        <v>6800000</v>
      </c>
      <c r="AE395" s="283">
        <v>0</v>
      </c>
      <c r="AF395" s="283">
        <v>6800000</v>
      </c>
      <c r="AG395" s="283">
        <v>42700000</v>
      </c>
      <c r="AH395" s="283">
        <v>0</v>
      </c>
      <c r="AI395" s="283">
        <v>6128496</v>
      </c>
      <c r="AJ395" s="283">
        <v>0</v>
      </c>
      <c r="AK395" s="283">
        <v>6128496</v>
      </c>
      <c r="AL395" s="283">
        <v>671504</v>
      </c>
      <c r="AM395" s="283">
        <v>0</v>
      </c>
      <c r="AN395" s="283">
        <v>6128496</v>
      </c>
      <c r="AO395" s="283">
        <v>0</v>
      </c>
      <c r="AP395" s="283">
        <v>6128496</v>
      </c>
      <c r="AQ395" s="283">
        <v>0</v>
      </c>
      <c r="AR395" s="283">
        <v>0</v>
      </c>
      <c r="AS395" s="283">
        <v>0</v>
      </c>
      <c r="AT395" s="283">
        <v>0</v>
      </c>
      <c r="AU395" s="283">
        <v>6128496</v>
      </c>
      <c r="AV395" s="283">
        <v>0</v>
      </c>
      <c r="AW395" s="283">
        <v>6128496</v>
      </c>
      <c r="AX395" s="283">
        <v>6128496</v>
      </c>
      <c r="AY395" s="283">
        <v>6128496</v>
      </c>
    </row>
    <row r="396" spans="1:51" ht="20.100000000000001" customHeight="1" x14ac:dyDescent="0.25">
      <c r="A396" s="152">
        <v>30110706</v>
      </c>
      <c r="B396" s="153" t="s">
        <v>586</v>
      </c>
      <c r="C396" s="154">
        <f t="shared" ref="C396:Q396" si="178">C397+C398+C399</f>
        <v>0</v>
      </c>
      <c r="D396" s="154">
        <f t="shared" si="178"/>
        <v>23241105.5</v>
      </c>
      <c r="E396" s="154">
        <f t="shared" si="178"/>
        <v>0</v>
      </c>
      <c r="F396" s="154">
        <f t="shared" si="178"/>
        <v>0</v>
      </c>
      <c r="G396" s="154">
        <f t="shared" si="178"/>
        <v>23241105.5</v>
      </c>
      <c r="H396" s="154">
        <f t="shared" si="178"/>
        <v>0</v>
      </c>
      <c r="I396" s="154">
        <f t="shared" si="178"/>
        <v>0</v>
      </c>
      <c r="J396" s="154">
        <f t="shared" si="178"/>
        <v>23241105.5</v>
      </c>
      <c r="K396" s="154">
        <f t="shared" si="178"/>
        <v>0</v>
      </c>
      <c r="L396" s="154">
        <f t="shared" si="178"/>
        <v>0</v>
      </c>
      <c r="M396" s="154">
        <f t="shared" si="178"/>
        <v>0</v>
      </c>
      <c r="N396" s="154">
        <f t="shared" si="178"/>
        <v>0</v>
      </c>
      <c r="O396" s="154">
        <f t="shared" si="178"/>
        <v>0</v>
      </c>
      <c r="P396" s="154">
        <f t="shared" si="178"/>
        <v>0</v>
      </c>
      <c r="Q396" s="154">
        <f t="shared" si="178"/>
        <v>23241105.5</v>
      </c>
      <c r="R396" s="154">
        <f>R397+R398+R399</f>
        <v>0</v>
      </c>
      <c r="S396" s="452">
        <f>S397+S398+S399</f>
        <v>0</v>
      </c>
      <c r="T396" s="182"/>
      <c r="U396" s="364">
        <v>30110706</v>
      </c>
      <c r="V396" s="362" t="s">
        <v>586</v>
      </c>
      <c r="W396" s="283">
        <v>0</v>
      </c>
      <c r="X396" s="283">
        <v>23241105.5</v>
      </c>
      <c r="Y396" s="283">
        <v>0</v>
      </c>
      <c r="Z396" s="283">
        <v>0</v>
      </c>
      <c r="AA396" s="283">
        <v>0</v>
      </c>
      <c r="AB396" s="283">
        <v>23241105.5</v>
      </c>
      <c r="AC396" s="283">
        <v>0</v>
      </c>
      <c r="AD396" s="283">
        <v>0</v>
      </c>
      <c r="AE396" s="283">
        <v>0</v>
      </c>
      <c r="AF396" s="283">
        <v>0</v>
      </c>
      <c r="AG396" s="283">
        <v>23241105.5</v>
      </c>
      <c r="AH396" s="283">
        <v>0</v>
      </c>
      <c r="AI396" s="283">
        <v>0</v>
      </c>
      <c r="AJ396" s="283">
        <v>0</v>
      </c>
      <c r="AK396" s="283">
        <v>0</v>
      </c>
      <c r="AL396" s="283">
        <v>0</v>
      </c>
      <c r="AM396" s="283">
        <v>0</v>
      </c>
      <c r="AN396" s="283">
        <v>0</v>
      </c>
      <c r="AO396" s="283">
        <v>0</v>
      </c>
      <c r="AP396" s="283">
        <v>0</v>
      </c>
      <c r="AQ396" s="283">
        <v>0</v>
      </c>
      <c r="AR396" s="283">
        <v>0</v>
      </c>
      <c r="AS396" s="283">
        <v>0</v>
      </c>
      <c r="AT396" s="283">
        <v>0</v>
      </c>
      <c r="AU396" s="283">
        <v>0</v>
      </c>
      <c r="AV396" s="283">
        <v>0</v>
      </c>
      <c r="AW396" s="283">
        <v>0</v>
      </c>
      <c r="AX396" s="283">
        <v>0</v>
      </c>
      <c r="AY396" s="283">
        <v>0</v>
      </c>
    </row>
    <row r="397" spans="1:51" ht="20.100000000000001" customHeight="1" x14ac:dyDescent="0.25">
      <c r="A397" s="26">
        <v>3011070601</v>
      </c>
      <c r="B397" s="21" t="s">
        <v>620</v>
      </c>
      <c r="C397" s="23"/>
      <c r="D397" s="183">
        <v>2553219.5</v>
      </c>
      <c r="E397" s="131">
        <v>0</v>
      </c>
      <c r="F397" s="131">
        <v>0</v>
      </c>
      <c r="G397" s="12">
        <f>C397+D397+E397-F397</f>
        <v>2553219.5</v>
      </c>
      <c r="H397" s="183">
        <v>0</v>
      </c>
      <c r="I397" s="183">
        <v>0</v>
      </c>
      <c r="J397" s="183">
        <f>G397-I397</f>
        <v>2553219.5</v>
      </c>
      <c r="K397" s="183">
        <v>0</v>
      </c>
      <c r="L397" s="183">
        <v>0</v>
      </c>
      <c r="M397" s="183">
        <v>0</v>
      </c>
      <c r="N397" s="183">
        <v>0</v>
      </c>
      <c r="O397" s="183">
        <v>0</v>
      </c>
      <c r="P397" s="12">
        <f>O397-I397</f>
        <v>0</v>
      </c>
      <c r="Q397" s="12">
        <f>G397-O397</f>
        <v>2553219.5</v>
      </c>
      <c r="R397" s="183">
        <v>0</v>
      </c>
      <c r="S397" s="438">
        <v>0</v>
      </c>
      <c r="T397" s="182"/>
      <c r="U397" s="364">
        <v>3011070601</v>
      </c>
      <c r="V397" s="362" t="s">
        <v>1058</v>
      </c>
      <c r="W397" s="283">
        <v>0</v>
      </c>
      <c r="X397" s="283">
        <v>2553219.5</v>
      </c>
      <c r="Y397" s="283">
        <v>0</v>
      </c>
      <c r="Z397" s="283">
        <v>0</v>
      </c>
      <c r="AA397" s="283">
        <v>0</v>
      </c>
      <c r="AB397" s="283">
        <v>2553219.5</v>
      </c>
      <c r="AC397" s="283">
        <v>0</v>
      </c>
      <c r="AD397" s="283">
        <v>0</v>
      </c>
      <c r="AE397" s="283">
        <v>0</v>
      </c>
      <c r="AF397" s="283">
        <v>0</v>
      </c>
      <c r="AG397" s="283">
        <v>2553219.5</v>
      </c>
      <c r="AH397" s="283">
        <v>0</v>
      </c>
      <c r="AI397" s="283">
        <v>0</v>
      </c>
      <c r="AJ397" s="283">
        <v>0</v>
      </c>
      <c r="AK397" s="283">
        <v>0</v>
      </c>
      <c r="AL397" s="283">
        <v>0</v>
      </c>
      <c r="AM397" s="283">
        <v>0</v>
      </c>
      <c r="AN397" s="283">
        <v>0</v>
      </c>
      <c r="AO397" s="283">
        <v>0</v>
      </c>
      <c r="AP397" s="283">
        <v>0</v>
      </c>
      <c r="AQ397" s="283">
        <v>0</v>
      </c>
      <c r="AR397" s="283">
        <v>0</v>
      </c>
      <c r="AS397" s="283">
        <v>0</v>
      </c>
      <c r="AT397" s="283">
        <v>0</v>
      </c>
      <c r="AU397" s="283">
        <v>0</v>
      </c>
      <c r="AV397" s="283">
        <v>0</v>
      </c>
      <c r="AW397" s="283">
        <v>0</v>
      </c>
      <c r="AX397" s="283">
        <v>0</v>
      </c>
      <c r="AY397" s="283">
        <v>0</v>
      </c>
    </row>
    <row r="398" spans="1:51" ht="20.100000000000001" customHeight="1" x14ac:dyDescent="0.25">
      <c r="A398" s="26">
        <v>3011070602</v>
      </c>
      <c r="B398" s="21" t="s">
        <v>621</v>
      </c>
      <c r="C398" s="24"/>
      <c r="D398" s="183">
        <v>11239396</v>
      </c>
      <c r="E398" s="131">
        <v>0</v>
      </c>
      <c r="F398" s="131">
        <v>0</v>
      </c>
      <c r="G398" s="13">
        <f>C398+D398+E398-F398</f>
        <v>11239396</v>
      </c>
      <c r="H398" s="183">
        <v>0</v>
      </c>
      <c r="I398" s="183">
        <v>0</v>
      </c>
      <c r="J398" s="183">
        <f>G398-I398</f>
        <v>11239396</v>
      </c>
      <c r="K398" s="183">
        <v>0</v>
      </c>
      <c r="L398" s="183">
        <v>0</v>
      </c>
      <c r="M398" s="183">
        <v>0</v>
      </c>
      <c r="N398" s="183">
        <v>0</v>
      </c>
      <c r="O398" s="183">
        <v>0</v>
      </c>
      <c r="P398" s="13">
        <f>O398-I398</f>
        <v>0</v>
      </c>
      <c r="Q398" s="12">
        <f>G398-O398</f>
        <v>11239396</v>
      </c>
      <c r="R398" s="183">
        <v>0</v>
      </c>
      <c r="S398" s="438">
        <v>0</v>
      </c>
      <c r="T398" s="182"/>
      <c r="U398" s="364">
        <v>3011070602</v>
      </c>
      <c r="V398" s="362" t="s">
        <v>1059</v>
      </c>
      <c r="W398" s="283">
        <v>0</v>
      </c>
      <c r="X398" s="283">
        <v>11239396</v>
      </c>
      <c r="Y398" s="283">
        <v>0</v>
      </c>
      <c r="Z398" s="283">
        <v>0</v>
      </c>
      <c r="AA398" s="283">
        <v>0</v>
      </c>
      <c r="AB398" s="283">
        <v>11239396</v>
      </c>
      <c r="AC398" s="283">
        <v>0</v>
      </c>
      <c r="AD398" s="283">
        <v>0</v>
      </c>
      <c r="AE398" s="283">
        <v>0</v>
      </c>
      <c r="AF398" s="283">
        <v>0</v>
      </c>
      <c r="AG398" s="283">
        <v>11239396</v>
      </c>
      <c r="AH398" s="283">
        <v>0</v>
      </c>
      <c r="AI398" s="283">
        <v>0</v>
      </c>
      <c r="AJ398" s="283">
        <v>0</v>
      </c>
      <c r="AK398" s="283">
        <v>0</v>
      </c>
      <c r="AL398" s="283">
        <v>0</v>
      </c>
      <c r="AM398" s="283">
        <v>0</v>
      </c>
      <c r="AN398" s="283">
        <v>0</v>
      </c>
      <c r="AO398" s="283">
        <v>0</v>
      </c>
      <c r="AP398" s="283">
        <v>0</v>
      </c>
      <c r="AQ398" s="283">
        <v>0</v>
      </c>
      <c r="AR398" s="283">
        <v>0</v>
      </c>
      <c r="AS398" s="283">
        <v>0</v>
      </c>
      <c r="AT398" s="283">
        <v>0</v>
      </c>
      <c r="AU398" s="283">
        <v>0</v>
      </c>
      <c r="AV398" s="283">
        <v>0</v>
      </c>
      <c r="AW398" s="283">
        <v>0</v>
      </c>
      <c r="AX398" s="283">
        <v>0</v>
      </c>
      <c r="AY398" s="283">
        <v>0</v>
      </c>
    </row>
    <row r="399" spans="1:51" ht="20.100000000000001" customHeight="1" x14ac:dyDescent="0.25">
      <c r="A399" s="26">
        <v>3011070603</v>
      </c>
      <c r="B399" s="21" t="s">
        <v>622</v>
      </c>
      <c r="C399" s="25"/>
      <c r="D399" s="183">
        <v>9448490</v>
      </c>
      <c r="E399" s="131">
        <v>0</v>
      </c>
      <c r="F399" s="131">
        <v>0</v>
      </c>
      <c r="G399" s="14">
        <f>C399+D399+E399-F399</f>
        <v>9448490</v>
      </c>
      <c r="H399" s="183">
        <v>0</v>
      </c>
      <c r="I399" s="183">
        <v>0</v>
      </c>
      <c r="J399" s="183">
        <f>G399-I399</f>
        <v>9448490</v>
      </c>
      <c r="K399" s="183">
        <v>0</v>
      </c>
      <c r="L399" s="183">
        <v>0</v>
      </c>
      <c r="M399" s="183">
        <v>0</v>
      </c>
      <c r="N399" s="183">
        <v>0</v>
      </c>
      <c r="O399" s="183">
        <v>0</v>
      </c>
      <c r="P399" s="14">
        <f>O399-I399</f>
        <v>0</v>
      </c>
      <c r="Q399" s="12">
        <f>G399-O399</f>
        <v>9448490</v>
      </c>
      <c r="R399" s="183">
        <v>0</v>
      </c>
      <c r="S399" s="438">
        <v>0</v>
      </c>
      <c r="T399" s="182"/>
      <c r="U399" s="364">
        <v>3011070603</v>
      </c>
      <c r="V399" s="362" t="s">
        <v>622</v>
      </c>
      <c r="W399" s="283">
        <v>0</v>
      </c>
      <c r="X399" s="283">
        <v>9448490</v>
      </c>
      <c r="Y399" s="283">
        <v>0</v>
      </c>
      <c r="Z399" s="283">
        <v>0</v>
      </c>
      <c r="AA399" s="283">
        <v>0</v>
      </c>
      <c r="AB399" s="283">
        <v>9448490</v>
      </c>
      <c r="AC399" s="283">
        <v>0</v>
      </c>
      <c r="AD399" s="283">
        <v>0</v>
      </c>
      <c r="AE399" s="283">
        <v>0</v>
      </c>
      <c r="AF399" s="283">
        <v>0</v>
      </c>
      <c r="AG399" s="283">
        <v>9448490</v>
      </c>
      <c r="AH399" s="283">
        <v>0</v>
      </c>
      <c r="AI399" s="283">
        <v>0</v>
      </c>
      <c r="AJ399" s="283">
        <v>0</v>
      </c>
      <c r="AK399" s="283">
        <v>0</v>
      </c>
      <c r="AL399" s="283">
        <v>0</v>
      </c>
      <c r="AM399" s="283">
        <v>0</v>
      </c>
      <c r="AN399" s="283">
        <v>0</v>
      </c>
      <c r="AO399" s="283">
        <v>0</v>
      </c>
      <c r="AP399" s="283">
        <v>0</v>
      </c>
      <c r="AQ399" s="283">
        <v>0</v>
      </c>
      <c r="AR399" s="283">
        <v>0</v>
      </c>
      <c r="AS399" s="283">
        <v>0</v>
      </c>
      <c r="AT399" s="283">
        <v>0</v>
      </c>
      <c r="AU399" s="283">
        <v>0</v>
      </c>
      <c r="AV399" s="283">
        <v>0</v>
      </c>
      <c r="AW399" s="283">
        <v>0</v>
      </c>
      <c r="AX399" s="283">
        <v>0</v>
      </c>
      <c r="AY399" s="283">
        <v>0</v>
      </c>
    </row>
    <row r="400" spans="1:51" ht="20.100000000000001" customHeight="1" x14ac:dyDescent="0.25">
      <c r="A400" s="152">
        <v>301108</v>
      </c>
      <c r="B400" s="153" t="s">
        <v>623</v>
      </c>
      <c r="C400" s="154">
        <f t="shared" ref="C400:S400" si="179">C401</f>
        <v>19271865</v>
      </c>
      <c r="D400" s="154">
        <f t="shared" si="179"/>
        <v>0</v>
      </c>
      <c r="E400" s="154">
        <f t="shared" si="179"/>
        <v>0</v>
      </c>
      <c r="F400" s="154">
        <f t="shared" si="179"/>
        <v>0</v>
      </c>
      <c r="G400" s="154">
        <f t="shared" si="179"/>
        <v>19271865</v>
      </c>
      <c r="H400" s="154">
        <f t="shared" si="179"/>
        <v>0</v>
      </c>
      <c r="I400" s="154">
        <f t="shared" si="179"/>
        <v>0</v>
      </c>
      <c r="J400" s="154">
        <f t="shared" si="179"/>
        <v>19271865</v>
      </c>
      <c r="K400" s="154">
        <f t="shared" si="179"/>
        <v>0</v>
      </c>
      <c r="L400" s="154">
        <f t="shared" si="179"/>
        <v>0</v>
      </c>
      <c r="M400" s="154">
        <f t="shared" si="179"/>
        <v>0</v>
      </c>
      <c r="N400" s="154">
        <f t="shared" si="179"/>
        <v>0</v>
      </c>
      <c r="O400" s="154">
        <f t="shared" si="179"/>
        <v>0</v>
      </c>
      <c r="P400" s="154">
        <f t="shared" si="179"/>
        <v>0</v>
      </c>
      <c r="Q400" s="154">
        <f t="shared" si="179"/>
        <v>19271865</v>
      </c>
      <c r="R400" s="154">
        <f t="shared" si="179"/>
        <v>0</v>
      </c>
      <c r="S400" s="452">
        <f t="shared" si="179"/>
        <v>0</v>
      </c>
      <c r="T400" s="182"/>
      <c r="U400" s="364">
        <v>301108</v>
      </c>
      <c r="V400" s="362" t="s">
        <v>1060</v>
      </c>
      <c r="W400" s="283">
        <v>19271865</v>
      </c>
      <c r="X400" s="283">
        <v>0</v>
      </c>
      <c r="Y400" s="283">
        <v>0</v>
      </c>
      <c r="Z400" s="283">
        <v>0</v>
      </c>
      <c r="AA400" s="283">
        <v>0</v>
      </c>
      <c r="AB400" s="283">
        <v>19271865</v>
      </c>
      <c r="AC400" s="283">
        <v>0</v>
      </c>
      <c r="AD400" s="283">
        <v>0</v>
      </c>
      <c r="AE400" s="283">
        <v>0</v>
      </c>
      <c r="AF400" s="283">
        <v>0</v>
      </c>
      <c r="AG400" s="283">
        <v>19271865</v>
      </c>
      <c r="AH400" s="283">
        <v>0</v>
      </c>
      <c r="AI400" s="283">
        <v>0</v>
      </c>
      <c r="AJ400" s="283">
        <v>0</v>
      </c>
      <c r="AK400" s="283">
        <v>0</v>
      </c>
      <c r="AL400" s="283">
        <v>0</v>
      </c>
      <c r="AM400" s="283">
        <v>0</v>
      </c>
      <c r="AN400" s="283">
        <v>0</v>
      </c>
      <c r="AO400" s="283">
        <v>0</v>
      </c>
      <c r="AP400" s="283">
        <v>0</v>
      </c>
      <c r="AQ400" s="283">
        <v>0</v>
      </c>
      <c r="AR400" s="283">
        <v>0</v>
      </c>
      <c r="AS400" s="283">
        <v>0</v>
      </c>
      <c r="AT400" s="283">
        <v>0</v>
      </c>
      <c r="AU400" s="283">
        <v>0</v>
      </c>
      <c r="AV400" s="283">
        <v>0</v>
      </c>
      <c r="AW400" s="283">
        <v>0</v>
      </c>
      <c r="AX400" s="283">
        <v>0</v>
      </c>
      <c r="AY400" s="283">
        <v>0</v>
      </c>
    </row>
    <row r="401" spans="1:51" ht="20.100000000000001" customHeight="1" x14ac:dyDescent="0.25">
      <c r="A401" s="10">
        <v>30110801</v>
      </c>
      <c r="B401" s="22" t="s">
        <v>624</v>
      </c>
      <c r="C401" s="27">
        <v>19271865</v>
      </c>
      <c r="D401" s="183">
        <v>0</v>
      </c>
      <c r="E401" s="131">
        <v>0</v>
      </c>
      <c r="F401" s="131">
        <v>0</v>
      </c>
      <c r="G401" s="15">
        <f>C401+D401+E401-F401</f>
        <v>19271865</v>
      </c>
      <c r="H401" s="183">
        <v>0</v>
      </c>
      <c r="I401" s="183">
        <v>0</v>
      </c>
      <c r="J401" s="183">
        <f>G401-I401</f>
        <v>19271865</v>
      </c>
      <c r="K401" s="183">
        <v>0</v>
      </c>
      <c r="L401" s="183">
        <v>0</v>
      </c>
      <c r="M401" s="183">
        <v>0</v>
      </c>
      <c r="N401" s="183">
        <v>0</v>
      </c>
      <c r="O401" s="183">
        <v>0</v>
      </c>
      <c r="P401" s="15">
        <f>O401-I401</f>
        <v>0</v>
      </c>
      <c r="Q401" s="12">
        <f>G401-O401</f>
        <v>19271865</v>
      </c>
      <c r="R401" s="183">
        <v>0</v>
      </c>
      <c r="S401" s="438">
        <v>0</v>
      </c>
      <c r="T401" s="182"/>
      <c r="U401" s="364">
        <v>30110801</v>
      </c>
      <c r="V401" s="362" t="s">
        <v>1061</v>
      </c>
      <c r="W401" s="283">
        <v>19271865</v>
      </c>
      <c r="X401" s="283">
        <v>0</v>
      </c>
      <c r="Y401" s="283">
        <v>0</v>
      </c>
      <c r="Z401" s="283">
        <v>0</v>
      </c>
      <c r="AA401" s="283">
        <v>0</v>
      </c>
      <c r="AB401" s="283">
        <v>19271865</v>
      </c>
      <c r="AC401" s="283">
        <v>0</v>
      </c>
      <c r="AD401" s="283">
        <v>0</v>
      </c>
      <c r="AE401" s="283">
        <v>0</v>
      </c>
      <c r="AF401" s="283">
        <v>0</v>
      </c>
      <c r="AG401" s="283">
        <v>19271865</v>
      </c>
      <c r="AH401" s="283">
        <v>0</v>
      </c>
      <c r="AI401" s="283">
        <v>0</v>
      </c>
      <c r="AJ401" s="283">
        <v>0</v>
      </c>
      <c r="AK401" s="283">
        <v>0</v>
      </c>
      <c r="AL401" s="283">
        <v>0</v>
      </c>
      <c r="AM401" s="283">
        <v>0</v>
      </c>
      <c r="AN401" s="283">
        <v>0</v>
      </c>
      <c r="AO401" s="283">
        <v>0</v>
      </c>
      <c r="AP401" s="283">
        <v>0</v>
      </c>
      <c r="AQ401" s="283">
        <v>0</v>
      </c>
      <c r="AR401" s="283">
        <v>0</v>
      </c>
      <c r="AS401" s="283">
        <v>0</v>
      </c>
      <c r="AT401" s="283">
        <v>0</v>
      </c>
      <c r="AU401" s="283">
        <v>0</v>
      </c>
      <c r="AV401" s="283">
        <v>0</v>
      </c>
      <c r="AW401" s="283">
        <v>0</v>
      </c>
      <c r="AX401" s="283">
        <v>0</v>
      </c>
      <c r="AY401" s="283">
        <v>0</v>
      </c>
    </row>
    <row r="402" spans="1:51" ht="20.100000000000001" customHeight="1" x14ac:dyDescent="0.25">
      <c r="A402" s="152">
        <v>301109</v>
      </c>
      <c r="B402" s="153" t="s">
        <v>625</v>
      </c>
      <c r="C402" s="154">
        <f t="shared" ref="C402:Q402" si="180">C403+C404+C405+C406+C408</f>
        <v>328793064</v>
      </c>
      <c r="D402" s="154">
        <f t="shared" si="180"/>
        <v>57915009</v>
      </c>
      <c r="E402" s="154">
        <f t="shared" si="180"/>
        <v>0</v>
      </c>
      <c r="F402" s="154">
        <f t="shared" si="180"/>
        <v>0</v>
      </c>
      <c r="G402" s="154">
        <f t="shared" si="180"/>
        <v>386708073</v>
      </c>
      <c r="H402" s="154">
        <f t="shared" si="180"/>
        <v>1858257</v>
      </c>
      <c r="I402" s="154">
        <f t="shared" si="180"/>
        <v>11858257</v>
      </c>
      <c r="J402" s="154">
        <f t="shared" si="180"/>
        <v>374849816</v>
      </c>
      <c r="K402" s="154">
        <f t="shared" si="180"/>
        <v>0</v>
      </c>
      <c r="L402" s="154">
        <f t="shared" si="180"/>
        <v>0</v>
      </c>
      <c r="M402" s="154">
        <f t="shared" si="180"/>
        <v>0</v>
      </c>
      <c r="N402" s="154">
        <f t="shared" si="180"/>
        <v>45967738</v>
      </c>
      <c r="O402" s="154">
        <f t="shared" si="180"/>
        <v>55967738</v>
      </c>
      <c r="P402" s="154">
        <f t="shared" si="180"/>
        <v>44109481</v>
      </c>
      <c r="Q402" s="154">
        <f t="shared" si="180"/>
        <v>330740335</v>
      </c>
      <c r="R402" s="154">
        <f>R403+R404+R405+R406+R408</f>
        <v>45967738</v>
      </c>
      <c r="S402" s="452">
        <f>S403+S404+S405+S406+S408</f>
        <v>55967738</v>
      </c>
      <c r="T402" s="182"/>
      <c r="U402" s="364">
        <v>301109</v>
      </c>
      <c r="V402" s="362" t="s">
        <v>1062</v>
      </c>
      <c r="W402" s="283">
        <v>328793064</v>
      </c>
      <c r="X402" s="283">
        <v>57915009</v>
      </c>
      <c r="Y402" s="283">
        <v>0</v>
      </c>
      <c r="Z402" s="283">
        <v>0</v>
      </c>
      <c r="AA402" s="283">
        <v>0</v>
      </c>
      <c r="AB402" s="283">
        <v>386708073</v>
      </c>
      <c r="AC402" s="283">
        <v>0</v>
      </c>
      <c r="AD402" s="283">
        <v>10000000</v>
      </c>
      <c r="AE402" s="283">
        <v>45967738</v>
      </c>
      <c r="AF402" s="283">
        <v>55967738</v>
      </c>
      <c r="AG402" s="283">
        <v>330740335</v>
      </c>
      <c r="AH402" s="283">
        <v>0</v>
      </c>
      <c r="AI402" s="283">
        <v>10000000</v>
      </c>
      <c r="AJ402" s="283">
        <v>1858257</v>
      </c>
      <c r="AK402" s="283">
        <v>11858257</v>
      </c>
      <c r="AL402" s="283">
        <v>44109481</v>
      </c>
      <c r="AM402" s="283">
        <v>0</v>
      </c>
      <c r="AN402" s="283">
        <v>0</v>
      </c>
      <c r="AO402" s="283">
        <v>0</v>
      </c>
      <c r="AP402" s="283">
        <v>0</v>
      </c>
      <c r="AQ402" s="283">
        <v>11858257</v>
      </c>
      <c r="AR402" s="283">
        <v>0</v>
      </c>
      <c r="AS402" s="283">
        <v>0</v>
      </c>
      <c r="AT402" s="283">
        <v>0</v>
      </c>
      <c r="AU402" s="283">
        <v>0</v>
      </c>
      <c r="AV402" s="283">
        <v>0</v>
      </c>
      <c r="AW402" s="283">
        <v>0</v>
      </c>
      <c r="AX402" s="283">
        <v>0</v>
      </c>
      <c r="AY402" s="283">
        <v>0</v>
      </c>
    </row>
    <row r="403" spans="1:51" ht="20.100000000000001" customHeight="1" x14ac:dyDescent="0.25">
      <c r="A403" s="10">
        <v>30110901</v>
      </c>
      <c r="B403" s="22" t="s">
        <v>626</v>
      </c>
      <c r="C403" s="23">
        <v>178293064</v>
      </c>
      <c r="D403" s="183">
        <v>0</v>
      </c>
      <c r="E403" s="131">
        <v>0</v>
      </c>
      <c r="F403" s="131">
        <v>0</v>
      </c>
      <c r="G403" s="12">
        <f>C403+D403+E403-F403</f>
        <v>178293064</v>
      </c>
      <c r="H403" s="183">
        <v>0</v>
      </c>
      <c r="I403" s="183">
        <v>0</v>
      </c>
      <c r="J403" s="183">
        <f>G403-I403</f>
        <v>178293064</v>
      </c>
      <c r="K403" s="183">
        <v>0</v>
      </c>
      <c r="L403" s="183">
        <v>0</v>
      </c>
      <c r="M403" s="183">
        <v>0</v>
      </c>
      <c r="N403" s="183">
        <v>0</v>
      </c>
      <c r="O403" s="183">
        <v>0</v>
      </c>
      <c r="P403" s="12">
        <f>O403-I403</f>
        <v>0</v>
      </c>
      <c r="Q403" s="12">
        <f>G403-O403</f>
        <v>178293064</v>
      </c>
      <c r="R403" s="183">
        <v>0</v>
      </c>
      <c r="S403" s="438">
        <v>0</v>
      </c>
      <c r="T403" s="182"/>
      <c r="U403" s="364">
        <v>30110901</v>
      </c>
      <c r="V403" s="362" t="s">
        <v>1063</v>
      </c>
      <c r="W403" s="283">
        <v>178293064</v>
      </c>
      <c r="X403" s="283">
        <v>0</v>
      </c>
      <c r="Y403" s="283">
        <v>0</v>
      </c>
      <c r="Z403" s="283">
        <v>0</v>
      </c>
      <c r="AA403" s="283">
        <v>0</v>
      </c>
      <c r="AB403" s="283">
        <v>178293064</v>
      </c>
      <c r="AC403" s="283">
        <v>0</v>
      </c>
      <c r="AD403" s="283">
        <v>0</v>
      </c>
      <c r="AE403" s="283">
        <v>0</v>
      </c>
      <c r="AF403" s="283">
        <v>0</v>
      </c>
      <c r="AG403" s="283">
        <v>178293064</v>
      </c>
      <c r="AH403" s="283">
        <v>0</v>
      </c>
      <c r="AI403" s="283">
        <v>0</v>
      </c>
      <c r="AJ403" s="283">
        <v>0</v>
      </c>
      <c r="AK403" s="283">
        <v>0</v>
      </c>
      <c r="AL403" s="283">
        <v>0</v>
      </c>
      <c r="AM403" s="283">
        <v>0</v>
      </c>
      <c r="AN403" s="283">
        <v>0</v>
      </c>
      <c r="AO403" s="283">
        <v>0</v>
      </c>
      <c r="AP403" s="283">
        <v>0</v>
      </c>
      <c r="AQ403" s="283">
        <v>0</v>
      </c>
      <c r="AR403" s="283">
        <v>0</v>
      </c>
      <c r="AS403" s="283">
        <v>0</v>
      </c>
      <c r="AT403" s="283">
        <v>0</v>
      </c>
      <c r="AU403" s="283">
        <v>0</v>
      </c>
      <c r="AV403" s="283">
        <v>0</v>
      </c>
      <c r="AW403" s="283">
        <v>0</v>
      </c>
      <c r="AX403" s="283">
        <v>0</v>
      </c>
      <c r="AY403" s="283">
        <v>0</v>
      </c>
    </row>
    <row r="404" spans="1:51" ht="20.100000000000001" customHeight="1" x14ac:dyDescent="0.25">
      <c r="A404" s="10">
        <v>30110903</v>
      </c>
      <c r="B404" s="22" t="s">
        <v>627</v>
      </c>
      <c r="C404" s="24">
        <v>35000000</v>
      </c>
      <c r="D404" s="183">
        <v>0</v>
      </c>
      <c r="E404" s="131">
        <v>0</v>
      </c>
      <c r="F404" s="131">
        <v>0</v>
      </c>
      <c r="G404" s="13">
        <f>C404+D404+E404-F404</f>
        <v>35000000</v>
      </c>
      <c r="H404" s="183">
        <v>0</v>
      </c>
      <c r="I404" s="183">
        <v>0</v>
      </c>
      <c r="J404" s="183">
        <f>G404-I404</f>
        <v>35000000</v>
      </c>
      <c r="K404" s="183">
        <v>0</v>
      </c>
      <c r="L404" s="183">
        <v>0</v>
      </c>
      <c r="M404" s="183">
        <v>0</v>
      </c>
      <c r="N404" s="183">
        <v>0</v>
      </c>
      <c r="O404" s="183">
        <v>0</v>
      </c>
      <c r="P404" s="13">
        <f>O404-I404</f>
        <v>0</v>
      </c>
      <c r="Q404" s="12">
        <f>G404-O404</f>
        <v>35000000</v>
      </c>
      <c r="R404" s="183">
        <v>0</v>
      </c>
      <c r="S404" s="438">
        <v>0</v>
      </c>
      <c r="T404" s="182"/>
      <c r="U404" s="364">
        <v>30110903</v>
      </c>
      <c r="V404" s="362" t="s">
        <v>1064</v>
      </c>
      <c r="W404" s="283">
        <v>35000000</v>
      </c>
      <c r="X404" s="283">
        <v>0</v>
      </c>
      <c r="Y404" s="283">
        <v>0</v>
      </c>
      <c r="Z404" s="283">
        <v>0</v>
      </c>
      <c r="AA404" s="283">
        <v>0</v>
      </c>
      <c r="AB404" s="283">
        <v>35000000</v>
      </c>
      <c r="AC404" s="283">
        <v>0</v>
      </c>
      <c r="AD404" s="283">
        <v>0</v>
      </c>
      <c r="AE404" s="283">
        <v>0</v>
      </c>
      <c r="AF404" s="283">
        <v>0</v>
      </c>
      <c r="AG404" s="283">
        <v>35000000</v>
      </c>
      <c r="AH404" s="283">
        <v>0</v>
      </c>
      <c r="AI404" s="283">
        <v>0</v>
      </c>
      <c r="AJ404" s="283">
        <v>0</v>
      </c>
      <c r="AK404" s="283">
        <v>0</v>
      </c>
      <c r="AL404" s="283">
        <v>0</v>
      </c>
      <c r="AM404" s="283">
        <v>0</v>
      </c>
      <c r="AN404" s="283">
        <v>0</v>
      </c>
      <c r="AO404" s="283">
        <v>0</v>
      </c>
      <c r="AP404" s="283">
        <v>0</v>
      </c>
      <c r="AQ404" s="283">
        <v>0</v>
      </c>
      <c r="AR404" s="283">
        <v>0</v>
      </c>
      <c r="AS404" s="283">
        <v>0</v>
      </c>
      <c r="AT404" s="283">
        <v>0</v>
      </c>
      <c r="AU404" s="283">
        <v>0</v>
      </c>
      <c r="AV404" s="283">
        <v>0</v>
      </c>
      <c r="AW404" s="283">
        <v>0</v>
      </c>
      <c r="AX404" s="283">
        <v>0</v>
      </c>
      <c r="AY404" s="283">
        <v>0</v>
      </c>
    </row>
    <row r="405" spans="1:51" ht="20.100000000000001" customHeight="1" x14ac:dyDescent="0.25">
      <c r="A405" s="10">
        <v>30110904</v>
      </c>
      <c r="B405" s="22" t="s">
        <v>628</v>
      </c>
      <c r="C405" s="25">
        <v>115500000</v>
      </c>
      <c r="D405" s="183">
        <v>0</v>
      </c>
      <c r="E405" s="131">
        <v>0</v>
      </c>
      <c r="F405" s="131">
        <v>0</v>
      </c>
      <c r="G405" s="14">
        <f>C405+D405+E405-F405</f>
        <v>115500000</v>
      </c>
      <c r="H405" s="183">
        <v>0</v>
      </c>
      <c r="I405" s="183">
        <v>10000000</v>
      </c>
      <c r="J405" s="183">
        <f>G405-I405</f>
        <v>105500000</v>
      </c>
      <c r="K405" s="183">
        <v>0</v>
      </c>
      <c r="L405" s="183">
        <v>0</v>
      </c>
      <c r="M405" s="183">
        <v>0</v>
      </c>
      <c r="N405" s="183">
        <v>0</v>
      </c>
      <c r="O405" s="183">
        <v>10000000</v>
      </c>
      <c r="P405" s="14">
        <f>O405-I405</f>
        <v>0</v>
      </c>
      <c r="Q405" s="12">
        <f>G405-O405</f>
        <v>105500000</v>
      </c>
      <c r="R405" s="183">
        <v>0</v>
      </c>
      <c r="S405" s="438">
        <v>10000000</v>
      </c>
      <c r="T405" s="182"/>
      <c r="U405" s="364">
        <v>30110904</v>
      </c>
      <c r="V405" s="362" t="s">
        <v>1065</v>
      </c>
      <c r="W405" s="283">
        <v>115500000</v>
      </c>
      <c r="X405" s="283">
        <v>0</v>
      </c>
      <c r="Y405" s="283">
        <v>0</v>
      </c>
      <c r="Z405" s="283">
        <v>0</v>
      </c>
      <c r="AA405" s="283">
        <v>0</v>
      </c>
      <c r="AB405" s="283">
        <v>115500000</v>
      </c>
      <c r="AC405" s="283">
        <v>0</v>
      </c>
      <c r="AD405" s="283">
        <v>10000000</v>
      </c>
      <c r="AE405" s="283">
        <v>0</v>
      </c>
      <c r="AF405" s="283">
        <v>10000000</v>
      </c>
      <c r="AG405" s="283">
        <v>105500000</v>
      </c>
      <c r="AH405" s="283">
        <v>0</v>
      </c>
      <c r="AI405" s="283">
        <v>10000000</v>
      </c>
      <c r="AJ405" s="283">
        <v>0</v>
      </c>
      <c r="AK405" s="283">
        <v>10000000</v>
      </c>
      <c r="AL405" s="283">
        <v>0</v>
      </c>
      <c r="AM405" s="283">
        <v>0</v>
      </c>
      <c r="AN405" s="283">
        <v>0</v>
      </c>
      <c r="AO405" s="283">
        <v>0</v>
      </c>
      <c r="AP405" s="283">
        <v>0</v>
      </c>
      <c r="AQ405" s="283">
        <v>10000000</v>
      </c>
      <c r="AR405" s="283">
        <v>0</v>
      </c>
      <c r="AS405" s="283">
        <v>0</v>
      </c>
      <c r="AT405" s="283">
        <v>0</v>
      </c>
      <c r="AU405" s="283">
        <v>0</v>
      </c>
      <c r="AV405" s="283">
        <v>0</v>
      </c>
      <c r="AW405" s="283">
        <v>0</v>
      </c>
      <c r="AX405" s="283">
        <v>0</v>
      </c>
      <c r="AY405" s="283">
        <v>0</v>
      </c>
    </row>
    <row r="406" spans="1:51" ht="20.100000000000001" customHeight="1" x14ac:dyDescent="0.25">
      <c r="A406" s="152">
        <v>30110906</v>
      </c>
      <c r="B406" s="153" t="s">
        <v>586</v>
      </c>
      <c r="C406" s="154">
        <f t="shared" ref="C406:S406" si="181">C407</f>
        <v>0</v>
      </c>
      <c r="D406" s="154">
        <f t="shared" si="181"/>
        <v>53422330</v>
      </c>
      <c r="E406" s="154">
        <f t="shared" si="181"/>
        <v>0</v>
      </c>
      <c r="F406" s="154">
        <f t="shared" si="181"/>
        <v>0</v>
      </c>
      <c r="G406" s="154">
        <f t="shared" si="181"/>
        <v>53422330</v>
      </c>
      <c r="H406" s="154">
        <f t="shared" si="181"/>
        <v>1858257</v>
      </c>
      <c r="I406" s="154">
        <f t="shared" si="181"/>
        <v>1858257</v>
      </c>
      <c r="J406" s="154">
        <f t="shared" si="181"/>
        <v>51564073</v>
      </c>
      <c r="K406" s="154">
        <f t="shared" si="181"/>
        <v>0</v>
      </c>
      <c r="L406" s="154">
        <f t="shared" si="181"/>
        <v>0</v>
      </c>
      <c r="M406" s="154">
        <f t="shared" si="181"/>
        <v>0</v>
      </c>
      <c r="N406" s="154">
        <f t="shared" si="181"/>
        <v>45967738</v>
      </c>
      <c r="O406" s="154">
        <f t="shared" si="181"/>
        <v>45967738</v>
      </c>
      <c r="P406" s="154">
        <f t="shared" si="181"/>
        <v>44109481</v>
      </c>
      <c r="Q406" s="154">
        <f t="shared" si="181"/>
        <v>7454592</v>
      </c>
      <c r="R406" s="154">
        <f t="shared" si="181"/>
        <v>45967738</v>
      </c>
      <c r="S406" s="452">
        <f t="shared" si="181"/>
        <v>45967738</v>
      </c>
      <c r="T406" s="182"/>
      <c r="U406" s="364">
        <v>30110906</v>
      </c>
      <c r="V406" s="362" t="s">
        <v>586</v>
      </c>
      <c r="W406" s="283">
        <v>0</v>
      </c>
      <c r="X406" s="283">
        <v>53422330</v>
      </c>
      <c r="Y406" s="283">
        <v>0</v>
      </c>
      <c r="Z406" s="283">
        <v>0</v>
      </c>
      <c r="AA406" s="283">
        <v>0</v>
      </c>
      <c r="AB406" s="283">
        <v>53422330</v>
      </c>
      <c r="AC406" s="283">
        <v>0</v>
      </c>
      <c r="AD406" s="283">
        <v>0</v>
      </c>
      <c r="AE406" s="283">
        <v>45967738</v>
      </c>
      <c r="AF406" s="283">
        <v>45967738</v>
      </c>
      <c r="AG406" s="283">
        <v>7454592</v>
      </c>
      <c r="AH406" s="283">
        <v>0</v>
      </c>
      <c r="AI406" s="283">
        <v>0</v>
      </c>
      <c r="AJ406" s="283">
        <v>1858257</v>
      </c>
      <c r="AK406" s="283">
        <v>1858257</v>
      </c>
      <c r="AL406" s="283">
        <v>44109481</v>
      </c>
      <c r="AM406" s="283">
        <v>0</v>
      </c>
      <c r="AN406" s="283">
        <v>0</v>
      </c>
      <c r="AO406" s="283">
        <v>0</v>
      </c>
      <c r="AP406" s="283">
        <v>0</v>
      </c>
      <c r="AQ406" s="283">
        <v>1858257</v>
      </c>
      <c r="AR406" s="283">
        <v>0</v>
      </c>
      <c r="AS406" s="283">
        <v>0</v>
      </c>
      <c r="AT406" s="283">
        <v>0</v>
      </c>
      <c r="AU406" s="283">
        <v>0</v>
      </c>
      <c r="AV406" s="283">
        <v>0</v>
      </c>
      <c r="AW406" s="283">
        <v>0</v>
      </c>
      <c r="AX406" s="283">
        <v>0</v>
      </c>
      <c r="AY406" s="283">
        <v>0</v>
      </c>
    </row>
    <row r="407" spans="1:51" ht="20.100000000000001" customHeight="1" x14ac:dyDescent="0.25">
      <c r="A407" s="26">
        <v>3011090601</v>
      </c>
      <c r="B407" s="21" t="s">
        <v>629</v>
      </c>
      <c r="C407" s="27"/>
      <c r="D407" s="183">
        <v>53422330</v>
      </c>
      <c r="E407" s="131">
        <v>0</v>
      </c>
      <c r="F407" s="131">
        <v>0</v>
      </c>
      <c r="G407" s="15">
        <f>C407+D407+E407-F407</f>
        <v>53422330</v>
      </c>
      <c r="H407" s="183">
        <v>1858257</v>
      </c>
      <c r="I407" s="183">
        <v>1858257</v>
      </c>
      <c r="J407" s="183">
        <f>G407-I407</f>
        <v>51564073</v>
      </c>
      <c r="K407" s="183">
        <v>0</v>
      </c>
      <c r="L407" s="183">
        <v>0</v>
      </c>
      <c r="M407" s="183">
        <v>0</v>
      </c>
      <c r="N407" s="183">
        <v>45967738</v>
      </c>
      <c r="O407" s="183">
        <v>45967738</v>
      </c>
      <c r="P407" s="15">
        <f>O407-I407</f>
        <v>44109481</v>
      </c>
      <c r="Q407" s="12">
        <f>G407-O407</f>
        <v>7454592</v>
      </c>
      <c r="R407" s="183">
        <v>45967738</v>
      </c>
      <c r="S407" s="438">
        <v>45967738</v>
      </c>
      <c r="T407" s="182"/>
      <c r="U407" s="364">
        <v>3011090601</v>
      </c>
      <c r="V407" s="362" t="s">
        <v>629</v>
      </c>
      <c r="W407" s="283">
        <v>0</v>
      </c>
      <c r="X407" s="283">
        <v>53422330</v>
      </c>
      <c r="Y407" s="283">
        <v>0</v>
      </c>
      <c r="Z407" s="283">
        <v>0</v>
      </c>
      <c r="AA407" s="283">
        <v>0</v>
      </c>
      <c r="AB407" s="283">
        <v>53422330</v>
      </c>
      <c r="AC407" s="283">
        <v>0</v>
      </c>
      <c r="AD407" s="283">
        <v>0</v>
      </c>
      <c r="AE407" s="283">
        <v>45967738</v>
      </c>
      <c r="AF407" s="283">
        <v>45967738</v>
      </c>
      <c r="AG407" s="283">
        <v>7454592</v>
      </c>
      <c r="AH407" s="283">
        <v>0</v>
      </c>
      <c r="AI407" s="283">
        <v>0</v>
      </c>
      <c r="AJ407" s="283">
        <v>1858257</v>
      </c>
      <c r="AK407" s="283">
        <v>1858257</v>
      </c>
      <c r="AL407" s="283">
        <v>44109481</v>
      </c>
      <c r="AM407" s="283">
        <v>0</v>
      </c>
      <c r="AN407" s="283">
        <v>0</v>
      </c>
      <c r="AO407" s="283">
        <v>0</v>
      </c>
      <c r="AP407" s="283">
        <v>0</v>
      </c>
      <c r="AQ407" s="283">
        <v>1858257</v>
      </c>
      <c r="AR407" s="283">
        <v>0</v>
      </c>
      <c r="AS407" s="283">
        <v>0</v>
      </c>
      <c r="AT407" s="283">
        <v>0</v>
      </c>
      <c r="AU407" s="283">
        <v>0</v>
      </c>
      <c r="AV407" s="283">
        <v>0</v>
      </c>
      <c r="AW407" s="283">
        <v>0</v>
      </c>
      <c r="AX407" s="283">
        <v>0</v>
      </c>
      <c r="AY407" s="283">
        <v>0</v>
      </c>
    </row>
    <row r="408" spans="1:51" ht="20.100000000000001" customHeight="1" x14ac:dyDescent="0.25">
      <c r="A408" s="152">
        <v>30110909</v>
      </c>
      <c r="B408" s="153" t="s">
        <v>588</v>
      </c>
      <c r="C408" s="154">
        <f t="shared" ref="C408:Q408" si="182">C409+C410</f>
        <v>0</v>
      </c>
      <c r="D408" s="154">
        <f t="shared" si="182"/>
        <v>4492679</v>
      </c>
      <c r="E408" s="154">
        <f t="shared" si="182"/>
        <v>0</v>
      </c>
      <c r="F408" s="154">
        <f t="shared" si="182"/>
        <v>0</v>
      </c>
      <c r="G408" s="154">
        <f t="shared" si="182"/>
        <v>4492679</v>
      </c>
      <c r="H408" s="154">
        <f t="shared" si="182"/>
        <v>0</v>
      </c>
      <c r="I408" s="154">
        <f t="shared" si="182"/>
        <v>0</v>
      </c>
      <c r="J408" s="154">
        <f t="shared" si="182"/>
        <v>4492679</v>
      </c>
      <c r="K408" s="154">
        <f t="shared" si="182"/>
        <v>0</v>
      </c>
      <c r="L408" s="154">
        <f t="shared" si="182"/>
        <v>0</v>
      </c>
      <c r="M408" s="154">
        <f t="shared" si="182"/>
        <v>0</v>
      </c>
      <c r="N408" s="154">
        <f t="shared" si="182"/>
        <v>0</v>
      </c>
      <c r="O408" s="154">
        <f t="shared" si="182"/>
        <v>0</v>
      </c>
      <c r="P408" s="154">
        <f t="shared" si="182"/>
        <v>0</v>
      </c>
      <c r="Q408" s="154">
        <f t="shared" si="182"/>
        <v>4492679</v>
      </c>
      <c r="R408" s="154">
        <f>R409+R410</f>
        <v>0</v>
      </c>
      <c r="S408" s="452">
        <f>S409+S410</f>
        <v>0</v>
      </c>
      <c r="T408" s="182"/>
      <c r="U408" s="364">
        <v>30110909</v>
      </c>
      <c r="V408" s="362" t="s">
        <v>588</v>
      </c>
      <c r="W408" s="283">
        <v>0</v>
      </c>
      <c r="X408" s="283">
        <v>4492679</v>
      </c>
      <c r="Y408" s="283">
        <v>0</v>
      </c>
      <c r="Z408" s="283">
        <v>0</v>
      </c>
      <c r="AA408" s="283">
        <v>0</v>
      </c>
      <c r="AB408" s="283">
        <v>4492679</v>
      </c>
      <c r="AC408" s="283">
        <v>0</v>
      </c>
      <c r="AD408" s="283">
        <v>0</v>
      </c>
      <c r="AE408" s="283">
        <v>0</v>
      </c>
      <c r="AF408" s="283">
        <v>0</v>
      </c>
      <c r="AG408" s="283">
        <v>4492679</v>
      </c>
      <c r="AH408" s="283">
        <v>0</v>
      </c>
      <c r="AI408" s="283">
        <v>0</v>
      </c>
      <c r="AJ408" s="283">
        <v>0</v>
      </c>
      <c r="AK408" s="283">
        <v>0</v>
      </c>
      <c r="AL408" s="283">
        <v>0</v>
      </c>
      <c r="AM408" s="283">
        <v>0</v>
      </c>
      <c r="AN408" s="283">
        <v>0</v>
      </c>
      <c r="AO408" s="283">
        <v>0</v>
      </c>
      <c r="AP408" s="283">
        <v>0</v>
      </c>
      <c r="AQ408" s="283">
        <v>0</v>
      </c>
      <c r="AR408" s="283">
        <v>0</v>
      </c>
      <c r="AS408" s="283">
        <v>0</v>
      </c>
      <c r="AT408" s="283">
        <v>0</v>
      </c>
      <c r="AU408" s="283">
        <v>0</v>
      </c>
      <c r="AV408" s="283">
        <v>0</v>
      </c>
      <c r="AW408" s="283">
        <v>0</v>
      </c>
      <c r="AX408" s="283">
        <v>0</v>
      </c>
      <c r="AY408" s="283">
        <v>0</v>
      </c>
    </row>
    <row r="409" spans="1:51" ht="20.100000000000001" customHeight="1" x14ac:dyDescent="0.25">
      <c r="A409" s="26">
        <v>3011090901</v>
      </c>
      <c r="B409" s="21" t="s">
        <v>630</v>
      </c>
      <c r="C409" s="23"/>
      <c r="D409" s="183">
        <v>655254</v>
      </c>
      <c r="E409" s="131">
        <v>0</v>
      </c>
      <c r="F409" s="131">
        <v>0</v>
      </c>
      <c r="G409" s="12">
        <f>C409+D409+E409-F409</f>
        <v>655254</v>
      </c>
      <c r="H409" s="183">
        <v>0</v>
      </c>
      <c r="I409" s="183">
        <v>0</v>
      </c>
      <c r="J409" s="183">
        <f>G409-I409</f>
        <v>655254</v>
      </c>
      <c r="K409" s="183">
        <v>0</v>
      </c>
      <c r="L409" s="183">
        <v>0</v>
      </c>
      <c r="M409" s="183">
        <v>0</v>
      </c>
      <c r="N409" s="183">
        <v>0</v>
      </c>
      <c r="O409" s="183">
        <v>0</v>
      </c>
      <c r="P409" s="12">
        <f>O409-I409</f>
        <v>0</v>
      </c>
      <c r="Q409" s="12">
        <f>G409-O409</f>
        <v>655254</v>
      </c>
      <c r="R409" s="183">
        <v>0</v>
      </c>
      <c r="S409" s="438">
        <v>0</v>
      </c>
      <c r="T409" s="182"/>
      <c r="U409" s="364">
        <v>3011090901</v>
      </c>
      <c r="V409" s="362" t="s">
        <v>630</v>
      </c>
      <c r="W409" s="283">
        <v>0</v>
      </c>
      <c r="X409" s="283">
        <v>655254</v>
      </c>
      <c r="Y409" s="283">
        <v>0</v>
      </c>
      <c r="Z409" s="283">
        <v>0</v>
      </c>
      <c r="AA409" s="283">
        <v>0</v>
      </c>
      <c r="AB409" s="283">
        <v>655254</v>
      </c>
      <c r="AC409" s="283">
        <v>0</v>
      </c>
      <c r="AD409" s="283">
        <v>0</v>
      </c>
      <c r="AE409" s="283">
        <v>0</v>
      </c>
      <c r="AF409" s="283">
        <v>0</v>
      </c>
      <c r="AG409" s="283">
        <v>655254</v>
      </c>
      <c r="AH409" s="283">
        <v>0</v>
      </c>
      <c r="AI409" s="283">
        <v>0</v>
      </c>
      <c r="AJ409" s="283">
        <v>0</v>
      </c>
      <c r="AK409" s="283">
        <v>0</v>
      </c>
      <c r="AL409" s="283">
        <v>0</v>
      </c>
      <c r="AM409" s="283">
        <v>0</v>
      </c>
      <c r="AN409" s="283">
        <v>0</v>
      </c>
      <c r="AO409" s="283">
        <v>0</v>
      </c>
      <c r="AP409" s="283">
        <v>0</v>
      </c>
      <c r="AQ409" s="283">
        <v>0</v>
      </c>
      <c r="AR409" s="283">
        <v>0</v>
      </c>
      <c r="AS409" s="283">
        <v>0</v>
      </c>
      <c r="AT409" s="283">
        <v>0</v>
      </c>
      <c r="AU409" s="283">
        <v>0</v>
      </c>
      <c r="AV409" s="283">
        <v>0</v>
      </c>
      <c r="AW409" s="283">
        <v>0</v>
      </c>
      <c r="AX409" s="283">
        <v>0</v>
      </c>
      <c r="AY409" s="283">
        <v>0</v>
      </c>
    </row>
    <row r="410" spans="1:51" ht="20.100000000000001" customHeight="1" x14ac:dyDescent="0.25">
      <c r="A410" s="26">
        <v>3011090902</v>
      </c>
      <c r="B410" s="21" t="s">
        <v>631</v>
      </c>
      <c r="C410" s="25"/>
      <c r="D410" s="183">
        <v>3837425</v>
      </c>
      <c r="E410" s="131">
        <v>0</v>
      </c>
      <c r="F410" s="131">
        <v>0</v>
      </c>
      <c r="G410" s="14">
        <f>C410+D410+E410-F410</f>
        <v>3837425</v>
      </c>
      <c r="H410" s="183">
        <v>0</v>
      </c>
      <c r="I410" s="183">
        <v>0</v>
      </c>
      <c r="J410" s="183">
        <f>G410-I410</f>
        <v>3837425</v>
      </c>
      <c r="K410" s="183">
        <v>0</v>
      </c>
      <c r="L410" s="183">
        <v>0</v>
      </c>
      <c r="M410" s="183">
        <v>0</v>
      </c>
      <c r="N410" s="183">
        <v>0</v>
      </c>
      <c r="O410" s="183">
        <v>0</v>
      </c>
      <c r="P410" s="14">
        <f>O410-I410</f>
        <v>0</v>
      </c>
      <c r="Q410" s="12">
        <f>G410-O410</f>
        <v>3837425</v>
      </c>
      <c r="R410" s="183">
        <v>0</v>
      </c>
      <c r="S410" s="438">
        <v>0</v>
      </c>
      <c r="T410" s="182"/>
      <c r="U410" s="364">
        <v>3011090902</v>
      </c>
      <c r="V410" s="362" t="s">
        <v>631</v>
      </c>
      <c r="W410" s="283">
        <v>0</v>
      </c>
      <c r="X410" s="283">
        <v>3837425</v>
      </c>
      <c r="Y410" s="283">
        <v>0</v>
      </c>
      <c r="Z410" s="283">
        <v>0</v>
      </c>
      <c r="AA410" s="283">
        <v>0</v>
      </c>
      <c r="AB410" s="283">
        <v>3837425</v>
      </c>
      <c r="AC410" s="283">
        <v>0</v>
      </c>
      <c r="AD410" s="283">
        <v>0</v>
      </c>
      <c r="AE410" s="283">
        <v>0</v>
      </c>
      <c r="AF410" s="283">
        <v>0</v>
      </c>
      <c r="AG410" s="283">
        <v>3837425</v>
      </c>
      <c r="AH410" s="283">
        <v>0</v>
      </c>
      <c r="AI410" s="283">
        <v>0</v>
      </c>
      <c r="AJ410" s="283">
        <v>0</v>
      </c>
      <c r="AK410" s="283">
        <v>0</v>
      </c>
      <c r="AL410" s="283">
        <v>0</v>
      </c>
      <c r="AM410" s="283">
        <v>0</v>
      </c>
      <c r="AN410" s="283">
        <v>0</v>
      </c>
      <c r="AO410" s="283">
        <v>0</v>
      </c>
      <c r="AP410" s="283">
        <v>0</v>
      </c>
      <c r="AQ410" s="283">
        <v>0</v>
      </c>
      <c r="AR410" s="283">
        <v>0</v>
      </c>
      <c r="AS410" s="283">
        <v>0</v>
      </c>
      <c r="AT410" s="283">
        <v>0</v>
      </c>
      <c r="AU410" s="283">
        <v>0</v>
      </c>
      <c r="AV410" s="283">
        <v>0</v>
      </c>
      <c r="AW410" s="283">
        <v>0</v>
      </c>
      <c r="AX410" s="283">
        <v>0</v>
      </c>
      <c r="AY410" s="283">
        <v>0</v>
      </c>
    </row>
    <row r="411" spans="1:51" ht="20.100000000000001" customHeight="1" x14ac:dyDescent="0.25">
      <c r="A411" s="152">
        <v>301110</v>
      </c>
      <c r="B411" s="153" t="s">
        <v>632</v>
      </c>
      <c r="C411" s="154">
        <f t="shared" ref="C411:Q411" si="183">C412+C413+C414</f>
        <v>96237195</v>
      </c>
      <c r="D411" s="154">
        <f t="shared" si="183"/>
        <v>6172740</v>
      </c>
      <c r="E411" s="154">
        <f t="shared" si="183"/>
        <v>0</v>
      </c>
      <c r="F411" s="154">
        <f t="shared" si="183"/>
        <v>0</v>
      </c>
      <c r="G411" s="154">
        <f t="shared" si="183"/>
        <v>102409935</v>
      </c>
      <c r="H411" s="154">
        <f t="shared" si="183"/>
        <v>0</v>
      </c>
      <c r="I411" s="154">
        <f t="shared" si="183"/>
        <v>0</v>
      </c>
      <c r="J411" s="154">
        <f t="shared" si="183"/>
        <v>102409935</v>
      </c>
      <c r="K411" s="154">
        <f t="shared" si="183"/>
        <v>0</v>
      </c>
      <c r="L411" s="154">
        <f t="shared" si="183"/>
        <v>0</v>
      </c>
      <c r="M411" s="154">
        <f t="shared" si="183"/>
        <v>0</v>
      </c>
      <c r="N411" s="154">
        <f t="shared" si="183"/>
        <v>0</v>
      </c>
      <c r="O411" s="154">
        <f t="shared" si="183"/>
        <v>0</v>
      </c>
      <c r="P411" s="154">
        <f t="shared" si="183"/>
        <v>0</v>
      </c>
      <c r="Q411" s="154">
        <f t="shared" si="183"/>
        <v>102409935</v>
      </c>
      <c r="R411" s="154">
        <f>R412+R413+R414</f>
        <v>0</v>
      </c>
      <c r="S411" s="452">
        <f>S412+S413+S414</f>
        <v>0</v>
      </c>
      <c r="T411" s="182"/>
      <c r="U411" s="364">
        <v>301110</v>
      </c>
      <c r="V411" s="362" t="s">
        <v>1066</v>
      </c>
      <c r="W411" s="283">
        <v>96237195</v>
      </c>
      <c r="X411" s="283">
        <v>6172740</v>
      </c>
      <c r="Y411" s="283">
        <v>0</v>
      </c>
      <c r="Z411" s="283">
        <v>0</v>
      </c>
      <c r="AA411" s="283">
        <v>0</v>
      </c>
      <c r="AB411" s="283">
        <v>102409935</v>
      </c>
      <c r="AC411" s="283">
        <v>0</v>
      </c>
      <c r="AD411" s="283">
        <v>0</v>
      </c>
      <c r="AE411" s="283">
        <v>0</v>
      </c>
      <c r="AF411" s="283">
        <v>0</v>
      </c>
      <c r="AG411" s="283">
        <v>102409935</v>
      </c>
      <c r="AH411" s="283">
        <v>0</v>
      </c>
      <c r="AI411" s="283">
        <v>0</v>
      </c>
      <c r="AJ411" s="283">
        <v>0</v>
      </c>
      <c r="AK411" s="283">
        <v>0</v>
      </c>
      <c r="AL411" s="283">
        <v>0</v>
      </c>
      <c r="AM411" s="283">
        <v>0</v>
      </c>
      <c r="AN411" s="283">
        <v>0</v>
      </c>
      <c r="AO411" s="283">
        <v>0</v>
      </c>
      <c r="AP411" s="283">
        <v>0</v>
      </c>
      <c r="AQ411" s="283">
        <v>0</v>
      </c>
      <c r="AR411" s="283">
        <v>0</v>
      </c>
      <c r="AS411" s="283">
        <v>0</v>
      </c>
      <c r="AT411" s="283">
        <v>0</v>
      </c>
      <c r="AU411" s="283">
        <v>0</v>
      </c>
      <c r="AV411" s="283">
        <v>0</v>
      </c>
      <c r="AW411" s="283">
        <v>0</v>
      </c>
      <c r="AX411" s="283">
        <v>0</v>
      </c>
      <c r="AY411" s="283">
        <v>0</v>
      </c>
    </row>
    <row r="412" spans="1:51" ht="20.100000000000001" customHeight="1" x14ac:dyDescent="0.25">
      <c r="A412" s="10">
        <v>30111001</v>
      </c>
      <c r="B412" s="22" t="s">
        <v>633</v>
      </c>
      <c r="C412" s="23">
        <v>14456195</v>
      </c>
      <c r="D412" s="183">
        <v>0</v>
      </c>
      <c r="E412" s="131">
        <v>0</v>
      </c>
      <c r="F412" s="131">
        <v>0</v>
      </c>
      <c r="G412" s="12">
        <f>C412+D412+E412-F412</f>
        <v>14456195</v>
      </c>
      <c r="H412" s="183">
        <v>0</v>
      </c>
      <c r="I412" s="183">
        <v>0</v>
      </c>
      <c r="J412" s="183">
        <f>G412-I412</f>
        <v>14456195</v>
      </c>
      <c r="K412" s="183">
        <v>0</v>
      </c>
      <c r="L412" s="183">
        <v>0</v>
      </c>
      <c r="M412" s="183">
        <v>0</v>
      </c>
      <c r="N412" s="183">
        <v>0</v>
      </c>
      <c r="O412" s="183">
        <v>0</v>
      </c>
      <c r="P412" s="12">
        <f>O412-I412</f>
        <v>0</v>
      </c>
      <c r="Q412" s="12">
        <f>G412-O412</f>
        <v>14456195</v>
      </c>
      <c r="R412" s="183">
        <v>0</v>
      </c>
      <c r="S412" s="438">
        <v>0</v>
      </c>
      <c r="T412" s="182"/>
      <c r="U412" s="364">
        <v>30111001</v>
      </c>
      <c r="V412" s="362" t="s">
        <v>1067</v>
      </c>
      <c r="W412" s="283">
        <v>14456195</v>
      </c>
      <c r="X412" s="283">
        <v>0</v>
      </c>
      <c r="Y412" s="283">
        <v>0</v>
      </c>
      <c r="Z412" s="283">
        <v>0</v>
      </c>
      <c r="AA412" s="283">
        <v>0</v>
      </c>
      <c r="AB412" s="283">
        <v>14456195</v>
      </c>
      <c r="AC412" s="283">
        <v>0</v>
      </c>
      <c r="AD412" s="283">
        <v>0</v>
      </c>
      <c r="AE412" s="283">
        <v>0</v>
      </c>
      <c r="AF412" s="283">
        <v>0</v>
      </c>
      <c r="AG412" s="283">
        <v>14456195</v>
      </c>
      <c r="AH412" s="283">
        <v>0</v>
      </c>
      <c r="AI412" s="283">
        <v>0</v>
      </c>
      <c r="AJ412" s="283">
        <v>0</v>
      </c>
      <c r="AK412" s="283">
        <v>0</v>
      </c>
      <c r="AL412" s="283">
        <v>0</v>
      </c>
      <c r="AM412" s="283">
        <v>0</v>
      </c>
      <c r="AN412" s="283">
        <v>0</v>
      </c>
      <c r="AO412" s="283">
        <v>0</v>
      </c>
      <c r="AP412" s="283">
        <v>0</v>
      </c>
      <c r="AQ412" s="283">
        <v>0</v>
      </c>
      <c r="AR412" s="283">
        <v>0</v>
      </c>
      <c r="AS412" s="283">
        <v>0</v>
      </c>
      <c r="AT412" s="283">
        <v>0</v>
      </c>
      <c r="AU412" s="283">
        <v>0</v>
      </c>
      <c r="AV412" s="283">
        <v>0</v>
      </c>
      <c r="AW412" s="283">
        <v>0</v>
      </c>
      <c r="AX412" s="283">
        <v>0</v>
      </c>
      <c r="AY412" s="283">
        <v>0</v>
      </c>
    </row>
    <row r="413" spans="1:51" ht="20.100000000000001" customHeight="1" x14ac:dyDescent="0.25">
      <c r="A413" s="10">
        <v>30111004</v>
      </c>
      <c r="B413" s="22" t="s">
        <v>634</v>
      </c>
      <c r="C413" s="25">
        <v>81781000</v>
      </c>
      <c r="D413" s="183">
        <v>0</v>
      </c>
      <c r="E413" s="131">
        <v>0</v>
      </c>
      <c r="F413" s="131">
        <v>0</v>
      </c>
      <c r="G413" s="14">
        <f>C413+D413+E413-F413</f>
        <v>81781000</v>
      </c>
      <c r="H413" s="183">
        <v>0</v>
      </c>
      <c r="I413" s="183">
        <v>0</v>
      </c>
      <c r="J413" s="183">
        <f>G413-I413</f>
        <v>81781000</v>
      </c>
      <c r="K413" s="183">
        <v>0</v>
      </c>
      <c r="L413" s="183">
        <v>0</v>
      </c>
      <c r="M413" s="183">
        <v>0</v>
      </c>
      <c r="N413" s="183">
        <v>0</v>
      </c>
      <c r="O413" s="183">
        <v>0</v>
      </c>
      <c r="P413" s="14">
        <f>O413-I413</f>
        <v>0</v>
      </c>
      <c r="Q413" s="12">
        <f>G413-O413</f>
        <v>81781000</v>
      </c>
      <c r="R413" s="183">
        <v>0</v>
      </c>
      <c r="S413" s="438">
        <v>0</v>
      </c>
      <c r="T413" s="182"/>
      <c r="U413" s="364">
        <v>30111004</v>
      </c>
      <c r="V413" s="362" t="s">
        <v>1068</v>
      </c>
      <c r="W413" s="283">
        <v>81781000</v>
      </c>
      <c r="X413" s="283">
        <v>0</v>
      </c>
      <c r="Y413" s="283">
        <v>0</v>
      </c>
      <c r="Z413" s="283">
        <v>0</v>
      </c>
      <c r="AA413" s="283">
        <v>0</v>
      </c>
      <c r="AB413" s="283">
        <v>81781000</v>
      </c>
      <c r="AC413" s="283">
        <v>0</v>
      </c>
      <c r="AD413" s="283">
        <v>0</v>
      </c>
      <c r="AE413" s="283">
        <v>0</v>
      </c>
      <c r="AF413" s="283">
        <v>0</v>
      </c>
      <c r="AG413" s="283">
        <v>81781000</v>
      </c>
      <c r="AH413" s="283">
        <v>0</v>
      </c>
      <c r="AI413" s="283">
        <v>0</v>
      </c>
      <c r="AJ413" s="283">
        <v>0</v>
      </c>
      <c r="AK413" s="283">
        <v>0</v>
      </c>
      <c r="AL413" s="283">
        <v>0</v>
      </c>
      <c r="AM413" s="283">
        <v>0</v>
      </c>
      <c r="AN413" s="283">
        <v>0</v>
      </c>
      <c r="AO413" s="283">
        <v>0</v>
      </c>
      <c r="AP413" s="283">
        <v>0</v>
      </c>
      <c r="AQ413" s="283">
        <v>0</v>
      </c>
      <c r="AR413" s="283">
        <v>0</v>
      </c>
      <c r="AS413" s="283">
        <v>0</v>
      </c>
      <c r="AT413" s="283">
        <v>0</v>
      </c>
      <c r="AU413" s="283">
        <v>0</v>
      </c>
      <c r="AV413" s="283">
        <v>0</v>
      </c>
      <c r="AW413" s="283">
        <v>0</v>
      </c>
      <c r="AX413" s="283">
        <v>0</v>
      </c>
      <c r="AY413" s="283">
        <v>0</v>
      </c>
    </row>
    <row r="414" spans="1:51" ht="20.100000000000001" customHeight="1" x14ac:dyDescent="0.25">
      <c r="A414" s="152">
        <v>30111006</v>
      </c>
      <c r="B414" s="153" t="s">
        <v>586</v>
      </c>
      <c r="C414" s="154">
        <f t="shared" ref="C414:S414" si="184">C415</f>
        <v>0</v>
      </c>
      <c r="D414" s="154">
        <f t="shared" si="184"/>
        <v>6172740</v>
      </c>
      <c r="E414" s="154">
        <f t="shared" si="184"/>
        <v>0</v>
      </c>
      <c r="F414" s="154">
        <f t="shared" si="184"/>
        <v>0</v>
      </c>
      <c r="G414" s="154">
        <f t="shared" si="184"/>
        <v>6172740</v>
      </c>
      <c r="H414" s="154">
        <f t="shared" si="184"/>
        <v>0</v>
      </c>
      <c r="I414" s="154">
        <f t="shared" si="184"/>
        <v>0</v>
      </c>
      <c r="J414" s="154">
        <f t="shared" si="184"/>
        <v>6172740</v>
      </c>
      <c r="K414" s="154">
        <f t="shared" si="184"/>
        <v>0</v>
      </c>
      <c r="L414" s="154">
        <f t="shared" si="184"/>
        <v>0</v>
      </c>
      <c r="M414" s="154">
        <f t="shared" si="184"/>
        <v>0</v>
      </c>
      <c r="N414" s="154">
        <f t="shared" si="184"/>
        <v>0</v>
      </c>
      <c r="O414" s="154">
        <f t="shared" si="184"/>
        <v>0</v>
      </c>
      <c r="P414" s="154">
        <f t="shared" si="184"/>
        <v>0</v>
      </c>
      <c r="Q414" s="154">
        <f t="shared" si="184"/>
        <v>6172740</v>
      </c>
      <c r="R414" s="154">
        <f t="shared" si="184"/>
        <v>0</v>
      </c>
      <c r="S414" s="452">
        <f t="shared" si="184"/>
        <v>0</v>
      </c>
      <c r="T414" s="182"/>
      <c r="U414" s="364">
        <v>30111006</v>
      </c>
      <c r="V414" s="362" t="s">
        <v>586</v>
      </c>
      <c r="W414" s="283">
        <v>0</v>
      </c>
      <c r="X414" s="283">
        <v>6172740</v>
      </c>
      <c r="Y414" s="283">
        <v>0</v>
      </c>
      <c r="Z414" s="283">
        <v>0</v>
      </c>
      <c r="AA414" s="283">
        <v>0</v>
      </c>
      <c r="AB414" s="283">
        <v>6172740</v>
      </c>
      <c r="AC414" s="283">
        <v>0</v>
      </c>
      <c r="AD414" s="283">
        <v>0</v>
      </c>
      <c r="AE414" s="283">
        <v>0</v>
      </c>
      <c r="AF414" s="283">
        <v>0</v>
      </c>
      <c r="AG414" s="283">
        <v>6172740</v>
      </c>
      <c r="AH414" s="283">
        <v>0</v>
      </c>
      <c r="AI414" s="283">
        <v>0</v>
      </c>
      <c r="AJ414" s="283">
        <v>0</v>
      </c>
      <c r="AK414" s="283">
        <v>0</v>
      </c>
      <c r="AL414" s="283">
        <v>0</v>
      </c>
      <c r="AM414" s="283">
        <v>0</v>
      </c>
      <c r="AN414" s="283">
        <v>0</v>
      </c>
      <c r="AO414" s="283">
        <v>0</v>
      </c>
      <c r="AP414" s="283">
        <v>0</v>
      </c>
      <c r="AQ414" s="283">
        <v>0</v>
      </c>
      <c r="AR414" s="283">
        <v>0</v>
      </c>
      <c r="AS414" s="283">
        <v>0</v>
      </c>
      <c r="AT414" s="283">
        <v>0</v>
      </c>
      <c r="AU414" s="283">
        <v>0</v>
      </c>
      <c r="AV414" s="283">
        <v>0</v>
      </c>
      <c r="AW414" s="283">
        <v>0</v>
      </c>
      <c r="AX414" s="283">
        <v>0</v>
      </c>
      <c r="AY414" s="283">
        <v>0</v>
      </c>
    </row>
    <row r="415" spans="1:51" ht="20.100000000000001" customHeight="1" x14ac:dyDescent="0.25">
      <c r="A415" s="26">
        <v>3011100601</v>
      </c>
      <c r="B415" s="21" t="s">
        <v>635</v>
      </c>
      <c r="C415" s="27"/>
      <c r="D415" s="183">
        <v>6172740</v>
      </c>
      <c r="E415" s="131">
        <v>0</v>
      </c>
      <c r="F415" s="131">
        <v>0</v>
      </c>
      <c r="G415" s="15">
        <f>C415+D415+E415-F415</f>
        <v>6172740</v>
      </c>
      <c r="H415" s="183">
        <v>0</v>
      </c>
      <c r="I415" s="183">
        <v>0</v>
      </c>
      <c r="J415" s="183">
        <f>G415-I415</f>
        <v>6172740</v>
      </c>
      <c r="K415" s="183">
        <v>0</v>
      </c>
      <c r="L415" s="183">
        <v>0</v>
      </c>
      <c r="M415" s="183">
        <v>0</v>
      </c>
      <c r="N415" s="183">
        <v>0</v>
      </c>
      <c r="O415" s="183">
        <v>0</v>
      </c>
      <c r="P415" s="15">
        <f>O415-I415</f>
        <v>0</v>
      </c>
      <c r="Q415" s="12">
        <f>G415-O415</f>
        <v>6172740</v>
      </c>
      <c r="R415" s="183">
        <v>0</v>
      </c>
      <c r="S415" s="438">
        <v>0</v>
      </c>
      <c r="T415" s="182"/>
      <c r="U415" s="364">
        <v>3011100601</v>
      </c>
      <c r="V415" s="362" t="s">
        <v>635</v>
      </c>
      <c r="W415" s="283">
        <v>0</v>
      </c>
      <c r="X415" s="283">
        <v>6172740</v>
      </c>
      <c r="Y415" s="283">
        <v>0</v>
      </c>
      <c r="Z415" s="283">
        <v>0</v>
      </c>
      <c r="AA415" s="283">
        <v>0</v>
      </c>
      <c r="AB415" s="283">
        <v>6172740</v>
      </c>
      <c r="AC415" s="283">
        <v>0</v>
      </c>
      <c r="AD415" s="283">
        <v>0</v>
      </c>
      <c r="AE415" s="283">
        <v>0</v>
      </c>
      <c r="AF415" s="283">
        <v>0</v>
      </c>
      <c r="AG415" s="283">
        <v>6172740</v>
      </c>
      <c r="AH415" s="283">
        <v>0</v>
      </c>
      <c r="AI415" s="283">
        <v>0</v>
      </c>
      <c r="AJ415" s="283">
        <v>0</v>
      </c>
      <c r="AK415" s="283">
        <v>0</v>
      </c>
      <c r="AL415" s="283">
        <v>0</v>
      </c>
      <c r="AM415" s="283">
        <v>0</v>
      </c>
      <c r="AN415" s="283">
        <v>0</v>
      </c>
      <c r="AO415" s="283">
        <v>0</v>
      </c>
      <c r="AP415" s="283">
        <v>0</v>
      </c>
      <c r="AQ415" s="283">
        <v>0</v>
      </c>
      <c r="AR415" s="283">
        <v>0</v>
      </c>
      <c r="AS415" s="283">
        <v>0</v>
      </c>
      <c r="AT415" s="283">
        <v>0</v>
      </c>
      <c r="AU415" s="283">
        <v>0</v>
      </c>
      <c r="AV415" s="283">
        <v>0</v>
      </c>
      <c r="AW415" s="283">
        <v>0</v>
      </c>
      <c r="AX415" s="283">
        <v>0</v>
      </c>
      <c r="AY415" s="283">
        <v>0</v>
      </c>
    </row>
    <row r="416" spans="1:51" ht="20.100000000000001" customHeight="1" x14ac:dyDescent="0.25">
      <c r="A416" s="152">
        <v>302</v>
      </c>
      <c r="B416" s="153" t="s">
        <v>636</v>
      </c>
      <c r="C416" s="154">
        <f t="shared" ref="C416:S416" si="185">C417</f>
        <v>1444592174</v>
      </c>
      <c r="D416" s="154">
        <f t="shared" si="185"/>
        <v>9961166478.8999996</v>
      </c>
      <c r="E416" s="154">
        <f t="shared" si="185"/>
        <v>0</v>
      </c>
      <c r="F416" s="154">
        <f t="shared" si="185"/>
        <v>0</v>
      </c>
      <c r="G416" s="154">
        <f t="shared" si="185"/>
        <v>11405758652.9</v>
      </c>
      <c r="H416" s="154">
        <f t="shared" si="185"/>
        <v>-24119379</v>
      </c>
      <c r="I416" s="154">
        <f t="shared" si="185"/>
        <v>354617421</v>
      </c>
      <c r="J416" s="154">
        <f t="shared" si="185"/>
        <v>11051141231.9</v>
      </c>
      <c r="K416" s="154">
        <f t="shared" si="185"/>
        <v>-151605133</v>
      </c>
      <c r="L416" s="154">
        <f t="shared" si="185"/>
        <v>278794867</v>
      </c>
      <c r="M416" s="154">
        <f t="shared" si="185"/>
        <v>278794867</v>
      </c>
      <c r="N416" s="154">
        <f t="shared" si="185"/>
        <v>756335083</v>
      </c>
      <c r="O416" s="154">
        <f t="shared" si="185"/>
        <v>1641335083</v>
      </c>
      <c r="P416" s="154">
        <f t="shared" si="185"/>
        <v>1286717662</v>
      </c>
      <c r="Q416" s="154">
        <f t="shared" si="185"/>
        <v>9764423569.8999996</v>
      </c>
      <c r="R416" s="154">
        <f t="shared" si="185"/>
        <v>756335083</v>
      </c>
      <c r="S416" s="452">
        <f t="shared" si="185"/>
        <v>1641335083</v>
      </c>
      <c r="T416" s="182"/>
      <c r="U416" s="364">
        <v>302</v>
      </c>
      <c r="V416" s="362" t="s">
        <v>1069</v>
      </c>
      <c r="W416" s="283">
        <v>1444592174</v>
      </c>
      <c r="X416" s="283">
        <v>9961166478.8999977</v>
      </c>
      <c r="Y416" s="283">
        <v>0</v>
      </c>
      <c r="Z416" s="283">
        <v>0</v>
      </c>
      <c r="AA416" s="283">
        <v>0</v>
      </c>
      <c r="AB416" s="283">
        <v>11405758652.899998</v>
      </c>
      <c r="AC416" s="283">
        <v>0</v>
      </c>
      <c r="AD416" s="283">
        <v>885000000</v>
      </c>
      <c r="AE416" s="283">
        <v>756335083</v>
      </c>
      <c r="AF416" s="283">
        <v>1641335083</v>
      </c>
      <c r="AG416" s="283">
        <v>9764423569.8999977</v>
      </c>
      <c r="AH416" s="283">
        <v>885000000</v>
      </c>
      <c r="AI416" s="283">
        <v>378736800</v>
      </c>
      <c r="AJ416" s="283">
        <v>-24119379</v>
      </c>
      <c r="AK416" s="283">
        <v>354617421</v>
      </c>
      <c r="AL416" s="283">
        <v>1286717662</v>
      </c>
      <c r="AM416" s="283">
        <v>687000000</v>
      </c>
      <c r="AN416" s="283">
        <v>430400000</v>
      </c>
      <c r="AO416" s="283">
        <v>-151605133</v>
      </c>
      <c r="AP416" s="283">
        <v>278794867</v>
      </c>
      <c r="AQ416" s="283">
        <v>75822554</v>
      </c>
      <c r="AR416" s="283">
        <v>0</v>
      </c>
      <c r="AS416" s="283">
        <v>0</v>
      </c>
      <c r="AT416" s="283">
        <v>0</v>
      </c>
      <c r="AU416" s="283">
        <v>430400000</v>
      </c>
      <c r="AV416" s="283">
        <v>-151605133</v>
      </c>
      <c r="AW416" s="283">
        <v>278794867</v>
      </c>
      <c r="AX416" s="283">
        <v>278794867</v>
      </c>
      <c r="AY416" s="283">
        <v>965794867</v>
      </c>
    </row>
    <row r="417" spans="1:60" ht="20.100000000000001" customHeight="1" x14ac:dyDescent="0.25">
      <c r="A417" s="152">
        <v>3021</v>
      </c>
      <c r="B417" s="153" t="s">
        <v>637</v>
      </c>
      <c r="C417" s="154">
        <f>C418+C422+C439+C444</f>
        <v>1444592174</v>
      </c>
      <c r="D417" s="154">
        <f t="shared" ref="D417:Q417" si="186">D418+D422+D439+D444</f>
        <v>9961166478.8999996</v>
      </c>
      <c r="E417" s="154">
        <f t="shared" si="186"/>
        <v>0</v>
      </c>
      <c r="F417" s="154">
        <f t="shared" si="186"/>
        <v>0</v>
      </c>
      <c r="G417" s="154">
        <f t="shared" si="186"/>
        <v>11405758652.9</v>
      </c>
      <c r="H417" s="154">
        <f t="shared" si="186"/>
        <v>-24119379</v>
      </c>
      <c r="I417" s="154">
        <f t="shared" si="186"/>
        <v>354617421</v>
      </c>
      <c r="J417" s="154">
        <f t="shared" si="186"/>
        <v>11051141231.9</v>
      </c>
      <c r="K417" s="154">
        <f t="shared" si="186"/>
        <v>-151605133</v>
      </c>
      <c r="L417" s="154">
        <f t="shared" si="186"/>
        <v>278794867</v>
      </c>
      <c r="M417" s="154">
        <f t="shared" si="186"/>
        <v>278794867</v>
      </c>
      <c r="N417" s="154">
        <f t="shared" si="186"/>
        <v>756335083</v>
      </c>
      <c r="O417" s="154">
        <f t="shared" si="186"/>
        <v>1641335083</v>
      </c>
      <c r="P417" s="154">
        <f t="shared" si="186"/>
        <v>1286717662</v>
      </c>
      <c r="Q417" s="154">
        <f t="shared" si="186"/>
        <v>9764423569.8999996</v>
      </c>
      <c r="R417" s="154">
        <f>R418+R422+R439+R444</f>
        <v>756335083</v>
      </c>
      <c r="S417" s="452">
        <f>S418+S422+S439+S444</f>
        <v>1641335083</v>
      </c>
      <c r="T417" s="182"/>
      <c r="U417" s="364">
        <v>3021</v>
      </c>
      <c r="V417" s="362" t="s">
        <v>1070</v>
      </c>
      <c r="W417" s="283">
        <v>1444592174</v>
      </c>
      <c r="X417" s="283">
        <v>9961166478.8999977</v>
      </c>
      <c r="Y417" s="283">
        <v>0</v>
      </c>
      <c r="Z417" s="283">
        <v>0</v>
      </c>
      <c r="AA417" s="283">
        <v>0</v>
      </c>
      <c r="AB417" s="283">
        <v>11405758652.899998</v>
      </c>
      <c r="AC417" s="283">
        <v>0</v>
      </c>
      <c r="AD417" s="283">
        <v>885000000</v>
      </c>
      <c r="AE417" s="283">
        <v>756335083</v>
      </c>
      <c r="AF417" s="283">
        <v>1641335083</v>
      </c>
      <c r="AG417" s="283">
        <v>9764423569.8999977</v>
      </c>
      <c r="AH417" s="283">
        <v>885000000</v>
      </c>
      <c r="AI417" s="283">
        <v>378736800</v>
      </c>
      <c r="AJ417" s="283">
        <v>-24119379</v>
      </c>
      <c r="AK417" s="283">
        <v>354617421</v>
      </c>
      <c r="AL417" s="283">
        <v>1286717662</v>
      </c>
      <c r="AM417" s="283">
        <v>687000000</v>
      </c>
      <c r="AN417" s="283">
        <v>430400000</v>
      </c>
      <c r="AO417" s="283">
        <v>-151605133</v>
      </c>
      <c r="AP417" s="283">
        <v>278794867</v>
      </c>
      <c r="AQ417" s="283">
        <v>75822554</v>
      </c>
      <c r="AR417" s="283">
        <v>0</v>
      </c>
      <c r="AS417" s="283">
        <v>0</v>
      </c>
      <c r="AT417" s="283">
        <v>0</v>
      </c>
      <c r="AU417" s="283">
        <v>430400000</v>
      </c>
      <c r="AV417" s="283">
        <v>-151605133</v>
      </c>
      <c r="AW417" s="283">
        <v>278794867</v>
      </c>
      <c r="AX417" s="283">
        <v>278794867</v>
      </c>
      <c r="AY417" s="283">
        <v>965794867</v>
      </c>
    </row>
    <row r="418" spans="1:60" ht="20.100000000000001" customHeight="1" x14ac:dyDescent="0.25">
      <c r="A418" s="152">
        <v>302101</v>
      </c>
      <c r="B418" s="153" t="s">
        <v>638</v>
      </c>
      <c r="C418" s="154">
        <f>SUM(C419:C421)</f>
        <v>344193362</v>
      </c>
      <c r="D418" s="154">
        <f t="shared" ref="D418:Q418" si="187">SUM(D419:D421)</f>
        <v>0</v>
      </c>
      <c r="E418" s="154">
        <f t="shared" si="187"/>
        <v>0</v>
      </c>
      <c r="F418" s="154">
        <f t="shared" si="187"/>
        <v>0</v>
      </c>
      <c r="G418" s="154">
        <f t="shared" si="187"/>
        <v>344193362</v>
      </c>
      <c r="H418" s="154">
        <f t="shared" si="187"/>
        <v>0</v>
      </c>
      <c r="I418" s="154">
        <f t="shared" si="187"/>
        <v>54896800</v>
      </c>
      <c r="J418" s="154">
        <f t="shared" si="187"/>
        <v>289296562</v>
      </c>
      <c r="K418" s="154">
        <f t="shared" si="187"/>
        <v>10224200</v>
      </c>
      <c r="L418" s="154">
        <f t="shared" si="187"/>
        <v>211724200</v>
      </c>
      <c r="M418" s="154">
        <f t="shared" si="187"/>
        <v>211724200</v>
      </c>
      <c r="N418" s="154">
        <f t="shared" si="187"/>
        <v>0</v>
      </c>
      <c r="O418" s="154">
        <f t="shared" si="187"/>
        <v>198000000</v>
      </c>
      <c r="P418" s="154">
        <f t="shared" si="187"/>
        <v>143103200</v>
      </c>
      <c r="Q418" s="154">
        <f t="shared" si="187"/>
        <v>146193362</v>
      </c>
      <c r="R418" s="154">
        <f>SUM(R419:R421)</f>
        <v>0</v>
      </c>
      <c r="S418" s="452">
        <f>SUM(S419:S421)</f>
        <v>198000000</v>
      </c>
      <c r="T418" s="182"/>
      <c r="U418" s="364">
        <v>302101</v>
      </c>
      <c r="V418" s="362" t="s">
        <v>1071</v>
      </c>
      <c r="W418" s="283">
        <v>344193362</v>
      </c>
      <c r="X418" s="283">
        <v>0</v>
      </c>
      <c r="Y418" s="283">
        <v>0</v>
      </c>
      <c r="Z418" s="283">
        <v>0</v>
      </c>
      <c r="AA418" s="283">
        <v>0</v>
      </c>
      <c r="AB418" s="283">
        <v>344193362</v>
      </c>
      <c r="AC418" s="283">
        <v>0</v>
      </c>
      <c r="AD418" s="283">
        <v>198000000</v>
      </c>
      <c r="AE418" s="283">
        <v>0</v>
      </c>
      <c r="AF418" s="283">
        <v>198000000</v>
      </c>
      <c r="AG418" s="283">
        <v>146193362</v>
      </c>
      <c r="AH418" s="283">
        <v>198000000</v>
      </c>
      <c r="AI418" s="283">
        <v>54896800</v>
      </c>
      <c r="AJ418" s="283">
        <v>0</v>
      </c>
      <c r="AK418" s="283">
        <v>54896800</v>
      </c>
      <c r="AL418" s="283">
        <v>143103200</v>
      </c>
      <c r="AM418" s="283">
        <v>0</v>
      </c>
      <c r="AN418" s="283">
        <v>201500000</v>
      </c>
      <c r="AO418" s="283">
        <v>10224200</v>
      </c>
      <c r="AP418" s="283">
        <v>211724200</v>
      </c>
      <c r="AQ418" s="283">
        <v>-156827400</v>
      </c>
      <c r="AR418" s="283">
        <v>0</v>
      </c>
      <c r="AS418" s="283">
        <v>0</v>
      </c>
      <c r="AT418" s="283">
        <v>0</v>
      </c>
      <c r="AU418" s="283">
        <v>201500000</v>
      </c>
      <c r="AV418" s="283">
        <v>10224200</v>
      </c>
      <c r="AW418" s="283">
        <v>211724200</v>
      </c>
      <c r="AX418" s="283">
        <v>211724200</v>
      </c>
      <c r="AY418" s="283">
        <v>211724200</v>
      </c>
    </row>
    <row r="419" spans="1:60" ht="20.100000000000001" customHeight="1" x14ac:dyDescent="0.25">
      <c r="A419" s="10">
        <v>30210101</v>
      </c>
      <c r="B419" s="22" t="s">
        <v>639</v>
      </c>
      <c r="C419" s="23">
        <v>101193362</v>
      </c>
      <c r="D419" s="183">
        <v>0</v>
      </c>
      <c r="E419" s="131">
        <v>0</v>
      </c>
      <c r="F419" s="131">
        <v>0</v>
      </c>
      <c r="G419" s="12">
        <f>C419+D419+E419-F419</f>
        <v>101193362</v>
      </c>
      <c r="H419" s="183">
        <v>0</v>
      </c>
      <c r="I419" s="183">
        <v>0</v>
      </c>
      <c r="J419" s="183">
        <f>G419-I419</f>
        <v>101193362</v>
      </c>
      <c r="K419" s="183">
        <v>0</v>
      </c>
      <c r="L419" s="183">
        <v>0</v>
      </c>
      <c r="M419" s="183">
        <v>0</v>
      </c>
      <c r="N419" s="183">
        <v>0</v>
      </c>
      <c r="O419" s="183">
        <v>0</v>
      </c>
      <c r="P419" s="12">
        <f>O419-I419</f>
        <v>0</v>
      </c>
      <c r="Q419" s="12">
        <f>G419-O419</f>
        <v>101193362</v>
      </c>
      <c r="R419" s="183">
        <v>0</v>
      </c>
      <c r="S419" s="438">
        <v>0</v>
      </c>
      <c r="T419" s="182"/>
      <c r="U419" s="364">
        <v>30210101</v>
      </c>
      <c r="V419" s="362" t="s">
        <v>1072</v>
      </c>
      <c r="W419" s="283">
        <v>101193362</v>
      </c>
      <c r="X419" s="283">
        <v>0</v>
      </c>
      <c r="Y419" s="283">
        <v>0</v>
      </c>
      <c r="Z419" s="283">
        <v>0</v>
      </c>
      <c r="AA419" s="283">
        <v>0</v>
      </c>
      <c r="AB419" s="283">
        <v>101193362</v>
      </c>
      <c r="AC419" s="283">
        <v>0</v>
      </c>
      <c r="AD419" s="283">
        <v>0</v>
      </c>
      <c r="AE419" s="283">
        <v>0</v>
      </c>
      <c r="AF419" s="283">
        <v>0</v>
      </c>
      <c r="AG419" s="283">
        <v>101193362</v>
      </c>
      <c r="AH419" s="283">
        <v>0</v>
      </c>
      <c r="AI419" s="283">
        <v>0</v>
      </c>
      <c r="AJ419" s="283">
        <v>0</v>
      </c>
      <c r="AK419" s="283">
        <v>0</v>
      </c>
      <c r="AL419" s="283">
        <v>0</v>
      </c>
      <c r="AM419" s="283">
        <v>0</v>
      </c>
      <c r="AN419" s="283">
        <v>0</v>
      </c>
      <c r="AO419" s="283">
        <v>0</v>
      </c>
      <c r="AP419" s="283">
        <v>0</v>
      </c>
      <c r="AQ419" s="283">
        <v>0</v>
      </c>
      <c r="AR419" s="283">
        <v>0</v>
      </c>
      <c r="AS419" s="283">
        <v>0</v>
      </c>
      <c r="AT419" s="283">
        <v>0</v>
      </c>
      <c r="AU419" s="283">
        <v>0</v>
      </c>
      <c r="AV419" s="283">
        <v>0</v>
      </c>
      <c r="AW419" s="283">
        <v>0</v>
      </c>
      <c r="AX419" s="283">
        <v>0</v>
      </c>
      <c r="AY419" s="283">
        <v>0</v>
      </c>
    </row>
    <row r="420" spans="1:60" ht="20.100000000000001" customHeight="1" x14ac:dyDescent="0.25">
      <c r="A420" s="10">
        <v>30210103</v>
      </c>
      <c r="B420" s="22" t="s">
        <v>640</v>
      </c>
      <c r="C420" s="24">
        <v>45000000</v>
      </c>
      <c r="D420" s="183">
        <v>0</v>
      </c>
      <c r="E420" s="131">
        <v>0</v>
      </c>
      <c r="F420" s="131">
        <v>0</v>
      </c>
      <c r="G420" s="13">
        <f>C420+D420+E420-F420</f>
        <v>45000000</v>
      </c>
      <c r="H420" s="183">
        <v>0</v>
      </c>
      <c r="I420" s="183">
        <v>0</v>
      </c>
      <c r="J420" s="183">
        <f>G420-I420</f>
        <v>45000000</v>
      </c>
      <c r="K420" s="183">
        <v>0</v>
      </c>
      <c r="L420" s="183">
        <v>0</v>
      </c>
      <c r="M420" s="183">
        <v>0</v>
      </c>
      <c r="N420" s="183">
        <v>0</v>
      </c>
      <c r="O420" s="183">
        <v>0</v>
      </c>
      <c r="P420" s="13">
        <f>O420-I420</f>
        <v>0</v>
      </c>
      <c r="Q420" s="12">
        <f>G420-O420</f>
        <v>45000000</v>
      </c>
      <c r="R420" s="183">
        <v>0</v>
      </c>
      <c r="S420" s="438">
        <v>0</v>
      </c>
      <c r="T420" s="182"/>
      <c r="U420" s="364">
        <v>30210103</v>
      </c>
      <c r="V420" s="362" t="s">
        <v>1073</v>
      </c>
      <c r="W420" s="283">
        <v>45000000</v>
      </c>
      <c r="X420" s="283">
        <v>0</v>
      </c>
      <c r="Y420" s="283">
        <v>0</v>
      </c>
      <c r="Z420" s="283">
        <v>0</v>
      </c>
      <c r="AA420" s="283">
        <v>0</v>
      </c>
      <c r="AB420" s="283">
        <v>45000000</v>
      </c>
      <c r="AC420" s="283">
        <v>0</v>
      </c>
      <c r="AD420" s="283">
        <v>0</v>
      </c>
      <c r="AE420" s="283">
        <v>0</v>
      </c>
      <c r="AF420" s="283">
        <v>0</v>
      </c>
      <c r="AG420" s="283">
        <v>45000000</v>
      </c>
      <c r="AH420" s="283">
        <v>0</v>
      </c>
      <c r="AI420" s="283">
        <v>0</v>
      </c>
      <c r="AJ420" s="283">
        <v>0</v>
      </c>
      <c r="AK420" s="283">
        <v>0</v>
      </c>
      <c r="AL420" s="283">
        <v>0</v>
      </c>
      <c r="AM420" s="283">
        <v>0</v>
      </c>
      <c r="AN420" s="283">
        <v>0</v>
      </c>
      <c r="AO420" s="283">
        <v>0</v>
      </c>
      <c r="AP420" s="283">
        <v>0</v>
      </c>
      <c r="AQ420" s="283">
        <v>0</v>
      </c>
      <c r="AR420" s="283">
        <v>0</v>
      </c>
      <c r="AS420" s="283">
        <v>0</v>
      </c>
      <c r="AT420" s="283">
        <v>0</v>
      </c>
      <c r="AU420" s="283">
        <v>0</v>
      </c>
      <c r="AV420" s="283">
        <v>0</v>
      </c>
      <c r="AW420" s="283">
        <v>0</v>
      </c>
      <c r="AX420" s="283">
        <v>0</v>
      </c>
      <c r="AY420" s="283">
        <v>0</v>
      </c>
    </row>
    <row r="421" spans="1:60" ht="20.100000000000001" customHeight="1" x14ac:dyDescent="0.25">
      <c r="A421" s="10">
        <v>30210104</v>
      </c>
      <c r="B421" s="22" t="s">
        <v>641</v>
      </c>
      <c r="C421" s="25">
        <v>198000000</v>
      </c>
      <c r="D421" s="183">
        <v>0</v>
      </c>
      <c r="E421" s="131">
        <v>0</v>
      </c>
      <c r="F421" s="131">
        <v>0</v>
      </c>
      <c r="G421" s="14">
        <f>C421+D421+E421-F421</f>
        <v>198000000</v>
      </c>
      <c r="H421" s="183">
        <v>0</v>
      </c>
      <c r="I421" s="183">
        <v>54896800</v>
      </c>
      <c r="J421" s="183">
        <f>G421-I421</f>
        <v>143103200</v>
      </c>
      <c r="K421" s="183">
        <v>10224200</v>
      </c>
      <c r="L421" s="183">
        <v>211724200</v>
      </c>
      <c r="M421" s="183">
        <v>211724200</v>
      </c>
      <c r="N421" s="183">
        <v>0</v>
      </c>
      <c r="O421" s="183">
        <v>198000000</v>
      </c>
      <c r="P421" s="14">
        <f>O421-I421</f>
        <v>143103200</v>
      </c>
      <c r="Q421" s="12">
        <f>G421-O421</f>
        <v>0</v>
      </c>
      <c r="R421" s="183">
        <v>0</v>
      </c>
      <c r="S421" s="438">
        <v>198000000</v>
      </c>
      <c r="T421" s="182"/>
      <c r="U421" s="364">
        <v>30210104</v>
      </c>
      <c r="V421" s="362" t="s">
        <v>1074</v>
      </c>
      <c r="W421" s="283">
        <v>198000000</v>
      </c>
      <c r="X421" s="283">
        <v>0</v>
      </c>
      <c r="Y421" s="283">
        <v>0</v>
      </c>
      <c r="Z421" s="283">
        <v>0</v>
      </c>
      <c r="AA421" s="283">
        <v>0</v>
      </c>
      <c r="AB421" s="283">
        <v>198000000</v>
      </c>
      <c r="AC421" s="283">
        <v>0</v>
      </c>
      <c r="AD421" s="283">
        <v>198000000</v>
      </c>
      <c r="AE421" s="283">
        <v>0</v>
      </c>
      <c r="AF421" s="283">
        <v>198000000</v>
      </c>
      <c r="AG421" s="283">
        <v>0</v>
      </c>
      <c r="AH421" s="283">
        <v>198000000</v>
      </c>
      <c r="AI421" s="283">
        <v>54896800</v>
      </c>
      <c r="AJ421" s="283">
        <v>0</v>
      </c>
      <c r="AK421" s="283">
        <v>54896800</v>
      </c>
      <c r="AL421" s="283">
        <v>143103200</v>
      </c>
      <c r="AM421" s="283">
        <v>0</v>
      </c>
      <c r="AN421" s="283">
        <v>201500000</v>
      </c>
      <c r="AO421" s="283">
        <v>10224200</v>
      </c>
      <c r="AP421" s="283">
        <v>211724200</v>
      </c>
      <c r="AQ421" s="283">
        <v>-156827400</v>
      </c>
      <c r="AR421" s="283">
        <v>0</v>
      </c>
      <c r="AS421" s="283">
        <v>0</v>
      </c>
      <c r="AT421" s="283">
        <v>0</v>
      </c>
      <c r="AU421" s="283">
        <v>201500000</v>
      </c>
      <c r="AV421" s="283">
        <v>10224200</v>
      </c>
      <c r="AW421" s="283">
        <v>211724200</v>
      </c>
      <c r="AX421" s="283">
        <v>211724200</v>
      </c>
      <c r="AY421" s="283">
        <v>211724200</v>
      </c>
    </row>
    <row r="422" spans="1:60" ht="20.100000000000001" customHeight="1" x14ac:dyDescent="0.25">
      <c r="A422" s="152">
        <v>302102</v>
      </c>
      <c r="B422" s="153" t="s">
        <v>642</v>
      </c>
      <c r="C422" s="154">
        <f>C423+C424+C425+C426</f>
        <v>803117843</v>
      </c>
      <c r="D422" s="154">
        <f t="shared" ref="D422:Q422" si="188">D423+D424+D425+D426</f>
        <v>9689420035.8999996</v>
      </c>
      <c r="E422" s="154">
        <f t="shared" si="188"/>
        <v>0</v>
      </c>
      <c r="F422" s="154">
        <f t="shared" si="188"/>
        <v>0</v>
      </c>
      <c r="G422" s="154">
        <f t="shared" si="188"/>
        <v>10492537878.9</v>
      </c>
      <c r="H422" s="154">
        <f t="shared" si="188"/>
        <v>154733301</v>
      </c>
      <c r="I422" s="154">
        <f t="shared" si="188"/>
        <v>253573301</v>
      </c>
      <c r="J422" s="154">
        <f t="shared" si="188"/>
        <v>10238964577.9</v>
      </c>
      <c r="K422" s="154">
        <f t="shared" si="188"/>
        <v>60084421</v>
      </c>
      <c r="L422" s="154">
        <f t="shared" si="188"/>
        <v>63984421</v>
      </c>
      <c r="M422" s="154">
        <f t="shared" si="188"/>
        <v>63984421</v>
      </c>
      <c r="N422" s="154">
        <f t="shared" si="188"/>
        <v>754987763</v>
      </c>
      <c r="O422" s="154">
        <f t="shared" si="188"/>
        <v>1216987763</v>
      </c>
      <c r="P422" s="154">
        <f t="shared" si="188"/>
        <v>963414462</v>
      </c>
      <c r="Q422" s="154">
        <f t="shared" si="188"/>
        <v>9275550115.8999996</v>
      </c>
      <c r="R422" s="154">
        <f>R423+R424+R425+R426</f>
        <v>754987763</v>
      </c>
      <c r="S422" s="452">
        <f>S423+S424+S425+S426</f>
        <v>1216987763</v>
      </c>
      <c r="T422" s="182"/>
      <c r="U422" s="364">
        <v>302102</v>
      </c>
      <c r="V422" s="362" t="s">
        <v>1075</v>
      </c>
      <c r="W422" s="283">
        <v>803117843</v>
      </c>
      <c r="X422" s="283">
        <v>9689420035.8999977</v>
      </c>
      <c r="Y422" s="283">
        <v>0</v>
      </c>
      <c r="Z422" s="283">
        <v>0</v>
      </c>
      <c r="AA422" s="283">
        <v>0</v>
      </c>
      <c r="AB422" s="283">
        <v>10492537878.899998</v>
      </c>
      <c r="AC422" s="283">
        <v>0</v>
      </c>
      <c r="AD422" s="283">
        <v>462000000</v>
      </c>
      <c r="AE422" s="283">
        <v>754987763</v>
      </c>
      <c r="AF422" s="283">
        <v>1216987763</v>
      </c>
      <c r="AG422" s="283">
        <v>9275550115.8999977</v>
      </c>
      <c r="AH422" s="283">
        <v>462000000</v>
      </c>
      <c r="AI422" s="283">
        <v>98840000</v>
      </c>
      <c r="AJ422" s="283">
        <v>154733301</v>
      </c>
      <c r="AK422" s="283">
        <v>253573301</v>
      </c>
      <c r="AL422" s="283">
        <v>963414462</v>
      </c>
      <c r="AM422" s="283">
        <v>462000000</v>
      </c>
      <c r="AN422" s="283">
        <v>3900000</v>
      </c>
      <c r="AO422" s="283">
        <v>60084421</v>
      </c>
      <c r="AP422" s="283">
        <v>63984421</v>
      </c>
      <c r="AQ422" s="283">
        <v>189588880</v>
      </c>
      <c r="AR422" s="283">
        <v>0</v>
      </c>
      <c r="AS422" s="283">
        <v>0</v>
      </c>
      <c r="AT422" s="283">
        <v>0</v>
      </c>
      <c r="AU422" s="283">
        <v>3900000</v>
      </c>
      <c r="AV422" s="283">
        <v>60084421</v>
      </c>
      <c r="AW422" s="283">
        <v>63984421</v>
      </c>
      <c r="AX422" s="283">
        <v>63984421</v>
      </c>
      <c r="AY422" s="283">
        <v>525984421</v>
      </c>
    </row>
    <row r="423" spans="1:60" ht="20.100000000000001" customHeight="1" x14ac:dyDescent="0.25">
      <c r="A423" s="10">
        <v>30210201</v>
      </c>
      <c r="B423" s="22" t="s">
        <v>643</v>
      </c>
      <c r="C423" s="23">
        <v>236117843</v>
      </c>
      <c r="D423" s="183">
        <v>0</v>
      </c>
      <c r="E423" s="131">
        <v>0</v>
      </c>
      <c r="F423" s="131">
        <v>0</v>
      </c>
      <c r="G423" s="12">
        <f>C423+D423+E423-F423</f>
        <v>236117843</v>
      </c>
      <c r="H423" s="183">
        <v>0</v>
      </c>
      <c r="I423" s="183">
        <v>0</v>
      </c>
      <c r="J423" s="183">
        <f>G423-I423</f>
        <v>236117843</v>
      </c>
      <c r="K423" s="183">
        <v>0</v>
      </c>
      <c r="L423" s="183">
        <v>0</v>
      </c>
      <c r="M423" s="183">
        <v>0</v>
      </c>
      <c r="N423" s="183">
        <v>0</v>
      </c>
      <c r="O423" s="183">
        <v>0</v>
      </c>
      <c r="P423" s="12">
        <f>O423-I423</f>
        <v>0</v>
      </c>
      <c r="Q423" s="12">
        <f>G423-O423</f>
        <v>236117843</v>
      </c>
      <c r="R423" s="183">
        <v>0</v>
      </c>
      <c r="S423" s="438">
        <v>0</v>
      </c>
      <c r="T423" s="182"/>
      <c r="U423" s="364">
        <v>30210201</v>
      </c>
      <c r="V423" s="362" t="s">
        <v>1076</v>
      </c>
      <c r="W423" s="283">
        <v>236117843</v>
      </c>
      <c r="X423" s="283">
        <v>0</v>
      </c>
      <c r="Y423" s="283">
        <v>0</v>
      </c>
      <c r="Z423" s="283">
        <v>0</v>
      </c>
      <c r="AA423" s="283">
        <v>0</v>
      </c>
      <c r="AB423" s="283">
        <v>236117843</v>
      </c>
      <c r="AC423" s="283">
        <v>0</v>
      </c>
      <c r="AD423" s="283">
        <v>0</v>
      </c>
      <c r="AE423" s="283">
        <v>0</v>
      </c>
      <c r="AF423" s="283">
        <v>0</v>
      </c>
      <c r="AG423" s="283">
        <v>236117843</v>
      </c>
      <c r="AH423" s="283">
        <v>0</v>
      </c>
      <c r="AI423" s="283">
        <v>0</v>
      </c>
      <c r="AJ423" s="283">
        <v>0</v>
      </c>
      <c r="AK423" s="283">
        <v>0</v>
      </c>
      <c r="AL423" s="283">
        <v>0</v>
      </c>
      <c r="AM423" s="283">
        <v>0</v>
      </c>
      <c r="AN423" s="283">
        <v>0</v>
      </c>
      <c r="AO423" s="283">
        <v>0</v>
      </c>
      <c r="AP423" s="283">
        <v>0</v>
      </c>
      <c r="AQ423" s="283">
        <v>0</v>
      </c>
      <c r="AR423" s="283">
        <v>0</v>
      </c>
      <c r="AS423" s="283">
        <v>0</v>
      </c>
      <c r="AT423" s="283">
        <v>0</v>
      </c>
      <c r="AU423" s="283">
        <v>0</v>
      </c>
      <c r="AV423" s="283">
        <v>0</v>
      </c>
      <c r="AW423" s="283">
        <v>0</v>
      </c>
      <c r="AX423" s="283">
        <v>0</v>
      </c>
      <c r="AY423" s="283">
        <v>0</v>
      </c>
    </row>
    <row r="424" spans="1:60" s="487" customFormat="1" ht="20.100000000000001" customHeight="1" x14ac:dyDescent="0.25">
      <c r="A424" s="483">
        <v>30210203</v>
      </c>
      <c r="B424" s="484" t="s">
        <v>644</v>
      </c>
      <c r="C424" s="24">
        <v>105000000</v>
      </c>
      <c r="D424" s="183">
        <v>0</v>
      </c>
      <c r="E424" s="131">
        <v>0</v>
      </c>
      <c r="F424" s="131">
        <v>0</v>
      </c>
      <c r="G424" s="13">
        <f>C424+D424+E424-F424</f>
        <v>105000000</v>
      </c>
      <c r="H424" s="183">
        <v>0</v>
      </c>
      <c r="I424" s="183">
        <v>0</v>
      </c>
      <c r="J424" s="183">
        <f>G424-I424</f>
        <v>105000000</v>
      </c>
      <c r="K424" s="183">
        <v>0</v>
      </c>
      <c r="L424" s="183">
        <v>0</v>
      </c>
      <c r="M424" s="183">
        <v>0</v>
      </c>
      <c r="N424" s="183">
        <v>0</v>
      </c>
      <c r="O424" s="183">
        <v>0</v>
      </c>
      <c r="P424" s="13">
        <f>O424-I424</f>
        <v>0</v>
      </c>
      <c r="Q424" s="12">
        <f>G424-O424</f>
        <v>105000000</v>
      </c>
      <c r="R424" s="183">
        <v>0</v>
      </c>
      <c r="S424" s="438">
        <v>0</v>
      </c>
      <c r="T424" s="485"/>
      <c r="U424" s="364">
        <v>30210203</v>
      </c>
      <c r="V424" s="362" t="s">
        <v>1077</v>
      </c>
      <c r="W424" s="283">
        <v>105000000</v>
      </c>
      <c r="X424" s="283">
        <v>0</v>
      </c>
      <c r="Y424" s="283">
        <v>0</v>
      </c>
      <c r="Z424" s="283">
        <v>0</v>
      </c>
      <c r="AA424" s="283">
        <v>0</v>
      </c>
      <c r="AB424" s="283">
        <v>105000000</v>
      </c>
      <c r="AC424" s="283">
        <v>0</v>
      </c>
      <c r="AD424" s="283">
        <v>0</v>
      </c>
      <c r="AE424" s="283">
        <v>0</v>
      </c>
      <c r="AF424" s="283">
        <v>0</v>
      </c>
      <c r="AG424" s="283">
        <v>105000000</v>
      </c>
      <c r="AH424" s="283">
        <v>0</v>
      </c>
      <c r="AI424" s="283">
        <v>0</v>
      </c>
      <c r="AJ424" s="283">
        <v>0</v>
      </c>
      <c r="AK424" s="283">
        <v>0</v>
      </c>
      <c r="AL424" s="283">
        <v>0</v>
      </c>
      <c r="AM424" s="283">
        <v>0</v>
      </c>
      <c r="AN424" s="283">
        <v>0</v>
      </c>
      <c r="AO424" s="283">
        <v>0</v>
      </c>
      <c r="AP424" s="283">
        <v>0</v>
      </c>
      <c r="AQ424" s="283">
        <v>0</v>
      </c>
      <c r="AR424" s="283">
        <v>0</v>
      </c>
      <c r="AS424" s="283">
        <v>0</v>
      </c>
      <c r="AT424" s="283">
        <v>0</v>
      </c>
      <c r="AU424" s="283">
        <v>0</v>
      </c>
      <c r="AV424" s="283">
        <v>0</v>
      </c>
      <c r="AW424" s="283">
        <v>0</v>
      </c>
      <c r="AX424" s="283">
        <v>0</v>
      </c>
      <c r="AY424" s="283">
        <v>0</v>
      </c>
      <c r="AZ424" s="486"/>
      <c r="BA424" s="486"/>
      <c r="BB424" s="486"/>
      <c r="BC424" s="486"/>
      <c r="BD424" s="486"/>
      <c r="BE424" s="486"/>
      <c r="BF424" s="486"/>
      <c r="BG424" s="486"/>
      <c r="BH424" s="486"/>
    </row>
    <row r="425" spans="1:60" ht="20.100000000000001" customHeight="1" x14ac:dyDescent="0.25">
      <c r="A425" s="10">
        <v>30210204</v>
      </c>
      <c r="B425" s="22" t="s">
        <v>645</v>
      </c>
      <c r="C425" s="25">
        <v>462000000</v>
      </c>
      <c r="D425" s="183">
        <v>0</v>
      </c>
      <c r="E425" s="131">
        <v>0</v>
      </c>
      <c r="F425" s="131">
        <v>0</v>
      </c>
      <c r="G425" s="14">
        <f>C425+D425+E425-F425</f>
        <v>462000000</v>
      </c>
      <c r="H425" s="183">
        <v>0</v>
      </c>
      <c r="I425" s="183">
        <v>98840000</v>
      </c>
      <c r="J425" s="183">
        <f>G425-I425</f>
        <v>363160000</v>
      </c>
      <c r="K425" s="183">
        <v>9905000</v>
      </c>
      <c r="L425" s="183">
        <v>13805000</v>
      </c>
      <c r="M425" s="183">
        <v>13805000</v>
      </c>
      <c r="N425" s="183">
        <v>0</v>
      </c>
      <c r="O425" s="183">
        <v>462000000</v>
      </c>
      <c r="P425" s="14">
        <f>O425-I425</f>
        <v>363160000</v>
      </c>
      <c r="Q425" s="12">
        <f>G425-O425</f>
        <v>0</v>
      </c>
      <c r="R425" s="183">
        <v>0</v>
      </c>
      <c r="S425" s="438">
        <v>462000000</v>
      </c>
      <c r="T425" s="182"/>
      <c r="U425" s="364">
        <v>30210204</v>
      </c>
      <c r="V425" s="362" t="s">
        <v>1078</v>
      </c>
      <c r="W425" s="283">
        <v>462000000</v>
      </c>
      <c r="X425" s="283">
        <v>0</v>
      </c>
      <c r="Y425" s="283">
        <v>0</v>
      </c>
      <c r="Z425" s="283">
        <v>0</v>
      </c>
      <c r="AA425" s="283">
        <v>0</v>
      </c>
      <c r="AB425" s="283">
        <v>462000000</v>
      </c>
      <c r="AC425" s="283">
        <v>0</v>
      </c>
      <c r="AD425" s="283">
        <v>462000000</v>
      </c>
      <c r="AE425" s="283">
        <v>0</v>
      </c>
      <c r="AF425" s="283">
        <v>462000000</v>
      </c>
      <c r="AG425" s="283">
        <v>0</v>
      </c>
      <c r="AH425" s="283">
        <v>462000000</v>
      </c>
      <c r="AI425" s="283">
        <v>98840000</v>
      </c>
      <c r="AJ425" s="283">
        <v>0</v>
      </c>
      <c r="AK425" s="283">
        <v>98840000</v>
      </c>
      <c r="AL425" s="283">
        <v>363160000</v>
      </c>
      <c r="AM425" s="283">
        <v>462000000</v>
      </c>
      <c r="AN425" s="283">
        <v>3900000</v>
      </c>
      <c r="AO425" s="283">
        <v>9905000</v>
      </c>
      <c r="AP425" s="283">
        <v>13805000</v>
      </c>
      <c r="AQ425" s="283">
        <v>85035000</v>
      </c>
      <c r="AR425" s="283">
        <v>0</v>
      </c>
      <c r="AS425" s="283">
        <v>0</v>
      </c>
      <c r="AT425" s="283">
        <v>0</v>
      </c>
      <c r="AU425" s="283">
        <v>3900000</v>
      </c>
      <c r="AV425" s="283">
        <v>9905000</v>
      </c>
      <c r="AW425" s="283">
        <v>13805000</v>
      </c>
      <c r="AX425" s="283">
        <v>13805000</v>
      </c>
      <c r="AY425" s="283">
        <v>475805000</v>
      </c>
    </row>
    <row r="426" spans="1:60" ht="20.100000000000001" customHeight="1" x14ac:dyDescent="0.25">
      <c r="A426" s="450">
        <v>30210205</v>
      </c>
      <c r="B426" s="150" t="s">
        <v>916</v>
      </c>
      <c r="C426" s="155">
        <f t="shared" ref="C426:Q426" si="189">C427+C428+C429+C430+C431+C432+C434+C433+C435+C436+C437+C438</f>
        <v>0</v>
      </c>
      <c r="D426" s="155">
        <f t="shared" si="189"/>
        <v>9689420035.8999996</v>
      </c>
      <c r="E426" s="155">
        <f t="shared" si="189"/>
        <v>0</v>
      </c>
      <c r="F426" s="155">
        <f t="shared" si="189"/>
        <v>0</v>
      </c>
      <c r="G426" s="155">
        <f t="shared" si="189"/>
        <v>9689420035.8999996</v>
      </c>
      <c r="H426" s="155">
        <f t="shared" si="189"/>
        <v>154733301</v>
      </c>
      <c r="I426" s="155">
        <f t="shared" si="189"/>
        <v>154733301</v>
      </c>
      <c r="J426" s="155">
        <f t="shared" si="189"/>
        <v>9534686734.8999996</v>
      </c>
      <c r="K426" s="155">
        <f t="shared" si="189"/>
        <v>50179421</v>
      </c>
      <c r="L426" s="155">
        <f t="shared" si="189"/>
        <v>50179421</v>
      </c>
      <c r="M426" s="155">
        <f t="shared" si="189"/>
        <v>50179421</v>
      </c>
      <c r="N426" s="155">
        <f t="shared" si="189"/>
        <v>754987763</v>
      </c>
      <c r="O426" s="155">
        <f t="shared" si="189"/>
        <v>754987763</v>
      </c>
      <c r="P426" s="155">
        <f t="shared" si="189"/>
        <v>600254462</v>
      </c>
      <c r="Q426" s="155">
        <f t="shared" si="189"/>
        <v>8934432272.8999996</v>
      </c>
      <c r="R426" s="155">
        <f>R427+R428+R429+R430+R431+R432+R434+R433+R435+R436+R437+R438</f>
        <v>754987763</v>
      </c>
      <c r="S426" s="453">
        <f>S427+S428+S429+S430+S431+S432+S434+S433+S435+S436+S437+S438</f>
        <v>754987763</v>
      </c>
      <c r="T426" s="182"/>
      <c r="U426" s="364">
        <v>30210205</v>
      </c>
      <c r="V426" s="362" t="s">
        <v>916</v>
      </c>
      <c r="W426" s="283">
        <v>0</v>
      </c>
      <c r="X426" s="283">
        <v>9689420035.8999977</v>
      </c>
      <c r="Y426" s="283">
        <v>0</v>
      </c>
      <c r="Z426" s="283">
        <v>0</v>
      </c>
      <c r="AA426" s="283">
        <v>0</v>
      </c>
      <c r="AB426" s="283">
        <v>9689420035.8999977</v>
      </c>
      <c r="AC426" s="283">
        <v>0</v>
      </c>
      <c r="AD426" s="283">
        <v>0</v>
      </c>
      <c r="AE426" s="283">
        <v>754987763</v>
      </c>
      <c r="AF426" s="283">
        <v>754987763</v>
      </c>
      <c r="AG426" s="283">
        <v>8934432272.8999977</v>
      </c>
      <c r="AH426" s="283">
        <v>0</v>
      </c>
      <c r="AI426" s="283">
        <v>0</v>
      </c>
      <c r="AJ426" s="283">
        <v>154733301</v>
      </c>
      <c r="AK426" s="283">
        <v>154733301</v>
      </c>
      <c r="AL426" s="283">
        <v>600254462</v>
      </c>
      <c r="AM426" s="283">
        <v>0</v>
      </c>
      <c r="AN426" s="283">
        <v>0</v>
      </c>
      <c r="AO426" s="283">
        <v>50179421</v>
      </c>
      <c r="AP426" s="283">
        <v>50179421</v>
      </c>
      <c r="AQ426" s="283">
        <v>104553880</v>
      </c>
      <c r="AR426" s="283">
        <v>0</v>
      </c>
      <c r="AS426" s="283">
        <v>0</v>
      </c>
      <c r="AT426" s="283">
        <v>0</v>
      </c>
      <c r="AU426" s="283">
        <v>0</v>
      </c>
      <c r="AV426" s="283">
        <v>50179421</v>
      </c>
      <c r="AW426" s="283">
        <v>50179421</v>
      </c>
      <c r="AX426" s="283">
        <v>50179421</v>
      </c>
      <c r="AY426" s="283">
        <v>50179421</v>
      </c>
    </row>
    <row r="427" spans="1:60" ht="20.100000000000001" customHeight="1" x14ac:dyDescent="0.25">
      <c r="A427" s="454">
        <v>3021020501</v>
      </c>
      <c r="B427" s="362" t="s">
        <v>917</v>
      </c>
      <c r="C427" s="25"/>
      <c r="D427" s="183">
        <v>856741062.76999998</v>
      </c>
      <c r="E427" s="131">
        <v>0</v>
      </c>
      <c r="F427" s="131">
        <v>0</v>
      </c>
      <c r="G427" s="14">
        <f>C427+D427+E427-F427</f>
        <v>856741062.76999998</v>
      </c>
      <c r="H427" s="183">
        <v>38011910</v>
      </c>
      <c r="I427" s="183">
        <v>38011910</v>
      </c>
      <c r="J427" s="183">
        <f t="shared" ref="J427:J438" si="190">G427-I427</f>
        <v>818729152.76999998</v>
      </c>
      <c r="K427" s="183">
        <v>25424625</v>
      </c>
      <c r="L427" s="183">
        <v>25424625</v>
      </c>
      <c r="M427" s="183">
        <v>25424625</v>
      </c>
      <c r="N427" s="183">
        <v>158627910</v>
      </c>
      <c r="O427" s="183">
        <v>158627910</v>
      </c>
      <c r="P427" s="13">
        <f t="shared" ref="P427:P438" si="191">O427-I427</f>
        <v>120616000</v>
      </c>
      <c r="Q427" s="12">
        <f t="shared" ref="Q427:Q438" si="192">G427-O427</f>
        <v>698113152.76999998</v>
      </c>
      <c r="R427" s="183">
        <v>158627910</v>
      </c>
      <c r="S427" s="438">
        <v>158627910</v>
      </c>
      <c r="T427" s="182"/>
      <c r="U427" s="364">
        <v>3021020501</v>
      </c>
      <c r="V427" s="362" t="s">
        <v>917</v>
      </c>
      <c r="W427" s="283">
        <v>0</v>
      </c>
      <c r="X427" s="283">
        <v>856741062.76999998</v>
      </c>
      <c r="Y427" s="283">
        <v>0</v>
      </c>
      <c r="Z427" s="283">
        <v>0</v>
      </c>
      <c r="AA427" s="283">
        <v>0</v>
      </c>
      <c r="AB427" s="283">
        <v>856741062.76999998</v>
      </c>
      <c r="AC427" s="283">
        <v>0</v>
      </c>
      <c r="AD427" s="283">
        <v>0</v>
      </c>
      <c r="AE427" s="283">
        <v>158627910</v>
      </c>
      <c r="AF427" s="283">
        <v>158627910</v>
      </c>
      <c r="AG427" s="283">
        <v>698113152.76999998</v>
      </c>
      <c r="AH427" s="283">
        <v>0</v>
      </c>
      <c r="AI427" s="283">
        <v>0</v>
      </c>
      <c r="AJ427" s="283">
        <v>38011910</v>
      </c>
      <c r="AK427" s="283">
        <v>38011910</v>
      </c>
      <c r="AL427" s="283">
        <v>120616000</v>
      </c>
      <c r="AM427" s="283">
        <v>0</v>
      </c>
      <c r="AN427" s="283">
        <v>0</v>
      </c>
      <c r="AO427" s="283">
        <v>25424625</v>
      </c>
      <c r="AP427" s="283">
        <v>25424625</v>
      </c>
      <c r="AQ427" s="283">
        <v>12587285</v>
      </c>
      <c r="AR427" s="283">
        <v>0</v>
      </c>
      <c r="AS427" s="283">
        <v>0</v>
      </c>
      <c r="AT427" s="283">
        <v>0</v>
      </c>
      <c r="AU427" s="283">
        <v>0</v>
      </c>
      <c r="AV427" s="283">
        <v>25424625</v>
      </c>
      <c r="AW427" s="283">
        <v>25424625</v>
      </c>
      <c r="AX427" s="283">
        <v>25424625</v>
      </c>
      <c r="AY427" s="283">
        <v>25424625</v>
      </c>
    </row>
    <row r="428" spans="1:60" ht="20.100000000000001" customHeight="1" x14ac:dyDescent="0.25">
      <c r="A428" s="454">
        <v>3021020502</v>
      </c>
      <c r="B428" s="362" t="s">
        <v>918</v>
      </c>
      <c r="C428" s="25"/>
      <c r="D428" s="183">
        <v>446881322.57999998</v>
      </c>
      <c r="E428" s="131">
        <v>0</v>
      </c>
      <c r="F428" s="131">
        <v>0</v>
      </c>
      <c r="G428" s="14">
        <f t="shared" ref="G428:G438" si="193">C428+D428+E428-F428</f>
        <v>446881322.57999998</v>
      </c>
      <c r="H428" s="183">
        <v>4293865</v>
      </c>
      <c r="I428" s="183">
        <v>4293865</v>
      </c>
      <c r="J428" s="183">
        <f t="shared" si="190"/>
        <v>442587457.57999998</v>
      </c>
      <c r="K428" s="183">
        <v>790836</v>
      </c>
      <c r="L428" s="183">
        <v>790836</v>
      </c>
      <c r="M428" s="183">
        <v>790836</v>
      </c>
      <c r="N428" s="183">
        <v>44173865</v>
      </c>
      <c r="O428" s="183">
        <v>44173865</v>
      </c>
      <c r="P428" s="13">
        <f t="shared" si="191"/>
        <v>39880000</v>
      </c>
      <c r="Q428" s="12">
        <f t="shared" si="192"/>
        <v>402707457.57999998</v>
      </c>
      <c r="R428" s="183">
        <v>44173865</v>
      </c>
      <c r="S428" s="438">
        <v>44173865</v>
      </c>
      <c r="T428" s="182"/>
      <c r="U428" s="364">
        <v>3021020502</v>
      </c>
      <c r="V428" s="362" t="s">
        <v>918</v>
      </c>
      <c r="W428" s="283">
        <v>0</v>
      </c>
      <c r="X428" s="283">
        <v>446881322.57999998</v>
      </c>
      <c r="Y428" s="283">
        <v>0</v>
      </c>
      <c r="Z428" s="283">
        <v>0</v>
      </c>
      <c r="AA428" s="283">
        <v>0</v>
      </c>
      <c r="AB428" s="283">
        <v>446881322.57999998</v>
      </c>
      <c r="AC428" s="283">
        <v>0</v>
      </c>
      <c r="AD428" s="283">
        <v>0</v>
      </c>
      <c r="AE428" s="283">
        <v>44173865</v>
      </c>
      <c r="AF428" s="283">
        <v>44173865</v>
      </c>
      <c r="AG428" s="283">
        <v>402707457.57999998</v>
      </c>
      <c r="AH428" s="283">
        <v>0</v>
      </c>
      <c r="AI428" s="283">
        <v>0</v>
      </c>
      <c r="AJ428" s="283">
        <v>4293865</v>
      </c>
      <c r="AK428" s="283">
        <v>4293865</v>
      </c>
      <c r="AL428" s="283">
        <v>39880000</v>
      </c>
      <c r="AM428" s="283">
        <v>0</v>
      </c>
      <c r="AN428" s="283">
        <v>0</v>
      </c>
      <c r="AO428" s="283">
        <v>790836</v>
      </c>
      <c r="AP428" s="283">
        <v>790836</v>
      </c>
      <c r="AQ428" s="283">
        <v>3503029</v>
      </c>
      <c r="AR428" s="283">
        <v>0</v>
      </c>
      <c r="AS428" s="283">
        <v>0</v>
      </c>
      <c r="AT428" s="283">
        <v>0</v>
      </c>
      <c r="AU428" s="283">
        <v>0</v>
      </c>
      <c r="AV428" s="283">
        <v>790836</v>
      </c>
      <c r="AW428" s="283">
        <v>790836</v>
      </c>
      <c r="AX428" s="283">
        <v>790836</v>
      </c>
      <c r="AY428" s="283">
        <v>790836</v>
      </c>
    </row>
    <row r="429" spans="1:60" ht="20.100000000000001" customHeight="1" x14ac:dyDescent="0.25">
      <c r="A429" s="454">
        <v>3021020503</v>
      </c>
      <c r="B429" s="362" t="s">
        <v>919</v>
      </c>
      <c r="C429" s="25"/>
      <c r="D429" s="183">
        <v>1565003485.51</v>
      </c>
      <c r="E429" s="131">
        <v>0</v>
      </c>
      <c r="F429" s="131">
        <v>0</v>
      </c>
      <c r="G429" s="14">
        <f t="shared" si="193"/>
        <v>1565003485.51</v>
      </c>
      <c r="H429" s="183">
        <v>10728687</v>
      </c>
      <c r="I429" s="183">
        <v>10728687</v>
      </c>
      <c r="J429" s="183">
        <f t="shared" si="190"/>
        <v>1554274798.51</v>
      </c>
      <c r="K429" s="183">
        <v>641770</v>
      </c>
      <c r="L429" s="183">
        <v>641770</v>
      </c>
      <c r="M429" s="183">
        <v>641770</v>
      </c>
      <c r="N429" s="183">
        <v>82050179</v>
      </c>
      <c r="O429" s="183">
        <v>82050179</v>
      </c>
      <c r="P429" s="13">
        <f t="shared" si="191"/>
        <v>71321492</v>
      </c>
      <c r="Q429" s="12">
        <f t="shared" si="192"/>
        <v>1482953306.51</v>
      </c>
      <c r="R429" s="183">
        <v>82050179</v>
      </c>
      <c r="S429" s="438">
        <v>82050179</v>
      </c>
      <c r="T429" s="182"/>
      <c r="U429" s="364">
        <v>3021020503</v>
      </c>
      <c r="V429" s="362" t="s">
        <v>919</v>
      </c>
      <c r="W429" s="283">
        <v>0</v>
      </c>
      <c r="X429" s="283">
        <v>1565003485.51</v>
      </c>
      <c r="Y429" s="283">
        <v>0</v>
      </c>
      <c r="Z429" s="283">
        <v>0</v>
      </c>
      <c r="AA429" s="283">
        <v>0</v>
      </c>
      <c r="AB429" s="283">
        <v>1565003485.51</v>
      </c>
      <c r="AC429" s="283">
        <v>0</v>
      </c>
      <c r="AD429" s="283">
        <v>0</v>
      </c>
      <c r="AE429" s="283">
        <v>82050179</v>
      </c>
      <c r="AF429" s="283">
        <v>82050179</v>
      </c>
      <c r="AG429" s="283">
        <v>1482953306.51</v>
      </c>
      <c r="AH429" s="283">
        <v>0</v>
      </c>
      <c r="AI429" s="283">
        <v>0</v>
      </c>
      <c r="AJ429" s="283">
        <v>10728687</v>
      </c>
      <c r="AK429" s="283">
        <v>10728687</v>
      </c>
      <c r="AL429" s="283">
        <v>71321492</v>
      </c>
      <c r="AM429" s="283">
        <v>0</v>
      </c>
      <c r="AN429" s="283">
        <v>0</v>
      </c>
      <c r="AO429" s="283">
        <v>641770</v>
      </c>
      <c r="AP429" s="283">
        <v>641770</v>
      </c>
      <c r="AQ429" s="283">
        <v>10086917</v>
      </c>
      <c r="AR429" s="283">
        <v>0</v>
      </c>
      <c r="AS429" s="283">
        <v>0</v>
      </c>
      <c r="AT429" s="283">
        <v>0</v>
      </c>
      <c r="AU429" s="283">
        <v>0</v>
      </c>
      <c r="AV429" s="283">
        <v>641770</v>
      </c>
      <c r="AW429" s="283">
        <v>641770</v>
      </c>
      <c r="AX429" s="283">
        <v>641770</v>
      </c>
      <c r="AY429" s="283">
        <v>641770</v>
      </c>
    </row>
    <row r="430" spans="1:60" ht="20.100000000000001" customHeight="1" x14ac:dyDescent="0.25">
      <c r="A430" s="454">
        <v>3021020504</v>
      </c>
      <c r="B430" s="362" t="s">
        <v>920</v>
      </c>
      <c r="C430" s="25"/>
      <c r="D430" s="183">
        <v>316935964.20999998</v>
      </c>
      <c r="E430" s="131">
        <v>0</v>
      </c>
      <c r="F430" s="131">
        <v>0</v>
      </c>
      <c r="G430" s="14">
        <f t="shared" si="193"/>
        <v>316935964.20999998</v>
      </c>
      <c r="H430" s="183">
        <v>0</v>
      </c>
      <c r="I430" s="183">
        <v>0</v>
      </c>
      <c r="J430" s="183">
        <f t="shared" si="190"/>
        <v>316935964.20999998</v>
      </c>
      <c r="K430" s="183">
        <v>0</v>
      </c>
      <c r="L430" s="183">
        <v>0</v>
      </c>
      <c r="M430" s="183">
        <v>0</v>
      </c>
      <c r="N430" s="183">
        <v>3000000</v>
      </c>
      <c r="O430" s="183">
        <v>3000000</v>
      </c>
      <c r="P430" s="13">
        <f t="shared" si="191"/>
        <v>3000000</v>
      </c>
      <c r="Q430" s="12">
        <f t="shared" si="192"/>
        <v>313935964.20999998</v>
      </c>
      <c r="R430" s="183">
        <v>3000000</v>
      </c>
      <c r="S430" s="438">
        <v>3000000</v>
      </c>
      <c r="T430" s="182"/>
      <c r="U430" s="364">
        <v>3021020504</v>
      </c>
      <c r="V430" s="362" t="s">
        <v>1162</v>
      </c>
      <c r="W430" s="283">
        <v>0</v>
      </c>
      <c r="X430" s="283">
        <v>316935964.20999998</v>
      </c>
      <c r="Y430" s="283">
        <v>0</v>
      </c>
      <c r="Z430" s="283">
        <v>0</v>
      </c>
      <c r="AA430" s="283">
        <v>0</v>
      </c>
      <c r="AB430" s="283">
        <v>316935964.20999998</v>
      </c>
      <c r="AC430" s="283">
        <v>0</v>
      </c>
      <c r="AD430" s="283">
        <v>0</v>
      </c>
      <c r="AE430" s="283">
        <v>3000000</v>
      </c>
      <c r="AF430" s="283">
        <v>3000000</v>
      </c>
      <c r="AG430" s="283">
        <v>313935964.20999998</v>
      </c>
      <c r="AH430" s="283">
        <v>0</v>
      </c>
      <c r="AI430" s="283">
        <v>0</v>
      </c>
      <c r="AJ430" s="283">
        <v>0</v>
      </c>
      <c r="AK430" s="283">
        <v>0</v>
      </c>
      <c r="AL430" s="283">
        <v>3000000</v>
      </c>
      <c r="AM430" s="283">
        <v>0</v>
      </c>
      <c r="AN430" s="283">
        <v>0</v>
      </c>
      <c r="AO430" s="283">
        <v>0</v>
      </c>
      <c r="AP430" s="283">
        <v>0</v>
      </c>
      <c r="AQ430" s="283">
        <v>0</v>
      </c>
      <c r="AR430" s="283">
        <v>0</v>
      </c>
      <c r="AS430" s="283">
        <v>0</v>
      </c>
      <c r="AT430" s="283">
        <v>0</v>
      </c>
      <c r="AU430" s="283">
        <v>0</v>
      </c>
      <c r="AV430" s="283">
        <v>0</v>
      </c>
      <c r="AW430" s="283">
        <v>0</v>
      </c>
      <c r="AX430" s="283">
        <v>0</v>
      </c>
      <c r="AY430" s="283">
        <v>0</v>
      </c>
    </row>
    <row r="431" spans="1:60" ht="20.100000000000001" customHeight="1" x14ac:dyDescent="0.25">
      <c r="A431" s="454">
        <v>3021020505</v>
      </c>
      <c r="B431" s="362" t="s">
        <v>921</v>
      </c>
      <c r="C431" s="25"/>
      <c r="D431" s="183">
        <v>535315580.38999999</v>
      </c>
      <c r="E431" s="131">
        <v>0</v>
      </c>
      <c r="F431" s="131">
        <v>0</v>
      </c>
      <c r="G431" s="14">
        <f t="shared" si="193"/>
        <v>535315580.38999999</v>
      </c>
      <c r="H431" s="183">
        <v>519136</v>
      </c>
      <c r="I431" s="183">
        <v>519136</v>
      </c>
      <c r="J431" s="183">
        <f t="shared" si="190"/>
        <v>534796444.38999999</v>
      </c>
      <c r="K431" s="183">
        <v>519136</v>
      </c>
      <c r="L431" s="183">
        <v>519136</v>
      </c>
      <c r="M431" s="183">
        <v>519136</v>
      </c>
      <c r="N431" s="183">
        <v>28519136</v>
      </c>
      <c r="O431" s="183">
        <v>28519136</v>
      </c>
      <c r="P431" s="13">
        <f t="shared" si="191"/>
        <v>28000000</v>
      </c>
      <c r="Q431" s="12">
        <f t="shared" si="192"/>
        <v>506796444.38999999</v>
      </c>
      <c r="R431" s="183">
        <v>28519136</v>
      </c>
      <c r="S431" s="438">
        <v>28519136</v>
      </c>
      <c r="T431" s="182"/>
      <c r="U431" s="364">
        <v>3021020505</v>
      </c>
      <c r="V431" s="362" t="s">
        <v>921</v>
      </c>
      <c r="W431" s="283">
        <v>0</v>
      </c>
      <c r="X431" s="283">
        <v>535315580.38999999</v>
      </c>
      <c r="Y431" s="283">
        <v>0</v>
      </c>
      <c r="Z431" s="283">
        <v>0</v>
      </c>
      <c r="AA431" s="283">
        <v>0</v>
      </c>
      <c r="AB431" s="283">
        <v>535315580.38999999</v>
      </c>
      <c r="AC431" s="283">
        <v>0</v>
      </c>
      <c r="AD431" s="283">
        <v>0</v>
      </c>
      <c r="AE431" s="283">
        <v>28519136</v>
      </c>
      <c r="AF431" s="283">
        <v>28519136</v>
      </c>
      <c r="AG431" s="283">
        <v>506796444.38999999</v>
      </c>
      <c r="AH431" s="283">
        <v>0</v>
      </c>
      <c r="AI431" s="283">
        <v>0</v>
      </c>
      <c r="AJ431" s="283">
        <v>519136</v>
      </c>
      <c r="AK431" s="283">
        <v>519136</v>
      </c>
      <c r="AL431" s="283">
        <v>28000000</v>
      </c>
      <c r="AM431" s="283">
        <v>0</v>
      </c>
      <c r="AN431" s="283">
        <v>0</v>
      </c>
      <c r="AO431" s="283">
        <v>519136</v>
      </c>
      <c r="AP431" s="283">
        <v>519136</v>
      </c>
      <c r="AQ431" s="283">
        <v>0</v>
      </c>
      <c r="AR431" s="283">
        <v>0</v>
      </c>
      <c r="AS431" s="283">
        <v>0</v>
      </c>
      <c r="AT431" s="283">
        <v>0</v>
      </c>
      <c r="AU431" s="283">
        <v>0</v>
      </c>
      <c r="AV431" s="283">
        <v>519136</v>
      </c>
      <c r="AW431" s="283">
        <v>519136</v>
      </c>
      <c r="AX431" s="283">
        <v>519136</v>
      </c>
      <c r="AY431" s="283">
        <v>519136</v>
      </c>
    </row>
    <row r="432" spans="1:60" ht="20.100000000000001" customHeight="1" x14ac:dyDescent="0.25">
      <c r="A432" s="454">
        <v>3021020506</v>
      </c>
      <c r="B432" s="362" t="s">
        <v>922</v>
      </c>
      <c r="C432" s="25"/>
      <c r="D432" s="183">
        <v>64108701.799999997</v>
      </c>
      <c r="E432" s="131">
        <v>0</v>
      </c>
      <c r="F432" s="131">
        <v>0</v>
      </c>
      <c r="G432" s="14">
        <f t="shared" si="193"/>
        <v>64108701.799999997</v>
      </c>
      <c r="H432" s="183">
        <v>0</v>
      </c>
      <c r="I432" s="183">
        <v>0</v>
      </c>
      <c r="J432" s="183">
        <f t="shared" si="190"/>
        <v>64108701.799999997</v>
      </c>
      <c r="K432" s="183">
        <v>0</v>
      </c>
      <c r="L432" s="183">
        <v>0</v>
      </c>
      <c r="M432" s="183">
        <v>0</v>
      </c>
      <c r="N432" s="183">
        <v>5000000</v>
      </c>
      <c r="O432" s="183">
        <v>5000000</v>
      </c>
      <c r="P432" s="13">
        <f t="shared" si="191"/>
        <v>5000000</v>
      </c>
      <c r="Q432" s="12">
        <f t="shared" si="192"/>
        <v>59108701.799999997</v>
      </c>
      <c r="R432" s="183">
        <v>5000000</v>
      </c>
      <c r="S432" s="438">
        <v>5000000</v>
      </c>
      <c r="T432" s="182"/>
      <c r="U432" s="364">
        <v>3021020506</v>
      </c>
      <c r="V432" s="362" t="s">
        <v>922</v>
      </c>
      <c r="W432" s="283">
        <v>0</v>
      </c>
      <c r="X432" s="283">
        <v>64108701.799999997</v>
      </c>
      <c r="Y432" s="283">
        <v>0</v>
      </c>
      <c r="Z432" s="283">
        <v>0</v>
      </c>
      <c r="AA432" s="283">
        <v>0</v>
      </c>
      <c r="AB432" s="283">
        <v>64108701.799999997</v>
      </c>
      <c r="AC432" s="283">
        <v>0</v>
      </c>
      <c r="AD432" s="283">
        <v>0</v>
      </c>
      <c r="AE432" s="283">
        <v>5000000</v>
      </c>
      <c r="AF432" s="283">
        <v>5000000</v>
      </c>
      <c r="AG432" s="283">
        <v>59108701.799999997</v>
      </c>
      <c r="AH432" s="283">
        <v>0</v>
      </c>
      <c r="AI432" s="283">
        <v>0</v>
      </c>
      <c r="AJ432" s="283">
        <v>0</v>
      </c>
      <c r="AK432" s="283">
        <v>0</v>
      </c>
      <c r="AL432" s="283">
        <v>5000000</v>
      </c>
      <c r="AM432" s="283">
        <v>0</v>
      </c>
      <c r="AN432" s="283">
        <v>0</v>
      </c>
      <c r="AO432" s="283">
        <v>0</v>
      </c>
      <c r="AP432" s="283">
        <v>0</v>
      </c>
      <c r="AQ432" s="283">
        <v>0</v>
      </c>
      <c r="AR432" s="283">
        <v>0</v>
      </c>
      <c r="AS432" s="283">
        <v>0</v>
      </c>
      <c r="AT432" s="283">
        <v>0</v>
      </c>
      <c r="AU432" s="283">
        <v>0</v>
      </c>
      <c r="AV432" s="283">
        <v>0</v>
      </c>
      <c r="AW432" s="283">
        <v>0</v>
      </c>
      <c r="AX432" s="283">
        <v>0</v>
      </c>
      <c r="AY432" s="283">
        <v>0</v>
      </c>
    </row>
    <row r="433" spans="1:60" ht="20.100000000000001" customHeight="1" x14ac:dyDescent="0.25">
      <c r="A433" s="454">
        <v>3021020507</v>
      </c>
      <c r="B433" s="362" t="s">
        <v>923</v>
      </c>
      <c r="C433" s="25"/>
      <c r="D433" s="183">
        <v>258849908</v>
      </c>
      <c r="E433" s="131">
        <v>0</v>
      </c>
      <c r="F433" s="131">
        <v>0</v>
      </c>
      <c r="G433" s="14">
        <f t="shared" si="193"/>
        <v>258849908</v>
      </c>
      <c r="H433" s="183">
        <v>11623200</v>
      </c>
      <c r="I433" s="183">
        <v>11623200</v>
      </c>
      <c r="J433" s="183">
        <f t="shared" si="190"/>
        <v>247226708</v>
      </c>
      <c r="K433" s="183">
        <v>0</v>
      </c>
      <c r="L433" s="183">
        <v>0</v>
      </c>
      <c r="M433" s="183">
        <v>0</v>
      </c>
      <c r="N433" s="183">
        <v>14623200</v>
      </c>
      <c r="O433" s="183">
        <v>14623200</v>
      </c>
      <c r="P433" s="13">
        <f t="shared" si="191"/>
        <v>3000000</v>
      </c>
      <c r="Q433" s="12">
        <f t="shared" si="192"/>
        <v>244226708</v>
      </c>
      <c r="R433" s="183">
        <v>14623200</v>
      </c>
      <c r="S433" s="438">
        <v>14623200</v>
      </c>
      <c r="T433" s="182"/>
      <c r="U433" s="364">
        <v>3021020507</v>
      </c>
      <c r="V433" s="362" t="s">
        <v>923</v>
      </c>
      <c r="W433" s="283">
        <v>0</v>
      </c>
      <c r="X433" s="283">
        <v>258849908</v>
      </c>
      <c r="Y433" s="283">
        <v>0</v>
      </c>
      <c r="Z433" s="283">
        <v>0</v>
      </c>
      <c r="AA433" s="283">
        <v>0</v>
      </c>
      <c r="AB433" s="283">
        <v>258849908</v>
      </c>
      <c r="AC433" s="283">
        <v>0</v>
      </c>
      <c r="AD433" s="283">
        <v>0</v>
      </c>
      <c r="AE433" s="283">
        <v>14623200</v>
      </c>
      <c r="AF433" s="283">
        <v>14623200</v>
      </c>
      <c r="AG433" s="283">
        <v>244226708</v>
      </c>
      <c r="AH433" s="283">
        <v>0</v>
      </c>
      <c r="AI433" s="283">
        <v>0</v>
      </c>
      <c r="AJ433" s="283">
        <v>11623200</v>
      </c>
      <c r="AK433" s="283">
        <v>11623200</v>
      </c>
      <c r="AL433" s="283">
        <v>3000000</v>
      </c>
      <c r="AM433" s="283">
        <v>0</v>
      </c>
      <c r="AN433" s="283">
        <v>0</v>
      </c>
      <c r="AO433" s="283">
        <v>0</v>
      </c>
      <c r="AP433" s="283">
        <v>0</v>
      </c>
      <c r="AQ433" s="283">
        <v>11623200</v>
      </c>
      <c r="AR433" s="283">
        <v>0</v>
      </c>
      <c r="AS433" s="283">
        <v>0</v>
      </c>
      <c r="AT433" s="283">
        <v>0</v>
      </c>
      <c r="AU433" s="283">
        <v>0</v>
      </c>
      <c r="AV433" s="283">
        <v>0</v>
      </c>
      <c r="AW433" s="283">
        <v>0</v>
      </c>
      <c r="AX433" s="283">
        <v>0</v>
      </c>
      <c r="AY433" s="283">
        <v>0</v>
      </c>
    </row>
    <row r="434" spans="1:60" ht="20.100000000000001" customHeight="1" x14ac:dyDescent="0.25">
      <c r="A434" s="454">
        <v>3021020508</v>
      </c>
      <c r="B434" s="362" t="s">
        <v>924</v>
      </c>
      <c r="C434" s="25"/>
      <c r="D434" s="183">
        <v>7921366</v>
      </c>
      <c r="E434" s="131">
        <v>0</v>
      </c>
      <c r="F434" s="131">
        <v>0</v>
      </c>
      <c r="G434" s="14">
        <f t="shared" si="193"/>
        <v>7921366</v>
      </c>
      <c r="H434" s="183">
        <v>0</v>
      </c>
      <c r="I434" s="183">
        <v>0</v>
      </c>
      <c r="J434" s="183">
        <f t="shared" si="190"/>
        <v>7921366</v>
      </c>
      <c r="K434" s="183">
        <v>0</v>
      </c>
      <c r="L434" s="183">
        <v>0</v>
      </c>
      <c r="M434" s="183">
        <v>0</v>
      </c>
      <c r="N434" s="183">
        <v>0</v>
      </c>
      <c r="O434" s="183">
        <v>0</v>
      </c>
      <c r="P434" s="13">
        <f t="shared" si="191"/>
        <v>0</v>
      </c>
      <c r="Q434" s="12">
        <f t="shared" si="192"/>
        <v>7921366</v>
      </c>
      <c r="R434" s="183">
        <v>0</v>
      </c>
      <c r="S434" s="438">
        <v>0</v>
      </c>
      <c r="T434" s="182"/>
      <c r="U434" s="364">
        <v>3021020508</v>
      </c>
      <c r="V434" s="362" t="s">
        <v>924</v>
      </c>
      <c r="W434" s="283">
        <v>0</v>
      </c>
      <c r="X434" s="283">
        <v>7921366</v>
      </c>
      <c r="Y434" s="283">
        <v>0</v>
      </c>
      <c r="Z434" s="283">
        <v>0</v>
      </c>
      <c r="AA434" s="283">
        <v>0</v>
      </c>
      <c r="AB434" s="283">
        <v>7921366</v>
      </c>
      <c r="AC434" s="283">
        <v>0</v>
      </c>
      <c r="AD434" s="283">
        <v>0</v>
      </c>
      <c r="AE434" s="283">
        <v>0</v>
      </c>
      <c r="AF434" s="283">
        <v>0</v>
      </c>
      <c r="AG434" s="283">
        <v>7921366</v>
      </c>
      <c r="AH434" s="283">
        <v>0</v>
      </c>
      <c r="AI434" s="283">
        <v>0</v>
      </c>
      <c r="AJ434" s="283">
        <v>0</v>
      </c>
      <c r="AK434" s="283">
        <v>0</v>
      </c>
      <c r="AL434" s="283">
        <v>0</v>
      </c>
      <c r="AM434" s="283">
        <v>0</v>
      </c>
      <c r="AN434" s="283">
        <v>0</v>
      </c>
      <c r="AO434" s="283">
        <v>0</v>
      </c>
      <c r="AP434" s="283">
        <v>0</v>
      </c>
      <c r="AQ434" s="283">
        <v>0</v>
      </c>
      <c r="AR434" s="283">
        <v>0</v>
      </c>
      <c r="AS434" s="283">
        <v>0</v>
      </c>
      <c r="AT434" s="283">
        <v>0</v>
      </c>
      <c r="AU434" s="283">
        <v>0</v>
      </c>
      <c r="AV434" s="283">
        <v>0</v>
      </c>
      <c r="AW434" s="283">
        <v>0</v>
      </c>
      <c r="AX434" s="283">
        <v>0</v>
      </c>
      <c r="AY434" s="283">
        <v>0</v>
      </c>
    </row>
    <row r="435" spans="1:60" ht="20.100000000000001" customHeight="1" x14ac:dyDescent="0.25">
      <c r="A435" s="454">
        <v>3021020509</v>
      </c>
      <c r="B435" s="362" t="s">
        <v>925</v>
      </c>
      <c r="C435" s="25"/>
      <c r="D435" s="183">
        <v>155998757.81</v>
      </c>
      <c r="E435" s="131">
        <v>0</v>
      </c>
      <c r="F435" s="131">
        <v>0</v>
      </c>
      <c r="G435" s="14">
        <f t="shared" si="193"/>
        <v>155998757.81</v>
      </c>
      <c r="H435" s="183">
        <v>0</v>
      </c>
      <c r="I435" s="183">
        <v>0</v>
      </c>
      <c r="J435" s="183">
        <f t="shared" si="190"/>
        <v>155998757.81</v>
      </c>
      <c r="K435" s="183">
        <v>0</v>
      </c>
      <c r="L435" s="183">
        <v>0</v>
      </c>
      <c r="M435" s="183">
        <v>0</v>
      </c>
      <c r="N435" s="183">
        <v>0</v>
      </c>
      <c r="O435" s="183">
        <v>0</v>
      </c>
      <c r="P435" s="13">
        <f t="shared" si="191"/>
        <v>0</v>
      </c>
      <c r="Q435" s="12">
        <f t="shared" si="192"/>
        <v>155998757.81</v>
      </c>
      <c r="R435" s="183">
        <v>0</v>
      </c>
      <c r="S435" s="438">
        <v>0</v>
      </c>
      <c r="T435" s="182"/>
      <c r="U435" s="364">
        <v>3021020509</v>
      </c>
      <c r="V435" s="362" t="s">
        <v>925</v>
      </c>
      <c r="W435" s="283">
        <v>0</v>
      </c>
      <c r="X435" s="283">
        <v>155998757.81</v>
      </c>
      <c r="Y435" s="283">
        <v>0</v>
      </c>
      <c r="Z435" s="283">
        <v>0</v>
      </c>
      <c r="AA435" s="283">
        <v>0</v>
      </c>
      <c r="AB435" s="283">
        <v>155998757.81</v>
      </c>
      <c r="AC435" s="283">
        <v>0</v>
      </c>
      <c r="AD435" s="283">
        <v>0</v>
      </c>
      <c r="AE435" s="283">
        <v>0</v>
      </c>
      <c r="AF435" s="283">
        <v>0</v>
      </c>
      <c r="AG435" s="283">
        <v>155998757.81</v>
      </c>
      <c r="AH435" s="283">
        <v>0</v>
      </c>
      <c r="AI435" s="283">
        <v>0</v>
      </c>
      <c r="AJ435" s="283">
        <v>0</v>
      </c>
      <c r="AK435" s="283">
        <v>0</v>
      </c>
      <c r="AL435" s="283">
        <v>0</v>
      </c>
      <c r="AM435" s="283">
        <v>0</v>
      </c>
      <c r="AN435" s="283">
        <v>0</v>
      </c>
      <c r="AO435" s="283">
        <v>0</v>
      </c>
      <c r="AP435" s="283">
        <v>0</v>
      </c>
      <c r="AQ435" s="283">
        <v>0</v>
      </c>
      <c r="AR435" s="283">
        <v>0</v>
      </c>
      <c r="AS435" s="283">
        <v>0</v>
      </c>
      <c r="AT435" s="283">
        <v>0</v>
      </c>
      <c r="AU435" s="283">
        <v>0</v>
      </c>
      <c r="AV435" s="283">
        <v>0</v>
      </c>
      <c r="AW435" s="283">
        <v>0</v>
      </c>
      <c r="AX435" s="283">
        <v>0</v>
      </c>
      <c r="AY435" s="283">
        <v>0</v>
      </c>
    </row>
    <row r="436" spans="1:60" ht="20.100000000000001" customHeight="1" x14ac:dyDescent="0.25">
      <c r="A436" s="454">
        <v>3021020510</v>
      </c>
      <c r="B436" s="362" t="s">
        <v>926</v>
      </c>
      <c r="C436" s="25"/>
      <c r="D436" s="183">
        <v>235208558.22</v>
      </c>
      <c r="E436" s="131">
        <v>0</v>
      </c>
      <c r="F436" s="131">
        <v>0</v>
      </c>
      <c r="G436" s="14">
        <f t="shared" si="193"/>
        <v>235208558.22</v>
      </c>
      <c r="H436" s="183">
        <v>0</v>
      </c>
      <c r="I436" s="183">
        <v>0</v>
      </c>
      <c r="J436" s="183">
        <f t="shared" si="190"/>
        <v>235208558.22</v>
      </c>
      <c r="K436" s="183">
        <v>0</v>
      </c>
      <c r="L436" s="183">
        <v>0</v>
      </c>
      <c r="M436" s="183">
        <v>0</v>
      </c>
      <c r="N436" s="183">
        <v>0</v>
      </c>
      <c r="O436" s="183">
        <v>0</v>
      </c>
      <c r="P436" s="13">
        <f t="shared" si="191"/>
        <v>0</v>
      </c>
      <c r="Q436" s="12">
        <f t="shared" si="192"/>
        <v>235208558.22</v>
      </c>
      <c r="R436" s="183">
        <v>0</v>
      </c>
      <c r="S436" s="438">
        <v>0</v>
      </c>
      <c r="T436" s="182"/>
      <c r="U436" s="364">
        <v>3021020510</v>
      </c>
      <c r="V436" s="362" t="s">
        <v>926</v>
      </c>
      <c r="W436" s="283">
        <v>0</v>
      </c>
      <c r="X436" s="283">
        <v>235208558.22</v>
      </c>
      <c r="Y436" s="283">
        <v>0</v>
      </c>
      <c r="Z436" s="283">
        <v>0</v>
      </c>
      <c r="AA436" s="283">
        <v>0</v>
      </c>
      <c r="AB436" s="283">
        <v>235208558.22</v>
      </c>
      <c r="AC436" s="283">
        <v>0</v>
      </c>
      <c r="AD436" s="283">
        <v>0</v>
      </c>
      <c r="AE436" s="283">
        <v>0</v>
      </c>
      <c r="AF436" s="283">
        <v>0</v>
      </c>
      <c r="AG436" s="283">
        <v>235208558.22</v>
      </c>
      <c r="AH436" s="283">
        <v>0</v>
      </c>
      <c r="AI436" s="283">
        <v>0</v>
      </c>
      <c r="AJ436" s="283">
        <v>0</v>
      </c>
      <c r="AK436" s="283">
        <v>0</v>
      </c>
      <c r="AL436" s="283">
        <v>0</v>
      </c>
      <c r="AM436" s="283">
        <v>0</v>
      </c>
      <c r="AN436" s="283">
        <v>0</v>
      </c>
      <c r="AO436" s="283">
        <v>0</v>
      </c>
      <c r="AP436" s="283">
        <v>0</v>
      </c>
      <c r="AQ436" s="283">
        <v>0</v>
      </c>
      <c r="AR436" s="283">
        <v>0</v>
      </c>
      <c r="AS436" s="283">
        <v>0</v>
      </c>
      <c r="AT436" s="283">
        <v>0</v>
      </c>
      <c r="AU436" s="283">
        <v>0</v>
      </c>
      <c r="AV436" s="283">
        <v>0</v>
      </c>
      <c r="AW436" s="283">
        <v>0</v>
      </c>
      <c r="AX436" s="283">
        <v>0</v>
      </c>
      <c r="AY436" s="283">
        <v>0</v>
      </c>
    </row>
    <row r="437" spans="1:60" ht="20.100000000000001" customHeight="1" x14ac:dyDescent="0.25">
      <c r="A437" s="454">
        <v>3021020511</v>
      </c>
      <c r="B437" s="362" t="s">
        <v>927</v>
      </c>
      <c r="C437" s="25"/>
      <c r="D437" s="183">
        <v>1927009161.8699999</v>
      </c>
      <c r="E437" s="131">
        <v>0</v>
      </c>
      <c r="F437" s="131">
        <v>0</v>
      </c>
      <c r="G437" s="14">
        <f t="shared" si="193"/>
        <v>1927009161.8699999</v>
      </c>
      <c r="H437" s="183">
        <v>16160152</v>
      </c>
      <c r="I437" s="183">
        <v>16160152</v>
      </c>
      <c r="J437" s="183">
        <f t="shared" si="190"/>
        <v>1910849009.8699999</v>
      </c>
      <c r="K437" s="183">
        <v>0</v>
      </c>
      <c r="L437" s="183">
        <v>0</v>
      </c>
      <c r="M437" s="183">
        <v>0</v>
      </c>
      <c r="N437" s="183">
        <v>18480652</v>
      </c>
      <c r="O437" s="183">
        <v>18480652</v>
      </c>
      <c r="P437" s="13">
        <f t="shared" si="191"/>
        <v>2320500</v>
      </c>
      <c r="Q437" s="12">
        <f t="shared" si="192"/>
        <v>1908528509.8699999</v>
      </c>
      <c r="R437" s="183">
        <v>18480652</v>
      </c>
      <c r="S437" s="438">
        <v>18480652</v>
      </c>
      <c r="T437" s="182"/>
      <c r="U437" s="364">
        <v>3021020511</v>
      </c>
      <c r="V437" s="362" t="s">
        <v>927</v>
      </c>
      <c r="W437" s="283">
        <v>0</v>
      </c>
      <c r="X437" s="283">
        <v>1927009161.8699999</v>
      </c>
      <c r="Y437" s="283">
        <v>0</v>
      </c>
      <c r="Z437" s="283">
        <v>0</v>
      </c>
      <c r="AA437" s="283">
        <v>0</v>
      </c>
      <c r="AB437" s="283">
        <v>1927009161.8699999</v>
      </c>
      <c r="AC437" s="283">
        <v>0</v>
      </c>
      <c r="AD437" s="283">
        <v>0</v>
      </c>
      <c r="AE437" s="283">
        <v>18480652</v>
      </c>
      <c r="AF437" s="283">
        <v>18480652</v>
      </c>
      <c r="AG437" s="283">
        <v>1908528509.8699999</v>
      </c>
      <c r="AH437" s="283">
        <v>0</v>
      </c>
      <c r="AI437" s="283">
        <v>0</v>
      </c>
      <c r="AJ437" s="283">
        <v>16160152</v>
      </c>
      <c r="AK437" s="283">
        <v>16160152</v>
      </c>
      <c r="AL437" s="283">
        <v>2320500</v>
      </c>
      <c r="AM437" s="283">
        <v>0</v>
      </c>
      <c r="AN437" s="283">
        <v>0</v>
      </c>
      <c r="AO437" s="283">
        <v>0</v>
      </c>
      <c r="AP437" s="283">
        <v>0</v>
      </c>
      <c r="AQ437" s="283">
        <v>16160152</v>
      </c>
      <c r="AR437" s="283">
        <v>0</v>
      </c>
      <c r="AS437" s="283">
        <v>0</v>
      </c>
      <c r="AT437" s="283">
        <v>0</v>
      </c>
      <c r="AU437" s="283">
        <v>0</v>
      </c>
      <c r="AV437" s="283">
        <v>0</v>
      </c>
      <c r="AW437" s="283">
        <v>0</v>
      </c>
      <c r="AX437" s="283">
        <v>0</v>
      </c>
      <c r="AY437" s="283">
        <v>0</v>
      </c>
    </row>
    <row r="438" spans="1:60" ht="20.100000000000001" customHeight="1" x14ac:dyDescent="0.25">
      <c r="A438" s="454">
        <v>3021020512</v>
      </c>
      <c r="B438" s="362" t="s">
        <v>928</v>
      </c>
      <c r="C438" s="25"/>
      <c r="D438" s="183">
        <v>3319446166.7399998</v>
      </c>
      <c r="E438" s="131">
        <v>0</v>
      </c>
      <c r="F438" s="131">
        <v>0</v>
      </c>
      <c r="G438" s="14">
        <f t="shared" si="193"/>
        <v>3319446166.7399998</v>
      </c>
      <c r="H438" s="183">
        <v>73396351</v>
      </c>
      <c r="I438" s="183">
        <v>73396351</v>
      </c>
      <c r="J438" s="183">
        <f t="shared" si="190"/>
        <v>3246049815.7399998</v>
      </c>
      <c r="K438" s="183">
        <v>22803054</v>
      </c>
      <c r="L438" s="183">
        <v>22803054</v>
      </c>
      <c r="M438" s="183">
        <v>22803054</v>
      </c>
      <c r="N438" s="183">
        <v>400512821</v>
      </c>
      <c r="O438" s="183">
        <v>400512821</v>
      </c>
      <c r="P438" s="13">
        <f t="shared" si="191"/>
        <v>327116470</v>
      </c>
      <c r="Q438" s="12">
        <f t="shared" si="192"/>
        <v>2918933345.7399998</v>
      </c>
      <c r="R438" s="183">
        <v>400512821</v>
      </c>
      <c r="S438" s="438">
        <v>400512821</v>
      </c>
      <c r="T438" s="182"/>
      <c r="U438" s="364">
        <v>3021020512</v>
      </c>
      <c r="V438" s="362" t="s">
        <v>928</v>
      </c>
      <c r="W438" s="283">
        <v>0</v>
      </c>
      <c r="X438" s="283">
        <v>3319446166.7399998</v>
      </c>
      <c r="Y438" s="283">
        <v>0</v>
      </c>
      <c r="Z438" s="283">
        <v>0</v>
      </c>
      <c r="AA438" s="283">
        <v>0</v>
      </c>
      <c r="AB438" s="283">
        <v>3319446166.7399998</v>
      </c>
      <c r="AC438" s="283">
        <v>0</v>
      </c>
      <c r="AD438" s="283">
        <v>0</v>
      </c>
      <c r="AE438" s="283">
        <v>400512821</v>
      </c>
      <c r="AF438" s="283">
        <v>400512821</v>
      </c>
      <c r="AG438" s="283">
        <v>2918933345.7399998</v>
      </c>
      <c r="AH438" s="283">
        <v>0</v>
      </c>
      <c r="AI438" s="283">
        <v>0</v>
      </c>
      <c r="AJ438" s="283">
        <v>73396351</v>
      </c>
      <c r="AK438" s="283">
        <v>73396351</v>
      </c>
      <c r="AL438" s="283">
        <v>327116470</v>
      </c>
      <c r="AM438" s="283">
        <v>0</v>
      </c>
      <c r="AN438" s="283">
        <v>0</v>
      </c>
      <c r="AO438" s="283">
        <v>22803054</v>
      </c>
      <c r="AP438" s="283">
        <v>22803054</v>
      </c>
      <c r="AQ438" s="283">
        <v>50593297</v>
      </c>
      <c r="AR438" s="283">
        <v>0</v>
      </c>
      <c r="AS438" s="283">
        <v>0</v>
      </c>
      <c r="AT438" s="283">
        <v>0</v>
      </c>
      <c r="AU438" s="283">
        <v>0</v>
      </c>
      <c r="AV438" s="283">
        <v>22803054</v>
      </c>
      <c r="AW438" s="283">
        <v>22803054</v>
      </c>
      <c r="AX438" s="283">
        <v>22803054</v>
      </c>
      <c r="AY438" s="283">
        <v>22803054</v>
      </c>
    </row>
    <row r="439" spans="1:60" ht="20.100000000000001" customHeight="1" x14ac:dyDescent="0.25">
      <c r="A439" s="152">
        <v>302103</v>
      </c>
      <c r="B439" s="153" t="s">
        <v>646</v>
      </c>
      <c r="C439" s="154">
        <f t="shared" ref="C439:Q439" si="194">SUM(C440+C441+C442)</f>
        <v>198187314</v>
      </c>
      <c r="D439" s="154">
        <f t="shared" si="194"/>
        <v>47242465</v>
      </c>
      <c r="E439" s="154">
        <f t="shared" si="194"/>
        <v>0</v>
      </c>
      <c r="F439" s="154">
        <f t="shared" si="194"/>
        <v>0</v>
      </c>
      <c r="G439" s="154">
        <f t="shared" si="194"/>
        <v>245429779</v>
      </c>
      <c r="H439" s="154">
        <f t="shared" si="194"/>
        <v>-105200000</v>
      </c>
      <c r="I439" s="154">
        <f t="shared" si="194"/>
        <v>44800000</v>
      </c>
      <c r="J439" s="154">
        <f t="shared" si="194"/>
        <v>200629779</v>
      </c>
      <c r="K439" s="154">
        <f t="shared" si="194"/>
        <v>-147200000</v>
      </c>
      <c r="L439" s="154">
        <f t="shared" si="194"/>
        <v>2800000</v>
      </c>
      <c r="M439" s="154">
        <f t="shared" si="194"/>
        <v>2800000</v>
      </c>
      <c r="N439" s="154">
        <f t="shared" si="194"/>
        <v>0</v>
      </c>
      <c r="O439" s="154">
        <f t="shared" si="194"/>
        <v>150000000</v>
      </c>
      <c r="P439" s="154">
        <f t="shared" si="194"/>
        <v>105200000</v>
      </c>
      <c r="Q439" s="154">
        <f t="shared" si="194"/>
        <v>95429779</v>
      </c>
      <c r="R439" s="154">
        <f>SUM(R440+R441+R442)</f>
        <v>0</v>
      </c>
      <c r="S439" s="452">
        <f>SUM(S440+S441+S442)</f>
        <v>150000000</v>
      </c>
      <c r="T439" s="182"/>
      <c r="U439" s="364">
        <v>302103</v>
      </c>
      <c r="V439" s="362" t="s">
        <v>1079</v>
      </c>
      <c r="W439" s="283">
        <v>198187314</v>
      </c>
      <c r="X439" s="283">
        <v>47242465</v>
      </c>
      <c r="Y439" s="283">
        <v>0</v>
      </c>
      <c r="Z439" s="283">
        <v>0</v>
      </c>
      <c r="AA439" s="283">
        <v>0</v>
      </c>
      <c r="AB439" s="283">
        <v>245429779</v>
      </c>
      <c r="AC439" s="283">
        <v>0</v>
      </c>
      <c r="AD439" s="283">
        <v>150000000</v>
      </c>
      <c r="AE439" s="283">
        <v>0</v>
      </c>
      <c r="AF439" s="283">
        <v>150000000</v>
      </c>
      <c r="AG439" s="283">
        <v>95429779</v>
      </c>
      <c r="AH439" s="283">
        <v>150000000</v>
      </c>
      <c r="AI439" s="283">
        <v>150000000</v>
      </c>
      <c r="AJ439" s="283">
        <v>-105200000</v>
      </c>
      <c r="AK439" s="283">
        <v>44800000</v>
      </c>
      <c r="AL439" s="283">
        <v>105200000</v>
      </c>
      <c r="AM439" s="283">
        <v>150000000</v>
      </c>
      <c r="AN439" s="283">
        <v>150000000</v>
      </c>
      <c r="AO439" s="283">
        <v>-147200000</v>
      </c>
      <c r="AP439" s="283">
        <v>2800000</v>
      </c>
      <c r="AQ439" s="283">
        <v>42000000</v>
      </c>
      <c r="AR439" s="283">
        <v>0</v>
      </c>
      <c r="AS439" s="283">
        <v>0</v>
      </c>
      <c r="AT439" s="283">
        <v>0</v>
      </c>
      <c r="AU439" s="283">
        <v>150000000</v>
      </c>
      <c r="AV439" s="283">
        <v>-147200000</v>
      </c>
      <c r="AW439" s="283">
        <v>2800000</v>
      </c>
      <c r="AX439" s="283">
        <v>2800000</v>
      </c>
      <c r="AY439" s="283">
        <v>152800000</v>
      </c>
    </row>
    <row r="440" spans="1:60" ht="20.100000000000001" customHeight="1" x14ac:dyDescent="0.25">
      <c r="A440" s="10">
        <v>30210301</v>
      </c>
      <c r="B440" s="158" t="s">
        <v>647</v>
      </c>
      <c r="C440" s="24">
        <v>48187314</v>
      </c>
      <c r="D440" s="183">
        <v>0</v>
      </c>
      <c r="E440" s="159">
        <v>0</v>
      </c>
      <c r="F440" s="131">
        <v>0</v>
      </c>
      <c r="G440" s="12">
        <f>C440+D440+E440-F440</f>
        <v>48187314</v>
      </c>
      <c r="H440" s="183">
        <v>0</v>
      </c>
      <c r="I440" s="183">
        <v>0</v>
      </c>
      <c r="J440" s="183">
        <f>G440-I440</f>
        <v>48187314</v>
      </c>
      <c r="K440" s="183">
        <v>0</v>
      </c>
      <c r="L440" s="183">
        <v>0</v>
      </c>
      <c r="M440" s="183">
        <v>0</v>
      </c>
      <c r="N440" s="183">
        <v>0</v>
      </c>
      <c r="O440" s="183">
        <v>0</v>
      </c>
      <c r="P440" s="12">
        <f>O440-I440</f>
        <v>0</v>
      </c>
      <c r="Q440" s="12">
        <f>G440-O440</f>
        <v>48187314</v>
      </c>
      <c r="R440" s="183">
        <v>0</v>
      </c>
      <c r="S440" s="438">
        <v>0</v>
      </c>
      <c r="T440" s="182"/>
      <c r="U440" s="364">
        <v>30210301</v>
      </c>
      <c r="V440" s="362" t="s">
        <v>1080</v>
      </c>
      <c r="W440" s="283">
        <v>48187314</v>
      </c>
      <c r="X440" s="283">
        <v>0</v>
      </c>
      <c r="Y440" s="283">
        <v>0</v>
      </c>
      <c r="Z440" s="283">
        <v>0</v>
      </c>
      <c r="AA440" s="283">
        <v>0</v>
      </c>
      <c r="AB440" s="283">
        <v>48187314</v>
      </c>
      <c r="AC440" s="283">
        <v>0</v>
      </c>
      <c r="AD440" s="283">
        <v>0</v>
      </c>
      <c r="AE440" s="283">
        <v>0</v>
      </c>
      <c r="AF440" s="283">
        <v>0</v>
      </c>
      <c r="AG440" s="283">
        <v>48187314</v>
      </c>
      <c r="AH440" s="283">
        <v>0</v>
      </c>
      <c r="AI440" s="283">
        <v>0</v>
      </c>
      <c r="AJ440" s="283">
        <v>0</v>
      </c>
      <c r="AK440" s="283">
        <v>0</v>
      </c>
      <c r="AL440" s="283">
        <v>0</v>
      </c>
      <c r="AM440" s="283">
        <v>0</v>
      </c>
      <c r="AN440" s="283">
        <v>0</v>
      </c>
      <c r="AO440" s="283">
        <v>0</v>
      </c>
      <c r="AP440" s="283">
        <v>0</v>
      </c>
      <c r="AQ440" s="283">
        <v>0</v>
      </c>
      <c r="AR440" s="283">
        <v>0</v>
      </c>
      <c r="AS440" s="283">
        <v>0</v>
      </c>
      <c r="AT440" s="283">
        <v>0</v>
      </c>
      <c r="AU440" s="283">
        <v>0</v>
      </c>
      <c r="AV440" s="283">
        <v>0</v>
      </c>
      <c r="AW440" s="283">
        <v>0</v>
      </c>
      <c r="AX440" s="283">
        <v>0</v>
      </c>
      <c r="AY440" s="283">
        <v>0</v>
      </c>
    </row>
    <row r="441" spans="1:60" ht="20.100000000000001" customHeight="1" x14ac:dyDescent="0.25">
      <c r="A441" s="10">
        <v>30210304</v>
      </c>
      <c r="B441" s="158" t="s">
        <v>648</v>
      </c>
      <c r="C441" s="24">
        <v>150000000</v>
      </c>
      <c r="D441" s="183">
        <v>0</v>
      </c>
      <c r="E441" s="159">
        <v>0</v>
      </c>
      <c r="F441" s="131">
        <v>0</v>
      </c>
      <c r="G441" s="14">
        <f>C441+D441+E441-F441</f>
        <v>150000000</v>
      </c>
      <c r="H441" s="183">
        <v>-105200000</v>
      </c>
      <c r="I441" s="183">
        <v>44800000</v>
      </c>
      <c r="J441" s="183">
        <f>G441-I441</f>
        <v>105200000</v>
      </c>
      <c r="K441" s="183">
        <v>-147200000</v>
      </c>
      <c r="L441" s="183">
        <v>2800000</v>
      </c>
      <c r="M441" s="183">
        <v>2800000</v>
      </c>
      <c r="N441" s="183">
        <v>0</v>
      </c>
      <c r="O441" s="183">
        <v>150000000</v>
      </c>
      <c r="P441" s="14">
        <f>O441-I441</f>
        <v>105200000</v>
      </c>
      <c r="Q441" s="12">
        <f>G441-O441</f>
        <v>0</v>
      </c>
      <c r="R441" s="183">
        <v>0</v>
      </c>
      <c r="S441" s="438">
        <v>150000000</v>
      </c>
      <c r="T441" s="182"/>
      <c r="U441" s="364">
        <v>30210304</v>
      </c>
      <c r="V441" s="362" t="s">
        <v>1081</v>
      </c>
      <c r="W441" s="283">
        <v>150000000</v>
      </c>
      <c r="X441" s="283">
        <v>0</v>
      </c>
      <c r="Y441" s="283">
        <v>0</v>
      </c>
      <c r="Z441" s="283">
        <v>0</v>
      </c>
      <c r="AA441" s="283">
        <v>0</v>
      </c>
      <c r="AB441" s="283">
        <v>150000000</v>
      </c>
      <c r="AC441" s="283">
        <v>0</v>
      </c>
      <c r="AD441" s="283">
        <v>150000000</v>
      </c>
      <c r="AE441" s="283">
        <v>0</v>
      </c>
      <c r="AF441" s="283">
        <v>150000000</v>
      </c>
      <c r="AG441" s="283">
        <v>0</v>
      </c>
      <c r="AH441" s="283">
        <v>150000000</v>
      </c>
      <c r="AI441" s="283">
        <v>150000000</v>
      </c>
      <c r="AJ441" s="283">
        <v>-105200000</v>
      </c>
      <c r="AK441" s="283">
        <v>44800000</v>
      </c>
      <c r="AL441" s="283">
        <v>105200000</v>
      </c>
      <c r="AM441" s="283">
        <v>150000000</v>
      </c>
      <c r="AN441" s="283">
        <v>150000000</v>
      </c>
      <c r="AO441" s="283">
        <v>-147200000</v>
      </c>
      <c r="AP441" s="283">
        <v>2800000</v>
      </c>
      <c r="AQ441" s="283">
        <v>42000000</v>
      </c>
      <c r="AR441" s="283">
        <v>0</v>
      </c>
      <c r="AS441" s="283">
        <v>0</v>
      </c>
      <c r="AT441" s="283">
        <v>0</v>
      </c>
      <c r="AU441" s="283">
        <v>150000000</v>
      </c>
      <c r="AV441" s="283">
        <v>-147200000</v>
      </c>
      <c r="AW441" s="283">
        <v>2800000</v>
      </c>
      <c r="AX441" s="283">
        <v>2800000</v>
      </c>
      <c r="AY441" s="283">
        <v>152800000</v>
      </c>
    </row>
    <row r="442" spans="1:60" ht="20.100000000000001" customHeight="1" x14ac:dyDescent="0.25">
      <c r="A442" s="152">
        <v>30210306</v>
      </c>
      <c r="B442" s="153" t="s">
        <v>586</v>
      </c>
      <c r="C442" s="154">
        <f t="shared" ref="C442:S442" si="195">C443</f>
        <v>0</v>
      </c>
      <c r="D442" s="154">
        <f t="shared" si="195"/>
        <v>47242465</v>
      </c>
      <c r="E442" s="154">
        <f t="shared" si="195"/>
        <v>0</v>
      </c>
      <c r="F442" s="154">
        <f t="shared" si="195"/>
        <v>0</v>
      </c>
      <c r="G442" s="154">
        <f t="shared" si="195"/>
        <v>47242465</v>
      </c>
      <c r="H442" s="154">
        <f t="shared" si="195"/>
        <v>0</v>
      </c>
      <c r="I442" s="154">
        <f t="shared" si="195"/>
        <v>0</v>
      </c>
      <c r="J442" s="154">
        <f t="shared" si="195"/>
        <v>47242465</v>
      </c>
      <c r="K442" s="154">
        <f t="shared" si="195"/>
        <v>0</v>
      </c>
      <c r="L442" s="154">
        <f t="shared" si="195"/>
        <v>0</v>
      </c>
      <c r="M442" s="154">
        <f t="shared" si="195"/>
        <v>0</v>
      </c>
      <c r="N442" s="154">
        <f t="shared" si="195"/>
        <v>0</v>
      </c>
      <c r="O442" s="154">
        <f t="shared" si="195"/>
        <v>0</v>
      </c>
      <c r="P442" s="154">
        <f t="shared" si="195"/>
        <v>0</v>
      </c>
      <c r="Q442" s="154">
        <f t="shared" si="195"/>
        <v>47242465</v>
      </c>
      <c r="R442" s="154">
        <f t="shared" si="195"/>
        <v>0</v>
      </c>
      <c r="S442" s="452">
        <f t="shared" si="195"/>
        <v>0</v>
      </c>
      <c r="T442" s="182"/>
      <c r="U442" s="364">
        <v>30210306</v>
      </c>
      <c r="V442" s="362" t="s">
        <v>586</v>
      </c>
      <c r="W442" s="283">
        <v>0</v>
      </c>
      <c r="X442" s="283">
        <v>47242465</v>
      </c>
      <c r="Y442" s="283">
        <v>0</v>
      </c>
      <c r="Z442" s="283">
        <v>0</v>
      </c>
      <c r="AA442" s="283">
        <v>0</v>
      </c>
      <c r="AB442" s="283">
        <v>47242465</v>
      </c>
      <c r="AC442" s="283">
        <v>0</v>
      </c>
      <c r="AD442" s="283">
        <v>0</v>
      </c>
      <c r="AE442" s="283">
        <v>0</v>
      </c>
      <c r="AF442" s="283">
        <v>0</v>
      </c>
      <c r="AG442" s="283">
        <v>47242465</v>
      </c>
      <c r="AH442" s="283">
        <v>0</v>
      </c>
      <c r="AI442" s="283">
        <v>0</v>
      </c>
      <c r="AJ442" s="283">
        <v>0</v>
      </c>
      <c r="AK442" s="283">
        <v>0</v>
      </c>
      <c r="AL442" s="283">
        <v>0</v>
      </c>
      <c r="AM442" s="283">
        <v>0</v>
      </c>
      <c r="AN442" s="283">
        <v>0</v>
      </c>
      <c r="AO442" s="283">
        <v>0</v>
      </c>
      <c r="AP442" s="283">
        <v>0</v>
      </c>
      <c r="AQ442" s="283">
        <v>0</v>
      </c>
      <c r="AR442" s="283">
        <v>0</v>
      </c>
      <c r="AS442" s="283">
        <v>0</v>
      </c>
      <c r="AT442" s="283">
        <v>0</v>
      </c>
      <c r="AU442" s="283">
        <v>0</v>
      </c>
      <c r="AV442" s="283">
        <v>0</v>
      </c>
      <c r="AW442" s="283">
        <v>0</v>
      </c>
      <c r="AX442" s="283">
        <v>0</v>
      </c>
      <c r="AY442" s="283">
        <v>0</v>
      </c>
    </row>
    <row r="443" spans="1:60" ht="20.100000000000001" customHeight="1" x14ac:dyDescent="0.25">
      <c r="A443" s="26">
        <v>3021030602</v>
      </c>
      <c r="B443" s="132" t="s">
        <v>649</v>
      </c>
      <c r="C443" s="24"/>
      <c r="D443" s="183">
        <v>47242465</v>
      </c>
      <c r="E443" s="159">
        <v>0</v>
      </c>
      <c r="F443" s="131">
        <v>0</v>
      </c>
      <c r="G443" s="15">
        <f>C443+D443+E443-F443</f>
        <v>47242465</v>
      </c>
      <c r="H443" s="183">
        <v>0</v>
      </c>
      <c r="I443" s="183">
        <v>0</v>
      </c>
      <c r="J443" s="183">
        <f>G443-I443</f>
        <v>47242465</v>
      </c>
      <c r="K443" s="183">
        <v>0</v>
      </c>
      <c r="L443" s="183">
        <v>0</v>
      </c>
      <c r="M443" s="183">
        <v>0</v>
      </c>
      <c r="N443" s="183">
        <v>0</v>
      </c>
      <c r="O443" s="183">
        <v>0</v>
      </c>
      <c r="P443" s="15">
        <f>O443-I443</f>
        <v>0</v>
      </c>
      <c r="Q443" s="12">
        <f>G443-O443</f>
        <v>47242465</v>
      </c>
      <c r="R443" s="183">
        <v>0</v>
      </c>
      <c r="S443" s="438">
        <v>0</v>
      </c>
      <c r="T443" s="182"/>
      <c r="U443" s="364">
        <v>3021030602</v>
      </c>
      <c r="V443" s="362" t="s">
        <v>649</v>
      </c>
      <c r="W443" s="283">
        <v>0</v>
      </c>
      <c r="X443" s="283">
        <v>47242465</v>
      </c>
      <c r="Y443" s="283">
        <v>0</v>
      </c>
      <c r="Z443" s="283">
        <v>0</v>
      </c>
      <c r="AA443" s="283">
        <v>0</v>
      </c>
      <c r="AB443" s="283">
        <v>47242465</v>
      </c>
      <c r="AC443" s="283">
        <v>0</v>
      </c>
      <c r="AD443" s="283">
        <v>0</v>
      </c>
      <c r="AE443" s="283">
        <v>0</v>
      </c>
      <c r="AF443" s="283">
        <v>0</v>
      </c>
      <c r="AG443" s="283">
        <v>47242465</v>
      </c>
      <c r="AH443" s="283">
        <v>0</v>
      </c>
      <c r="AI443" s="283">
        <v>0</v>
      </c>
      <c r="AJ443" s="283">
        <v>0</v>
      </c>
      <c r="AK443" s="283">
        <v>0</v>
      </c>
      <c r="AL443" s="283">
        <v>0</v>
      </c>
      <c r="AM443" s="283">
        <v>0</v>
      </c>
      <c r="AN443" s="283">
        <v>0</v>
      </c>
      <c r="AO443" s="283">
        <v>0</v>
      </c>
      <c r="AP443" s="283">
        <v>0</v>
      </c>
      <c r="AQ443" s="283">
        <v>0</v>
      </c>
      <c r="AR443" s="283">
        <v>0</v>
      </c>
      <c r="AS443" s="283">
        <v>0</v>
      </c>
      <c r="AT443" s="283">
        <v>0</v>
      </c>
      <c r="AU443" s="283">
        <v>0</v>
      </c>
      <c r="AV443" s="283">
        <v>0</v>
      </c>
      <c r="AW443" s="283">
        <v>0</v>
      </c>
      <c r="AX443" s="283">
        <v>0</v>
      </c>
      <c r="AY443" s="283">
        <v>0</v>
      </c>
    </row>
    <row r="444" spans="1:60" ht="20.100000000000001" customHeight="1" x14ac:dyDescent="0.25">
      <c r="A444" s="152">
        <v>302104</v>
      </c>
      <c r="B444" s="153" t="s">
        <v>650</v>
      </c>
      <c r="C444" s="154">
        <f t="shared" ref="C444:Q444" si="196">C445+C446+C449+C447</f>
        <v>99093655</v>
      </c>
      <c r="D444" s="154">
        <f t="shared" si="196"/>
        <v>224503978</v>
      </c>
      <c r="E444" s="154">
        <f t="shared" si="196"/>
        <v>0</v>
      </c>
      <c r="F444" s="154">
        <f t="shared" si="196"/>
        <v>0</v>
      </c>
      <c r="G444" s="154">
        <f t="shared" si="196"/>
        <v>323597633</v>
      </c>
      <c r="H444" s="154">
        <f t="shared" si="196"/>
        <v>-73652680</v>
      </c>
      <c r="I444" s="154">
        <f t="shared" si="196"/>
        <v>1347320</v>
      </c>
      <c r="J444" s="154">
        <f t="shared" si="196"/>
        <v>322250313</v>
      </c>
      <c r="K444" s="154">
        <f t="shared" si="196"/>
        <v>-74713754</v>
      </c>
      <c r="L444" s="154">
        <f t="shared" si="196"/>
        <v>286246</v>
      </c>
      <c r="M444" s="154">
        <f t="shared" si="196"/>
        <v>286246</v>
      </c>
      <c r="N444" s="154">
        <f t="shared" si="196"/>
        <v>1347320</v>
      </c>
      <c r="O444" s="154">
        <f t="shared" si="196"/>
        <v>76347320</v>
      </c>
      <c r="P444" s="154">
        <f t="shared" si="196"/>
        <v>75000000</v>
      </c>
      <c r="Q444" s="154">
        <f t="shared" si="196"/>
        <v>247250313</v>
      </c>
      <c r="R444" s="154">
        <f>R445+R446+R449+R447</f>
        <v>1347320</v>
      </c>
      <c r="S444" s="452">
        <f>S445+S446+S449+S447</f>
        <v>76347320</v>
      </c>
      <c r="T444" s="182"/>
      <c r="U444" s="364">
        <v>302104</v>
      </c>
      <c r="V444" s="362" t="s">
        <v>1082</v>
      </c>
      <c r="W444" s="283">
        <v>99093655</v>
      </c>
      <c r="X444" s="283">
        <v>224503978</v>
      </c>
      <c r="Y444" s="283">
        <v>0</v>
      </c>
      <c r="Z444" s="283">
        <v>0</v>
      </c>
      <c r="AA444" s="283">
        <v>0</v>
      </c>
      <c r="AB444" s="283">
        <v>323597633</v>
      </c>
      <c r="AC444" s="283">
        <v>0</v>
      </c>
      <c r="AD444" s="283">
        <v>75000000</v>
      </c>
      <c r="AE444" s="283">
        <v>1347320</v>
      </c>
      <c r="AF444" s="283">
        <v>76347320</v>
      </c>
      <c r="AG444" s="283">
        <v>247250313</v>
      </c>
      <c r="AH444" s="283">
        <v>75000000</v>
      </c>
      <c r="AI444" s="283">
        <v>75000000</v>
      </c>
      <c r="AJ444" s="283">
        <v>-73652680</v>
      </c>
      <c r="AK444" s="283">
        <v>1347320</v>
      </c>
      <c r="AL444" s="283">
        <v>75000000</v>
      </c>
      <c r="AM444" s="283">
        <v>75000000</v>
      </c>
      <c r="AN444" s="283">
        <v>75000000</v>
      </c>
      <c r="AO444" s="283">
        <v>-74713754</v>
      </c>
      <c r="AP444" s="283">
        <v>286246</v>
      </c>
      <c r="AQ444" s="283">
        <v>1061074</v>
      </c>
      <c r="AR444" s="283">
        <v>0</v>
      </c>
      <c r="AS444" s="283">
        <v>0</v>
      </c>
      <c r="AT444" s="283">
        <v>0</v>
      </c>
      <c r="AU444" s="283">
        <v>75000000</v>
      </c>
      <c r="AV444" s="283">
        <v>-74713754</v>
      </c>
      <c r="AW444" s="283">
        <v>286246</v>
      </c>
      <c r="AX444" s="283">
        <v>286246</v>
      </c>
      <c r="AY444" s="283">
        <v>75286246</v>
      </c>
    </row>
    <row r="445" spans="1:60" s="137" customFormat="1" ht="20.100000000000001" customHeight="1" x14ac:dyDescent="0.25">
      <c r="A445" s="10">
        <v>30210401</v>
      </c>
      <c r="B445" s="158" t="s">
        <v>651</v>
      </c>
      <c r="C445" s="24">
        <v>24093655</v>
      </c>
      <c r="D445" s="183">
        <v>0</v>
      </c>
      <c r="E445" s="159">
        <v>0</v>
      </c>
      <c r="F445" s="131">
        <v>0</v>
      </c>
      <c r="G445" s="12">
        <f>C445+D445+E445-F445</f>
        <v>24093655</v>
      </c>
      <c r="H445" s="183">
        <v>0</v>
      </c>
      <c r="I445" s="183">
        <v>0</v>
      </c>
      <c r="J445" s="183">
        <f>G445-I445</f>
        <v>24093655</v>
      </c>
      <c r="K445" s="183">
        <v>0</v>
      </c>
      <c r="L445" s="183">
        <v>0</v>
      </c>
      <c r="M445" s="183">
        <v>0</v>
      </c>
      <c r="N445" s="183">
        <v>0</v>
      </c>
      <c r="O445" s="183">
        <v>0</v>
      </c>
      <c r="P445" s="12">
        <f>O445-I445</f>
        <v>0</v>
      </c>
      <c r="Q445" s="12">
        <f>G445-O445</f>
        <v>24093655</v>
      </c>
      <c r="R445" s="183">
        <v>0</v>
      </c>
      <c r="S445" s="438">
        <v>0</v>
      </c>
      <c r="T445" s="182"/>
      <c r="U445" s="364">
        <v>30210401</v>
      </c>
      <c r="V445" s="362" t="s">
        <v>1083</v>
      </c>
      <c r="W445" s="283">
        <v>24093655</v>
      </c>
      <c r="X445" s="283">
        <v>0</v>
      </c>
      <c r="Y445" s="283">
        <v>0</v>
      </c>
      <c r="Z445" s="283">
        <v>0</v>
      </c>
      <c r="AA445" s="283">
        <v>0</v>
      </c>
      <c r="AB445" s="283">
        <v>24093655</v>
      </c>
      <c r="AC445" s="283">
        <v>0</v>
      </c>
      <c r="AD445" s="283">
        <v>0</v>
      </c>
      <c r="AE445" s="283">
        <v>0</v>
      </c>
      <c r="AF445" s="283">
        <v>0</v>
      </c>
      <c r="AG445" s="283">
        <v>24093655</v>
      </c>
      <c r="AH445" s="283">
        <v>0</v>
      </c>
      <c r="AI445" s="283">
        <v>0</v>
      </c>
      <c r="AJ445" s="283">
        <v>0</v>
      </c>
      <c r="AK445" s="283">
        <v>0</v>
      </c>
      <c r="AL445" s="283">
        <v>0</v>
      </c>
      <c r="AM445" s="283">
        <v>0</v>
      </c>
      <c r="AN445" s="283">
        <v>0</v>
      </c>
      <c r="AO445" s="283">
        <v>0</v>
      </c>
      <c r="AP445" s="283">
        <v>0</v>
      </c>
      <c r="AQ445" s="283">
        <v>0</v>
      </c>
      <c r="AR445" s="283">
        <v>0</v>
      </c>
      <c r="AS445" s="283">
        <v>0</v>
      </c>
      <c r="AT445" s="283">
        <v>0</v>
      </c>
      <c r="AU445" s="283">
        <v>0</v>
      </c>
      <c r="AV445" s="283">
        <v>0</v>
      </c>
      <c r="AW445" s="283">
        <v>0</v>
      </c>
      <c r="AX445" s="283">
        <v>0</v>
      </c>
      <c r="AY445" s="283">
        <v>0</v>
      </c>
      <c r="AZ445" s="367"/>
      <c r="BA445" s="367"/>
      <c r="BB445" s="367"/>
      <c r="BC445" s="367"/>
      <c r="BD445" s="367"/>
      <c r="BE445" s="367"/>
      <c r="BF445" s="367"/>
      <c r="BG445" s="367"/>
      <c r="BH445" s="367"/>
    </row>
    <row r="446" spans="1:60" ht="20.100000000000001" customHeight="1" x14ac:dyDescent="0.25">
      <c r="A446" s="10">
        <v>30210404</v>
      </c>
      <c r="B446" s="158" t="s">
        <v>652</v>
      </c>
      <c r="C446" s="24">
        <v>75000000</v>
      </c>
      <c r="D446" s="183">
        <v>0</v>
      </c>
      <c r="E446" s="159">
        <v>0</v>
      </c>
      <c r="F446" s="131">
        <v>0</v>
      </c>
      <c r="G446" s="14">
        <f>C446+D446+E446-F446</f>
        <v>75000000</v>
      </c>
      <c r="H446" s="183">
        <v>-75000000</v>
      </c>
      <c r="I446" s="183">
        <v>0</v>
      </c>
      <c r="J446" s="183">
        <f>G446-I446</f>
        <v>75000000</v>
      </c>
      <c r="K446" s="183">
        <v>-75000000</v>
      </c>
      <c r="L446" s="183">
        <v>0</v>
      </c>
      <c r="M446" s="183">
        <v>0</v>
      </c>
      <c r="N446" s="183">
        <v>0</v>
      </c>
      <c r="O446" s="183">
        <v>75000000</v>
      </c>
      <c r="P446" s="14">
        <f>O446-I446</f>
        <v>75000000</v>
      </c>
      <c r="Q446" s="12">
        <f>G446-O446</f>
        <v>0</v>
      </c>
      <c r="R446" s="183">
        <v>0</v>
      </c>
      <c r="S446" s="438">
        <v>75000000</v>
      </c>
      <c r="T446" s="182"/>
      <c r="U446" s="364">
        <v>30210404</v>
      </c>
      <c r="V446" s="362" t="s">
        <v>1083</v>
      </c>
      <c r="W446" s="283">
        <v>75000000</v>
      </c>
      <c r="X446" s="283">
        <v>0</v>
      </c>
      <c r="Y446" s="283">
        <v>0</v>
      </c>
      <c r="Z446" s="283">
        <v>0</v>
      </c>
      <c r="AA446" s="283">
        <v>0</v>
      </c>
      <c r="AB446" s="283">
        <v>75000000</v>
      </c>
      <c r="AC446" s="283">
        <v>0</v>
      </c>
      <c r="AD446" s="283">
        <v>75000000</v>
      </c>
      <c r="AE446" s="283">
        <v>0</v>
      </c>
      <c r="AF446" s="283">
        <v>75000000</v>
      </c>
      <c r="AG446" s="283">
        <v>0</v>
      </c>
      <c r="AH446" s="283">
        <v>75000000</v>
      </c>
      <c r="AI446" s="283">
        <v>75000000</v>
      </c>
      <c r="AJ446" s="283">
        <v>-75000000</v>
      </c>
      <c r="AK446" s="283">
        <v>0</v>
      </c>
      <c r="AL446" s="283">
        <v>75000000</v>
      </c>
      <c r="AM446" s="283">
        <v>75000000</v>
      </c>
      <c r="AN446" s="283">
        <v>75000000</v>
      </c>
      <c r="AO446" s="283">
        <v>-75000000</v>
      </c>
      <c r="AP446" s="283">
        <v>0</v>
      </c>
      <c r="AQ446" s="283">
        <v>0</v>
      </c>
      <c r="AR446" s="283">
        <v>0</v>
      </c>
      <c r="AS446" s="283">
        <v>0</v>
      </c>
      <c r="AT446" s="283">
        <v>0</v>
      </c>
      <c r="AU446" s="283">
        <v>75000000</v>
      </c>
      <c r="AV446" s="283">
        <v>-75000000</v>
      </c>
      <c r="AW446" s="283">
        <v>0</v>
      </c>
      <c r="AX446" s="283">
        <v>0</v>
      </c>
      <c r="AY446" s="283">
        <v>75000000</v>
      </c>
    </row>
    <row r="447" spans="1:60" ht="20.100000000000001" customHeight="1" x14ac:dyDescent="0.25">
      <c r="A447" s="450">
        <v>30210405</v>
      </c>
      <c r="B447" s="146" t="s">
        <v>929</v>
      </c>
      <c r="C447" s="160">
        <f t="shared" ref="C447:S447" si="197">C448</f>
        <v>0</v>
      </c>
      <c r="D447" s="160">
        <f t="shared" si="197"/>
        <v>200882748</v>
      </c>
      <c r="E447" s="160">
        <f t="shared" si="197"/>
        <v>0</v>
      </c>
      <c r="F447" s="160">
        <f t="shared" si="197"/>
        <v>0</v>
      </c>
      <c r="G447" s="160">
        <f t="shared" si="197"/>
        <v>200882748</v>
      </c>
      <c r="H447" s="160">
        <f t="shared" si="197"/>
        <v>1347320</v>
      </c>
      <c r="I447" s="160">
        <f t="shared" si="197"/>
        <v>1347320</v>
      </c>
      <c r="J447" s="160">
        <f t="shared" si="197"/>
        <v>199535428</v>
      </c>
      <c r="K447" s="160">
        <f t="shared" si="197"/>
        <v>286246</v>
      </c>
      <c r="L447" s="160">
        <f t="shared" si="197"/>
        <v>286246</v>
      </c>
      <c r="M447" s="160">
        <f t="shared" si="197"/>
        <v>286246</v>
      </c>
      <c r="N447" s="160">
        <f t="shared" si="197"/>
        <v>1347320</v>
      </c>
      <c r="O447" s="160">
        <f t="shared" si="197"/>
        <v>1347320</v>
      </c>
      <c r="P447" s="160">
        <f t="shared" si="197"/>
        <v>0</v>
      </c>
      <c r="Q447" s="160">
        <f t="shared" si="197"/>
        <v>199535428</v>
      </c>
      <c r="R447" s="160">
        <f t="shared" si="197"/>
        <v>1347320</v>
      </c>
      <c r="S447" s="455">
        <f t="shared" si="197"/>
        <v>1347320</v>
      </c>
      <c r="T447" s="182"/>
      <c r="U447" s="364">
        <v>30210405</v>
      </c>
      <c r="V447" s="362" t="s">
        <v>929</v>
      </c>
      <c r="W447" s="283">
        <v>0</v>
      </c>
      <c r="X447" s="283">
        <v>200882748</v>
      </c>
      <c r="Y447" s="283">
        <v>0</v>
      </c>
      <c r="Z447" s="283">
        <v>0</v>
      </c>
      <c r="AA447" s="283">
        <v>0</v>
      </c>
      <c r="AB447" s="283">
        <v>200882748</v>
      </c>
      <c r="AC447" s="283">
        <v>0</v>
      </c>
      <c r="AD447" s="283">
        <v>0</v>
      </c>
      <c r="AE447" s="283">
        <v>1347320</v>
      </c>
      <c r="AF447" s="283">
        <v>1347320</v>
      </c>
      <c r="AG447" s="283">
        <v>199535428</v>
      </c>
      <c r="AH447" s="283">
        <v>0</v>
      </c>
      <c r="AI447" s="283">
        <v>0</v>
      </c>
      <c r="AJ447" s="283">
        <v>1347320</v>
      </c>
      <c r="AK447" s="283">
        <v>1347320</v>
      </c>
      <c r="AL447" s="283">
        <v>0</v>
      </c>
      <c r="AM447" s="283">
        <v>0</v>
      </c>
      <c r="AN447" s="283">
        <v>0</v>
      </c>
      <c r="AO447" s="283">
        <v>286246</v>
      </c>
      <c r="AP447" s="283">
        <v>286246</v>
      </c>
      <c r="AQ447" s="283">
        <v>1061074</v>
      </c>
      <c r="AR447" s="283">
        <v>0</v>
      </c>
      <c r="AS447" s="283">
        <v>0</v>
      </c>
      <c r="AT447" s="283">
        <v>0</v>
      </c>
      <c r="AU447" s="283">
        <v>0</v>
      </c>
      <c r="AV447" s="283">
        <v>286246</v>
      </c>
      <c r="AW447" s="283">
        <v>286246</v>
      </c>
      <c r="AX447" s="283">
        <v>286246</v>
      </c>
      <c r="AY447" s="283">
        <v>286246</v>
      </c>
    </row>
    <row r="448" spans="1:60" ht="20.100000000000001" customHeight="1" x14ac:dyDescent="0.25">
      <c r="A448" s="454">
        <v>3021040501</v>
      </c>
      <c r="B448" s="133" t="s">
        <v>930</v>
      </c>
      <c r="C448" s="24"/>
      <c r="D448" s="183">
        <v>200882748</v>
      </c>
      <c r="E448" s="159">
        <v>0</v>
      </c>
      <c r="F448" s="131">
        <v>0</v>
      </c>
      <c r="G448" s="14">
        <f>C448+D448+E448-F448</f>
        <v>200882748</v>
      </c>
      <c r="H448" s="183">
        <v>1347320</v>
      </c>
      <c r="I448" s="183">
        <v>1347320</v>
      </c>
      <c r="J448" s="183">
        <f>G448-I448</f>
        <v>199535428</v>
      </c>
      <c r="K448" s="183">
        <v>286246</v>
      </c>
      <c r="L448" s="183">
        <v>286246</v>
      </c>
      <c r="M448" s="183">
        <v>286246</v>
      </c>
      <c r="N448" s="183">
        <v>1347320</v>
      </c>
      <c r="O448" s="183">
        <v>1347320</v>
      </c>
      <c r="P448" s="13">
        <f>O448-I448</f>
        <v>0</v>
      </c>
      <c r="Q448" s="12">
        <f>G448-O448</f>
        <v>199535428</v>
      </c>
      <c r="R448" s="183">
        <v>1347320</v>
      </c>
      <c r="S448" s="438">
        <v>1347320</v>
      </c>
      <c r="T448" s="182"/>
      <c r="U448" s="364">
        <v>3021040501</v>
      </c>
      <c r="V448" s="362" t="s">
        <v>930</v>
      </c>
      <c r="W448" s="283">
        <v>0</v>
      </c>
      <c r="X448" s="283">
        <v>200882748</v>
      </c>
      <c r="Y448" s="283">
        <v>0</v>
      </c>
      <c r="Z448" s="283">
        <v>0</v>
      </c>
      <c r="AA448" s="283">
        <v>0</v>
      </c>
      <c r="AB448" s="283">
        <v>200882748</v>
      </c>
      <c r="AC448" s="283">
        <v>0</v>
      </c>
      <c r="AD448" s="283">
        <v>0</v>
      </c>
      <c r="AE448" s="283">
        <v>1347320</v>
      </c>
      <c r="AF448" s="283">
        <v>1347320</v>
      </c>
      <c r="AG448" s="283">
        <v>199535428</v>
      </c>
      <c r="AH448" s="283">
        <v>0</v>
      </c>
      <c r="AI448" s="283">
        <v>0</v>
      </c>
      <c r="AJ448" s="283">
        <v>1347320</v>
      </c>
      <c r="AK448" s="283">
        <v>1347320</v>
      </c>
      <c r="AL448" s="283">
        <v>0</v>
      </c>
      <c r="AM448" s="283">
        <v>0</v>
      </c>
      <c r="AN448" s="283">
        <v>0</v>
      </c>
      <c r="AO448" s="283">
        <v>286246</v>
      </c>
      <c r="AP448" s="283">
        <v>286246</v>
      </c>
      <c r="AQ448" s="283">
        <v>1061074</v>
      </c>
      <c r="AR448" s="283">
        <v>0</v>
      </c>
      <c r="AS448" s="283">
        <v>0</v>
      </c>
      <c r="AT448" s="283">
        <v>0</v>
      </c>
      <c r="AU448" s="283">
        <v>0</v>
      </c>
      <c r="AV448" s="283">
        <v>286246</v>
      </c>
      <c r="AW448" s="283">
        <v>286246</v>
      </c>
      <c r="AX448" s="283">
        <v>286246</v>
      </c>
      <c r="AY448" s="283">
        <v>286246</v>
      </c>
    </row>
    <row r="449" spans="1:51" ht="20.100000000000001" customHeight="1" x14ac:dyDescent="0.25">
      <c r="A449" s="152">
        <v>30210406</v>
      </c>
      <c r="B449" s="153" t="s">
        <v>586</v>
      </c>
      <c r="C449" s="154">
        <f t="shared" ref="C449:S449" si="198">C450</f>
        <v>0</v>
      </c>
      <c r="D449" s="154">
        <f t="shared" si="198"/>
        <v>23621230</v>
      </c>
      <c r="E449" s="154">
        <f t="shared" si="198"/>
        <v>0</v>
      </c>
      <c r="F449" s="154">
        <f t="shared" si="198"/>
        <v>0</v>
      </c>
      <c r="G449" s="154">
        <f t="shared" si="198"/>
        <v>23621230</v>
      </c>
      <c r="H449" s="154">
        <f t="shared" si="198"/>
        <v>0</v>
      </c>
      <c r="I449" s="154">
        <f t="shared" si="198"/>
        <v>0</v>
      </c>
      <c r="J449" s="154">
        <f t="shared" si="198"/>
        <v>23621230</v>
      </c>
      <c r="K449" s="154">
        <f t="shared" si="198"/>
        <v>0</v>
      </c>
      <c r="L449" s="154">
        <f t="shared" si="198"/>
        <v>0</v>
      </c>
      <c r="M449" s="154">
        <f t="shared" si="198"/>
        <v>0</v>
      </c>
      <c r="N449" s="154">
        <f t="shared" si="198"/>
        <v>0</v>
      </c>
      <c r="O449" s="154">
        <f t="shared" si="198"/>
        <v>0</v>
      </c>
      <c r="P449" s="154">
        <f t="shared" si="198"/>
        <v>0</v>
      </c>
      <c r="Q449" s="154">
        <f t="shared" si="198"/>
        <v>23621230</v>
      </c>
      <c r="R449" s="154">
        <f t="shared" si="198"/>
        <v>0</v>
      </c>
      <c r="S449" s="452">
        <f t="shared" si="198"/>
        <v>0</v>
      </c>
      <c r="T449" s="182"/>
      <c r="U449" s="364">
        <v>30210406</v>
      </c>
      <c r="V449" s="362" t="s">
        <v>586</v>
      </c>
      <c r="W449" s="283">
        <v>0</v>
      </c>
      <c r="X449" s="283">
        <v>23621230</v>
      </c>
      <c r="Y449" s="283">
        <v>0</v>
      </c>
      <c r="Z449" s="283">
        <v>0</v>
      </c>
      <c r="AA449" s="283">
        <v>0</v>
      </c>
      <c r="AB449" s="283">
        <v>23621230</v>
      </c>
      <c r="AC449" s="283">
        <v>0</v>
      </c>
      <c r="AD449" s="283">
        <v>0</v>
      </c>
      <c r="AE449" s="283">
        <v>0</v>
      </c>
      <c r="AF449" s="283">
        <v>0</v>
      </c>
      <c r="AG449" s="283">
        <v>23621230</v>
      </c>
      <c r="AH449" s="283">
        <v>0</v>
      </c>
      <c r="AI449" s="283">
        <v>0</v>
      </c>
      <c r="AJ449" s="283">
        <v>0</v>
      </c>
      <c r="AK449" s="283">
        <v>0</v>
      </c>
      <c r="AL449" s="283">
        <v>0</v>
      </c>
      <c r="AM449" s="283">
        <v>0</v>
      </c>
      <c r="AN449" s="283">
        <v>0</v>
      </c>
      <c r="AO449" s="283">
        <v>0</v>
      </c>
      <c r="AP449" s="283">
        <v>0</v>
      </c>
      <c r="AQ449" s="283">
        <v>0</v>
      </c>
      <c r="AR449" s="283">
        <v>0</v>
      </c>
      <c r="AS449" s="283">
        <v>0</v>
      </c>
      <c r="AT449" s="283">
        <v>0</v>
      </c>
      <c r="AU449" s="283">
        <v>0</v>
      </c>
      <c r="AV449" s="283">
        <v>0</v>
      </c>
      <c r="AW449" s="283">
        <v>0</v>
      </c>
      <c r="AX449" s="283">
        <v>0</v>
      </c>
      <c r="AY449" s="283">
        <v>0</v>
      </c>
    </row>
    <row r="450" spans="1:51" ht="20.100000000000001" customHeight="1" x14ac:dyDescent="0.25">
      <c r="A450" s="26">
        <v>3021040601</v>
      </c>
      <c r="B450" s="21" t="s">
        <v>653</v>
      </c>
      <c r="C450" s="27"/>
      <c r="D450" s="183">
        <v>23621230</v>
      </c>
      <c r="E450" s="131">
        <v>0</v>
      </c>
      <c r="F450" s="131">
        <v>0</v>
      </c>
      <c r="G450" s="15">
        <f>C450+D450+E450-F450</f>
        <v>23621230</v>
      </c>
      <c r="H450" s="183">
        <v>0</v>
      </c>
      <c r="I450" s="183">
        <v>0</v>
      </c>
      <c r="J450" s="183">
        <f>G450-I450</f>
        <v>23621230</v>
      </c>
      <c r="K450" s="183">
        <v>0</v>
      </c>
      <c r="L450" s="183">
        <v>0</v>
      </c>
      <c r="M450" s="183">
        <v>0</v>
      </c>
      <c r="N450" s="183">
        <v>0</v>
      </c>
      <c r="O450" s="183">
        <v>0</v>
      </c>
      <c r="P450" s="15">
        <f>O450-I450</f>
        <v>0</v>
      </c>
      <c r="Q450" s="12">
        <f>G450-O450</f>
        <v>23621230</v>
      </c>
      <c r="R450" s="183">
        <v>0</v>
      </c>
      <c r="S450" s="438">
        <v>0</v>
      </c>
      <c r="T450" s="182"/>
      <c r="U450" s="364">
        <v>3021040601</v>
      </c>
      <c r="V450" s="362" t="s">
        <v>653</v>
      </c>
      <c r="W450" s="283">
        <v>0</v>
      </c>
      <c r="X450" s="283">
        <v>23621230</v>
      </c>
      <c r="Y450" s="283">
        <v>0</v>
      </c>
      <c r="Z450" s="283">
        <v>0</v>
      </c>
      <c r="AA450" s="283">
        <v>0</v>
      </c>
      <c r="AB450" s="283">
        <v>23621230</v>
      </c>
      <c r="AC450" s="283">
        <v>0</v>
      </c>
      <c r="AD450" s="283">
        <v>0</v>
      </c>
      <c r="AE450" s="283">
        <v>0</v>
      </c>
      <c r="AF450" s="283">
        <v>0</v>
      </c>
      <c r="AG450" s="283">
        <v>23621230</v>
      </c>
      <c r="AH450" s="283">
        <v>0</v>
      </c>
      <c r="AI450" s="283">
        <v>0</v>
      </c>
      <c r="AJ450" s="283">
        <v>0</v>
      </c>
      <c r="AK450" s="283">
        <v>0</v>
      </c>
      <c r="AL450" s="283">
        <v>0</v>
      </c>
      <c r="AM450" s="283">
        <v>0</v>
      </c>
      <c r="AN450" s="283">
        <v>0</v>
      </c>
      <c r="AO450" s="283">
        <v>0</v>
      </c>
      <c r="AP450" s="283">
        <v>0</v>
      </c>
      <c r="AQ450" s="283">
        <v>0</v>
      </c>
      <c r="AR450" s="283">
        <v>0</v>
      </c>
      <c r="AS450" s="283">
        <v>0</v>
      </c>
      <c r="AT450" s="283">
        <v>0</v>
      </c>
      <c r="AU450" s="283">
        <v>0</v>
      </c>
      <c r="AV450" s="283">
        <v>0</v>
      </c>
      <c r="AW450" s="283">
        <v>0</v>
      </c>
      <c r="AX450" s="283">
        <v>0</v>
      </c>
      <c r="AY450" s="283">
        <v>0</v>
      </c>
    </row>
    <row r="451" spans="1:51" ht="20.100000000000001" customHeight="1" x14ac:dyDescent="0.25">
      <c r="A451" s="152">
        <v>303</v>
      </c>
      <c r="B451" s="153" t="s">
        <v>654</v>
      </c>
      <c r="C451" s="154">
        <f t="shared" ref="C451:S451" si="199">C452</f>
        <v>974938068</v>
      </c>
      <c r="D451" s="154">
        <f t="shared" si="199"/>
        <v>3858359</v>
      </c>
      <c r="E451" s="154">
        <f t="shared" si="199"/>
        <v>0</v>
      </c>
      <c r="F451" s="154">
        <f t="shared" si="199"/>
        <v>0</v>
      </c>
      <c r="G451" s="154">
        <f t="shared" si="199"/>
        <v>978796427</v>
      </c>
      <c r="H451" s="154">
        <f t="shared" si="199"/>
        <v>105018716</v>
      </c>
      <c r="I451" s="154">
        <f t="shared" si="199"/>
        <v>127432716</v>
      </c>
      <c r="J451" s="154">
        <f t="shared" si="199"/>
        <v>851363711</v>
      </c>
      <c r="K451" s="154">
        <f t="shared" si="199"/>
        <v>2801750</v>
      </c>
      <c r="L451" s="154">
        <f t="shared" si="199"/>
        <v>2801750</v>
      </c>
      <c r="M451" s="154">
        <f t="shared" si="199"/>
        <v>2801750</v>
      </c>
      <c r="N451" s="154">
        <f t="shared" si="199"/>
        <v>0</v>
      </c>
      <c r="O451" s="154">
        <f t="shared" si="199"/>
        <v>131032716</v>
      </c>
      <c r="P451" s="154">
        <f t="shared" si="199"/>
        <v>3600000</v>
      </c>
      <c r="Q451" s="154">
        <f t="shared" si="199"/>
        <v>847763711</v>
      </c>
      <c r="R451" s="154">
        <f t="shared" si="199"/>
        <v>0</v>
      </c>
      <c r="S451" s="452">
        <f t="shared" si="199"/>
        <v>131032716</v>
      </c>
      <c r="T451" s="182"/>
      <c r="U451" s="364">
        <v>303</v>
      </c>
      <c r="V451" s="362" t="s">
        <v>1084</v>
      </c>
      <c r="W451" s="283">
        <v>974938068</v>
      </c>
      <c r="X451" s="283">
        <v>3858359</v>
      </c>
      <c r="Y451" s="283">
        <v>0</v>
      </c>
      <c r="Z451" s="283">
        <v>0</v>
      </c>
      <c r="AA451" s="283">
        <v>0</v>
      </c>
      <c r="AB451" s="283">
        <v>978796427</v>
      </c>
      <c r="AC451" s="283">
        <v>0</v>
      </c>
      <c r="AD451" s="283">
        <v>131032716</v>
      </c>
      <c r="AE451" s="283">
        <v>0</v>
      </c>
      <c r="AF451" s="283">
        <v>131032716</v>
      </c>
      <c r="AG451" s="283">
        <v>847763711</v>
      </c>
      <c r="AH451" s="283">
        <v>0</v>
      </c>
      <c r="AI451" s="283">
        <v>22414000</v>
      </c>
      <c r="AJ451" s="283">
        <v>105018716</v>
      </c>
      <c r="AK451" s="283">
        <v>127432716</v>
      </c>
      <c r="AL451" s="283">
        <v>3600000</v>
      </c>
      <c r="AM451" s="283">
        <v>0</v>
      </c>
      <c r="AN451" s="283">
        <v>0</v>
      </c>
      <c r="AO451" s="283">
        <v>2801750</v>
      </c>
      <c r="AP451" s="283">
        <v>2801750</v>
      </c>
      <c r="AQ451" s="283">
        <v>124630966</v>
      </c>
      <c r="AR451" s="283">
        <v>0</v>
      </c>
      <c r="AS451" s="283">
        <v>0</v>
      </c>
      <c r="AT451" s="283">
        <v>0</v>
      </c>
      <c r="AU451" s="283">
        <v>0</v>
      </c>
      <c r="AV451" s="283">
        <v>2801750</v>
      </c>
      <c r="AW451" s="283">
        <v>2801750</v>
      </c>
      <c r="AX451" s="283">
        <v>2801750</v>
      </c>
      <c r="AY451" s="283">
        <v>2801750</v>
      </c>
    </row>
    <row r="452" spans="1:51" ht="20.100000000000001" customHeight="1" x14ac:dyDescent="0.25">
      <c r="A452" s="152">
        <v>3031</v>
      </c>
      <c r="B452" s="153" t="s">
        <v>655</v>
      </c>
      <c r="C452" s="154">
        <f>C453+C458</f>
        <v>974938068</v>
      </c>
      <c r="D452" s="154">
        <f t="shared" ref="D452:Q452" si="200">D453+D458</f>
        <v>3858359</v>
      </c>
      <c r="E452" s="154">
        <f t="shared" si="200"/>
        <v>0</v>
      </c>
      <c r="F452" s="154">
        <f t="shared" si="200"/>
        <v>0</v>
      </c>
      <c r="G452" s="154">
        <f t="shared" si="200"/>
        <v>978796427</v>
      </c>
      <c r="H452" s="154">
        <f t="shared" si="200"/>
        <v>105018716</v>
      </c>
      <c r="I452" s="154">
        <f t="shared" si="200"/>
        <v>127432716</v>
      </c>
      <c r="J452" s="154">
        <f t="shared" si="200"/>
        <v>851363711</v>
      </c>
      <c r="K452" s="154">
        <f t="shared" si="200"/>
        <v>2801750</v>
      </c>
      <c r="L452" s="154">
        <f t="shared" si="200"/>
        <v>2801750</v>
      </c>
      <c r="M452" s="154">
        <f t="shared" si="200"/>
        <v>2801750</v>
      </c>
      <c r="N452" s="154">
        <f t="shared" si="200"/>
        <v>0</v>
      </c>
      <c r="O452" s="154">
        <f t="shared" si="200"/>
        <v>131032716</v>
      </c>
      <c r="P452" s="154">
        <f t="shared" si="200"/>
        <v>3600000</v>
      </c>
      <c r="Q452" s="154">
        <f t="shared" si="200"/>
        <v>847763711</v>
      </c>
      <c r="R452" s="154">
        <f>R453+R458</f>
        <v>0</v>
      </c>
      <c r="S452" s="452">
        <f>S453+S458</f>
        <v>131032716</v>
      </c>
      <c r="T452" s="182"/>
      <c r="U452" s="364">
        <v>3031</v>
      </c>
      <c r="V452" s="362" t="s">
        <v>1085</v>
      </c>
      <c r="W452" s="283">
        <v>974938068</v>
      </c>
      <c r="X452" s="283">
        <v>3858359</v>
      </c>
      <c r="Y452" s="283">
        <v>0</v>
      </c>
      <c r="Z452" s="283">
        <v>0</v>
      </c>
      <c r="AA452" s="283">
        <v>0</v>
      </c>
      <c r="AB452" s="283">
        <v>978796427</v>
      </c>
      <c r="AC452" s="283">
        <v>0</v>
      </c>
      <c r="AD452" s="283">
        <v>131032716</v>
      </c>
      <c r="AE452" s="283">
        <v>0</v>
      </c>
      <c r="AF452" s="283">
        <v>131032716</v>
      </c>
      <c r="AG452" s="283">
        <v>847763711</v>
      </c>
      <c r="AH452" s="283">
        <v>0</v>
      </c>
      <c r="AI452" s="283">
        <v>22414000</v>
      </c>
      <c r="AJ452" s="283">
        <v>105018716</v>
      </c>
      <c r="AK452" s="283">
        <v>127432716</v>
      </c>
      <c r="AL452" s="283">
        <v>3600000</v>
      </c>
      <c r="AM452" s="283">
        <v>0</v>
      </c>
      <c r="AN452" s="283">
        <v>0</v>
      </c>
      <c r="AO452" s="283">
        <v>2801750</v>
      </c>
      <c r="AP452" s="283">
        <v>2801750</v>
      </c>
      <c r="AQ452" s="283">
        <v>124630966</v>
      </c>
      <c r="AR452" s="283">
        <v>0</v>
      </c>
      <c r="AS452" s="283">
        <v>0</v>
      </c>
      <c r="AT452" s="283">
        <v>0</v>
      </c>
      <c r="AU452" s="283">
        <v>0</v>
      </c>
      <c r="AV452" s="283">
        <v>2801750</v>
      </c>
      <c r="AW452" s="283">
        <v>2801750</v>
      </c>
      <c r="AX452" s="283">
        <v>2801750</v>
      </c>
      <c r="AY452" s="283">
        <v>2801750</v>
      </c>
    </row>
    <row r="453" spans="1:51" ht="20.100000000000001" customHeight="1" x14ac:dyDescent="0.25">
      <c r="A453" s="152">
        <v>303101</v>
      </c>
      <c r="B453" s="153" t="s">
        <v>656</v>
      </c>
      <c r="C453" s="154">
        <f>C454+C455+C456</f>
        <v>405300603</v>
      </c>
      <c r="D453" s="154">
        <f t="shared" ref="D453:Q453" si="201">D454+D455+D456</f>
        <v>3558359</v>
      </c>
      <c r="E453" s="154">
        <f t="shared" si="201"/>
        <v>0</v>
      </c>
      <c r="F453" s="154">
        <f t="shared" si="201"/>
        <v>0</v>
      </c>
      <c r="G453" s="154">
        <f t="shared" si="201"/>
        <v>408858962</v>
      </c>
      <c r="H453" s="154">
        <f t="shared" si="201"/>
        <v>100000000</v>
      </c>
      <c r="I453" s="154">
        <f t="shared" si="201"/>
        <v>100000000</v>
      </c>
      <c r="J453" s="154">
        <f t="shared" si="201"/>
        <v>308858962</v>
      </c>
      <c r="K453" s="154">
        <f t="shared" si="201"/>
        <v>0</v>
      </c>
      <c r="L453" s="154">
        <f t="shared" si="201"/>
        <v>0</v>
      </c>
      <c r="M453" s="154">
        <f t="shared" si="201"/>
        <v>0</v>
      </c>
      <c r="N453" s="154">
        <f t="shared" si="201"/>
        <v>0</v>
      </c>
      <c r="O453" s="154">
        <f t="shared" si="201"/>
        <v>100000000</v>
      </c>
      <c r="P453" s="154">
        <f t="shared" si="201"/>
        <v>0</v>
      </c>
      <c r="Q453" s="154">
        <f t="shared" si="201"/>
        <v>308858962</v>
      </c>
      <c r="R453" s="154">
        <f>R454+R455+R456</f>
        <v>0</v>
      </c>
      <c r="S453" s="452">
        <f>S454+S455+S456</f>
        <v>100000000</v>
      </c>
      <c r="T453" s="182"/>
      <c r="U453" s="364">
        <v>303101</v>
      </c>
      <c r="V453" s="362" t="s">
        <v>656</v>
      </c>
      <c r="W453" s="283">
        <v>405300603</v>
      </c>
      <c r="X453" s="283">
        <v>3558359</v>
      </c>
      <c r="Y453" s="283">
        <v>0</v>
      </c>
      <c r="Z453" s="283">
        <v>0</v>
      </c>
      <c r="AA453" s="283">
        <v>0</v>
      </c>
      <c r="AB453" s="283">
        <v>408858962</v>
      </c>
      <c r="AC453" s="283">
        <v>0</v>
      </c>
      <c r="AD453" s="283">
        <v>100000000</v>
      </c>
      <c r="AE453" s="283">
        <v>0</v>
      </c>
      <c r="AF453" s="283">
        <v>100000000</v>
      </c>
      <c r="AG453" s="283">
        <v>308858962</v>
      </c>
      <c r="AH453" s="283">
        <v>0</v>
      </c>
      <c r="AI453" s="283">
        <v>0</v>
      </c>
      <c r="AJ453" s="283">
        <v>100000000</v>
      </c>
      <c r="AK453" s="283">
        <v>100000000</v>
      </c>
      <c r="AL453" s="283">
        <v>0</v>
      </c>
      <c r="AM453" s="283">
        <v>0</v>
      </c>
      <c r="AN453" s="283">
        <v>0</v>
      </c>
      <c r="AO453" s="283">
        <v>0</v>
      </c>
      <c r="AP453" s="283">
        <v>0</v>
      </c>
      <c r="AQ453" s="283">
        <v>100000000</v>
      </c>
      <c r="AR453" s="283">
        <v>0</v>
      </c>
      <c r="AS453" s="283">
        <v>0</v>
      </c>
      <c r="AT453" s="283">
        <v>0</v>
      </c>
      <c r="AU453" s="283">
        <v>0</v>
      </c>
      <c r="AV453" s="283">
        <v>0</v>
      </c>
      <c r="AW453" s="283">
        <v>0</v>
      </c>
      <c r="AX453" s="283">
        <v>0</v>
      </c>
      <c r="AY453" s="283">
        <v>0</v>
      </c>
    </row>
    <row r="454" spans="1:51" ht="20.100000000000001" customHeight="1" x14ac:dyDescent="0.25">
      <c r="A454" s="10">
        <v>30310101</v>
      </c>
      <c r="B454" s="22" t="s">
        <v>657</v>
      </c>
      <c r="C454" s="23">
        <v>5300603</v>
      </c>
      <c r="D454" s="183">
        <v>0</v>
      </c>
      <c r="E454" s="131">
        <v>0</v>
      </c>
      <c r="F454" s="131">
        <v>0</v>
      </c>
      <c r="G454" s="12">
        <f>C454+D454+E454-F454</f>
        <v>5300603</v>
      </c>
      <c r="H454" s="183">
        <v>0</v>
      </c>
      <c r="I454" s="183">
        <v>0</v>
      </c>
      <c r="J454" s="183">
        <f>G454-I454</f>
        <v>5300603</v>
      </c>
      <c r="K454" s="183">
        <v>0</v>
      </c>
      <c r="L454" s="183">
        <v>0</v>
      </c>
      <c r="M454" s="183">
        <v>0</v>
      </c>
      <c r="N454" s="183">
        <v>0</v>
      </c>
      <c r="O454" s="183">
        <v>0</v>
      </c>
      <c r="P454" s="12">
        <f>O454-I454</f>
        <v>0</v>
      </c>
      <c r="Q454" s="12">
        <f>G454-O454</f>
        <v>5300603</v>
      </c>
      <c r="R454" s="183">
        <v>0</v>
      </c>
      <c r="S454" s="438">
        <v>0</v>
      </c>
      <c r="T454" s="182"/>
      <c r="U454" s="364">
        <v>30310101</v>
      </c>
      <c r="V454" s="362" t="s">
        <v>657</v>
      </c>
      <c r="W454" s="283">
        <v>5300603</v>
      </c>
      <c r="X454" s="283">
        <v>0</v>
      </c>
      <c r="Y454" s="283">
        <v>0</v>
      </c>
      <c r="Z454" s="283">
        <v>0</v>
      </c>
      <c r="AA454" s="283">
        <v>0</v>
      </c>
      <c r="AB454" s="283">
        <v>5300603</v>
      </c>
      <c r="AC454" s="283">
        <v>0</v>
      </c>
      <c r="AD454" s="283">
        <v>0</v>
      </c>
      <c r="AE454" s="283">
        <v>0</v>
      </c>
      <c r="AF454" s="283">
        <v>0</v>
      </c>
      <c r="AG454" s="283">
        <v>5300603</v>
      </c>
      <c r="AH454" s="283">
        <v>0</v>
      </c>
      <c r="AI454" s="283">
        <v>0</v>
      </c>
      <c r="AJ454" s="283">
        <v>0</v>
      </c>
      <c r="AK454" s="283">
        <v>0</v>
      </c>
      <c r="AL454" s="283">
        <v>0</v>
      </c>
      <c r="AM454" s="283">
        <v>0</v>
      </c>
      <c r="AN454" s="283">
        <v>0</v>
      </c>
      <c r="AO454" s="283">
        <v>0</v>
      </c>
      <c r="AP454" s="283">
        <v>0</v>
      </c>
      <c r="AQ454" s="283">
        <v>0</v>
      </c>
      <c r="AR454" s="283">
        <v>0</v>
      </c>
      <c r="AS454" s="283">
        <v>0</v>
      </c>
      <c r="AT454" s="283">
        <v>0</v>
      </c>
      <c r="AU454" s="283">
        <v>0</v>
      </c>
      <c r="AV454" s="283">
        <v>0</v>
      </c>
      <c r="AW454" s="283">
        <v>0</v>
      </c>
      <c r="AX454" s="283">
        <v>0</v>
      </c>
      <c r="AY454" s="283">
        <v>0</v>
      </c>
    </row>
    <row r="455" spans="1:51" ht="20.100000000000001" customHeight="1" x14ac:dyDescent="0.25">
      <c r="A455" s="10">
        <v>30310104</v>
      </c>
      <c r="B455" s="22" t="s">
        <v>658</v>
      </c>
      <c r="C455" s="25">
        <v>400000000</v>
      </c>
      <c r="D455" s="183">
        <v>0</v>
      </c>
      <c r="E455" s="131">
        <v>0</v>
      </c>
      <c r="F455" s="131">
        <v>0</v>
      </c>
      <c r="G455" s="14">
        <f>C455+D455+E455-F455</f>
        <v>400000000</v>
      </c>
      <c r="H455" s="183">
        <v>100000000</v>
      </c>
      <c r="I455" s="183">
        <v>100000000</v>
      </c>
      <c r="J455" s="183">
        <f>G455-I455</f>
        <v>300000000</v>
      </c>
      <c r="K455" s="183">
        <v>0</v>
      </c>
      <c r="L455" s="183">
        <v>0</v>
      </c>
      <c r="M455" s="183">
        <v>0</v>
      </c>
      <c r="N455" s="183">
        <v>0</v>
      </c>
      <c r="O455" s="183">
        <v>100000000</v>
      </c>
      <c r="P455" s="14">
        <f>O455-I455</f>
        <v>0</v>
      </c>
      <c r="Q455" s="12">
        <f>G455-O455</f>
        <v>300000000</v>
      </c>
      <c r="R455" s="183">
        <v>0</v>
      </c>
      <c r="S455" s="438">
        <v>100000000</v>
      </c>
      <c r="T455" s="182"/>
      <c r="U455" s="364">
        <v>30310104</v>
      </c>
      <c r="V455" s="362" t="s">
        <v>658</v>
      </c>
      <c r="W455" s="283">
        <v>400000000</v>
      </c>
      <c r="X455" s="283">
        <v>0</v>
      </c>
      <c r="Y455" s="283">
        <v>0</v>
      </c>
      <c r="Z455" s="283">
        <v>0</v>
      </c>
      <c r="AA455" s="283">
        <v>0</v>
      </c>
      <c r="AB455" s="283">
        <v>400000000</v>
      </c>
      <c r="AC455" s="283">
        <v>0</v>
      </c>
      <c r="AD455" s="283">
        <v>100000000</v>
      </c>
      <c r="AE455" s="283">
        <v>0</v>
      </c>
      <c r="AF455" s="283">
        <v>100000000</v>
      </c>
      <c r="AG455" s="283">
        <v>300000000</v>
      </c>
      <c r="AH455" s="283">
        <v>0</v>
      </c>
      <c r="AI455" s="283">
        <v>0</v>
      </c>
      <c r="AJ455" s="283">
        <v>100000000</v>
      </c>
      <c r="AK455" s="283">
        <v>100000000</v>
      </c>
      <c r="AL455" s="283">
        <v>0</v>
      </c>
      <c r="AM455" s="283">
        <v>0</v>
      </c>
      <c r="AN455" s="283">
        <v>0</v>
      </c>
      <c r="AO455" s="283">
        <v>0</v>
      </c>
      <c r="AP455" s="283">
        <v>0</v>
      </c>
      <c r="AQ455" s="283">
        <v>100000000</v>
      </c>
      <c r="AR455" s="283">
        <v>0</v>
      </c>
      <c r="AS455" s="283">
        <v>0</v>
      </c>
      <c r="AT455" s="283">
        <v>0</v>
      </c>
      <c r="AU455" s="283">
        <v>0</v>
      </c>
      <c r="AV455" s="283">
        <v>0</v>
      </c>
      <c r="AW455" s="283">
        <v>0</v>
      </c>
      <c r="AX455" s="283">
        <v>0</v>
      </c>
      <c r="AY455" s="283">
        <v>0</v>
      </c>
    </row>
    <row r="456" spans="1:51" ht="20.100000000000001" customHeight="1" x14ac:dyDescent="0.25">
      <c r="A456" s="152">
        <v>30310106</v>
      </c>
      <c r="B456" s="153" t="s">
        <v>586</v>
      </c>
      <c r="C456" s="154">
        <f t="shared" ref="C456:S456" si="202">C457</f>
        <v>0</v>
      </c>
      <c r="D456" s="154">
        <f t="shared" si="202"/>
        <v>3558359</v>
      </c>
      <c r="E456" s="154">
        <f t="shared" si="202"/>
        <v>0</v>
      </c>
      <c r="F456" s="154">
        <f t="shared" si="202"/>
        <v>0</v>
      </c>
      <c r="G456" s="154">
        <f t="shared" si="202"/>
        <v>3558359</v>
      </c>
      <c r="H456" s="154">
        <f t="shared" si="202"/>
        <v>0</v>
      </c>
      <c r="I456" s="154">
        <f t="shared" si="202"/>
        <v>0</v>
      </c>
      <c r="J456" s="154">
        <f t="shared" si="202"/>
        <v>3558359</v>
      </c>
      <c r="K456" s="154">
        <f t="shared" si="202"/>
        <v>0</v>
      </c>
      <c r="L456" s="154">
        <f t="shared" si="202"/>
        <v>0</v>
      </c>
      <c r="M456" s="154">
        <f t="shared" si="202"/>
        <v>0</v>
      </c>
      <c r="N456" s="154">
        <f t="shared" si="202"/>
        <v>0</v>
      </c>
      <c r="O456" s="154">
        <f t="shared" si="202"/>
        <v>0</v>
      </c>
      <c r="P456" s="154">
        <f t="shared" si="202"/>
        <v>0</v>
      </c>
      <c r="Q456" s="154">
        <f t="shared" si="202"/>
        <v>3558359</v>
      </c>
      <c r="R456" s="154">
        <f t="shared" si="202"/>
        <v>0</v>
      </c>
      <c r="S456" s="452">
        <f t="shared" si="202"/>
        <v>0</v>
      </c>
      <c r="T456" s="182"/>
      <c r="U456" s="364">
        <v>30310106</v>
      </c>
      <c r="V456" s="362" t="s">
        <v>586</v>
      </c>
      <c r="W456" s="283">
        <v>0</v>
      </c>
      <c r="X456" s="283">
        <v>3558359</v>
      </c>
      <c r="Y456" s="283">
        <v>0</v>
      </c>
      <c r="Z456" s="283">
        <v>0</v>
      </c>
      <c r="AA456" s="283">
        <v>0</v>
      </c>
      <c r="AB456" s="283">
        <v>3558359</v>
      </c>
      <c r="AC456" s="283">
        <v>0</v>
      </c>
      <c r="AD456" s="283">
        <v>0</v>
      </c>
      <c r="AE456" s="283">
        <v>0</v>
      </c>
      <c r="AF456" s="283">
        <v>0</v>
      </c>
      <c r="AG456" s="283">
        <v>3558359</v>
      </c>
      <c r="AH456" s="283">
        <v>0</v>
      </c>
      <c r="AI456" s="283">
        <v>0</v>
      </c>
      <c r="AJ456" s="283">
        <v>0</v>
      </c>
      <c r="AK456" s="283">
        <v>0</v>
      </c>
      <c r="AL456" s="283">
        <v>0</v>
      </c>
      <c r="AM456" s="283">
        <v>0</v>
      </c>
      <c r="AN456" s="283">
        <v>0</v>
      </c>
      <c r="AO456" s="283">
        <v>0</v>
      </c>
      <c r="AP456" s="283">
        <v>0</v>
      </c>
      <c r="AQ456" s="283">
        <v>0</v>
      </c>
      <c r="AR456" s="283">
        <v>0</v>
      </c>
      <c r="AS456" s="283">
        <v>0</v>
      </c>
      <c r="AT456" s="283">
        <v>0</v>
      </c>
      <c r="AU456" s="283">
        <v>0</v>
      </c>
      <c r="AV456" s="283">
        <v>0</v>
      </c>
      <c r="AW456" s="283">
        <v>0</v>
      </c>
      <c r="AX456" s="283">
        <v>0</v>
      </c>
      <c r="AY456" s="283">
        <v>0</v>
      </c>
    </row>
    <row r="457" spans="1:51" ht="20.100000000000001" customHeight="1" x14ac:dyDescent="0.25">
      <c r="A457" s="26">
        <v>3031010601</v>
      </c>
      <c r="B457" s="21" t="s">
        <v>659</v>
      </c>
      <c r="C457" s="27"/>
      <c r="D457" s="183">
        <v>3558359</v>
      </c>
      <c r="E457" s="131">
        <v>0</v>
      </c>
      <c r="F457" s="131">
        <v>0</v>
      </c>
      <c r="G457" s="15">
        <f>C457+D457+E457-F457</f>
        <v>3558359</v>
      </c>
      <c r="H457" s="183">
        <v>0</v>
      </c>
      <c r="I457" s="183">
        <v>0</v>
      </c>
      <c r="J457" s="183">
        <f>G457-I457</f>
        <v>3558359</v>
      </c>
      <c r="K457" s="183">
        <v>0</v>
      </c>
      <c r="L457" s="183">
        <v>0</v>
      </c>
      <c r="M457" s="183">
        <v>0</v>
      </c>
      <c r="N457" s="183">
        <v>0</v>
      </c>
      <c r="O457" s="183">
        <v>0</v>
      </c>
      <c r="P457" s="15">
        <f>O457-I457</f>
        <v>0</v>
      </c>
      <c r="Q457" s="12">
        <f>G457-O457</f>
        <v>3558359</v>
      </c>
      <c r="R457" s="183">
        <v>0</v>
      </c>
      <c r="S457" s="438">
        <v>0</v>
      </c>
      <c r="T457" s="182"/>
      <c r="U457" s="364">
        <v>3031010601</v>
      </c>
      <c r="V457" s="362" t="s">
        <v>659</v>
      </c>
      <c r="W457" s="283">
        <v>0</v>
      </c>
      <c r="X457" s="283">
        <v>3558359</v>
      </c>
      <c r="Y457" s="283">
        <v>0</v>
      </c>
      <c r="Z457" s="283">
        <v>0</v>
      </c>
      <c r="AA457" s="283">
        <v>0</v>
      </c>
      <c r="AB457" s="283">
        <v>3558359</v>
      </c>
      <c r="AC457" s="283">
        <v>0</v>
      </c>
      <c r="AD457" s="283">
        <v>0</v>
      </c>
      <c r="AE457" s="283">
        <v>0</v>
      </c>
      <c r="AF457" s="283">
        <v>0</v>
      </c>
      <c r="AG457" s="283">
        <v>3558359</v>
      </c>
      <c r="AH457" s="283">
        <v>0</v>
      </c>
      <c r="AI457" s="283">
        <v>0</v>
      </c>
      <c r="AJ457" s="283">
        <v>0</v>
      </c>
      <c r="AK457" s="283">
        <v>0</v>
      </c>
      <c r="AL457" s="283">
        <v>0</v>
      </c>
      <c r="AM457" s="283">
        <v>0</v>
      </c>
      <c r="AN457" s="283">
        <v>0</v>
      </c>
      <c r="AO457" s="283">
        <v>0</v>
      </c>
      <c r="AP457" s="283">
        <v>0</v>
      </c>
      <c r="AQ457" s="283">
        <v>0</v>
      </c>
      <c r="AR457" s="283">
        <v>0</v>
      </c>
      <c r="AS457" s="283">
        <v>0</v>
      </c>
      <c r="AT457" s="283">
        <v>0</v>
      </c>
      <c r="AU457" s="283">
        <v>0</v>
      </c>
      <c r="AV457" s="283">
        <v>0</v>
      </c>
      <c r="AW457" s="283">
        <v>0</v>
      </c>
      <c r="AX457" s="283">
        <v>0</v>
      </c>
      <c r="AY457" s="283">
        <v>0</v>
      </c>
    </row>
    <row r="458" spans="1:51" ht="20.100000000000001" customHeight="1" x14ac:dyDescent="0.25">
      <c r="A458" s="152">
        <v>303102</v>
      </c>
      <c r="B458" s="153" t="s">
        <v>660</v>
      </c>
      <c r="C458" s="154">
        <f t="shared" ref="C458:Q458" si="203">C459+C460+C461</f>
        <v>569637465</v>
      </c>
      <c r="D458" s="154">
        <f t="shared" si="203"/>
        <v>300000</v>
      </c>
      <c r="E458" s="154">
        <f t="shared" si="203"/>
        <v>0</v>
      </c>
      <c r="F458" s="154">
        <f t="shared" si="203"/>
        <v>0</v>
      </c>
      <c r="G458" s="154">
        <f t="shared" si="203"/>
        <v>569937465</v>
      </c>
      <c r="H458" s="154">
        <f t="shared" si="203"/>
        <v>5018716</v>
      </c>
      <c r="I458" s="154">
        <f t="shared" si="203"/>
        <v>27432716</v>
      </c>
      <c r="J458" s="154">
        <f t="shared" si="203"/>
        <v>542504749</v>
      </c>
      <c r="K458" s="154">
        <f t="shared" si="203"/>
        <v>2801750</v>
      </c>
      <c r="L458" s="154">
        <f t="shared" si="203"/>
        <v>2801750</v>
      </c>
      <c r="M458" s="154">
        <f t="shared" si="203"/>
        <v>2801750</v>
      </c>
      <c r="N458" s="154">
        <f t="shared" si="203"/>
        <v>0</v>
      </c>
      <c r="O458" s="154">
        <f t="shared" si="203"/>
        <v>31032716</v>
      </c>
      <c r="P458" s="154">
        <f t="shared" si="203"/>
        <v>3600000</v>
      </c>
      <c r="Q458" s="154">
        <f t="shared" si="203"/>
        <v>538904749</v>
      </c>
      <c r="R458" s="154">
        <f>R459+R460+R461</f>
        <v>0</v>
      </c>
      <c r="S458" s="452">
        <f>S459+S460+S461</f>
        <v>31032716</v>
      </c>
      <c r="T458" s="182"/>
      <c r="U458" s="364">
        <v>303102</v>
      </c>
      <c r="V458" s="362" t="s">
        <v>1086</v>
      </c>
      <c r="W458" s="283">
        <v>569637465</v>
      </c>
      <c r="X458" s="283">
        <v>300000</v>
      </c>
      <c r="Y458" s="283">
        <v>0</v>
      </c>
      <c r="Z458" s="283">
        <v>0</v>
      </c>
      <c r="AA458" s="283">
        <v>0</v>
      </c>
      <c r="AB458" s="283">
        <v>569937465</v>
      </c>
      <c r="AC458" s="283">
        <v>0</v>
      </c>
      <c r="AD458" s="283">
        <v>31032716</v>
      </c>
      <c r="AE458" s="283">
        <v>0</v>
      </c>
      <c r="AF458" s="283">
        <v>31032716</v>
      </c>
      <c r="AG458" s="283">
        <v>538904749</v>
      </c>
      <c r="AH458" s="283">
        <v>0</v>
      </c>
      <c r="AI458" s="283">
        <v>22414000</v>
      </c>
      <c r="AJ458" s="283">
        <v>5018716</v>
      </c>
      <c r="AK458" s="283">
        <v>27432716</v>
      </c>
      <c r="AL458" s="283">
        <v>3600000</v>
      </c>
      <c r="AM458" s="283">
        <v>0</v>
      </c>
      <c r="AN458" s="283">
        <v>0</v>
      </c>
      <c r="AO458" s="283">
        <v>2801750</v>
      </c>
      <c r="AP458" s="283">
        <v>2801750</v>
      </c>
      <c r="AQ458" s="283">
        <v>24630966</v>
      </c>
      <c r="AR458" s="283">
        <v>0</v>
      </c>
      <c r="AS458" s="283">
        <v>0</v>
      </c>
      <c r="AT458" s="283">
        <v>0</v>
      </c>
      <c r="AU458" s="283">
        <v>0</v>
      </c>
      <c r="AV458" s="283">
        <v>2801750</v>
      </c>
      <c r="AW458" s="283">
        <v>2801750</v>
      </c>
      <c r="AX458" s="283">
        <v>2801750</v>
      </c>
      <c r="AY458" s="283">
        <v>2801750</v>
      </c>
    </row>
    <row r="459" spans="1:51" ht="20.100000000000001" customHeight="1" x14ac:dyDescent="0.25">
      <c r="A459" s="10">
        <v>30310201</v>
      </c>
      <c r="B459" s="22" t="s">
        <v>661</v>
      </c>
      <c r="C459" s="23">
        <v>9637465</v>
      </c>
      <c r="D459" s="183">
        <v>0</v>
      </c>
      <c r="E459" s="131">
        <v>0</v>
      </c>
      <c r="F459" s="131">
        <v>0</v>
      </c>
      <c r="G459" s="12">
        <f>C459+D459+E459-F459</f>
        <v>9637465</v>
      </c>
      <c r="H459" s="183">
        <v>0</v>
      </c>
      <c r="I459" s="183">
        <v>0</v>
      </c>
      <c r="J459" s="183">
        <f>G459-I459</f>
        <v>9637465</v>
      </c>
      <c r="K459" s="183">
        <v>0</v>
      </c>
      <c r="L459" s="183">
        <v>0</v>
      </c>
      <c r="M459" s="183">
        <v>0</v>
      </c>
      <c r="N459" s="183">
        <v>0</v>
      </c>
      <c r="O459" s="183">
        <v>0</v>
      </c>
      <c r="P459" s="12">
        <f>O459-I459</f>
        <v>0</v>
      </c>
      <c r="Q459" s="12">
        <f>G459-O459</f>
        <v>9637465</v>
      </c>
      <c r="R459" s="183">
        <v>0</v>
      </c>
      <c r="S459" s="438">
        <v>0</v>
      </c>
      <c r="T459" s="182"/>
      <c r="U459" s="364">
        <v>30310201</v>
      </c>
      <c r="V459" s="362" t="s">
        <v>1086</v>
      </c>
      <c r="W459" s="283">
        <v>9637465</v>
      </c>
      <c r="X459" s="283">
        <v>0</v>
      </c>
      <c r="Y459" s="283">
        <v>0</v>
      </c>
      <c r="Z459" s="283">
        <v>0</v>
      </c>
      <c r="AA459" s="283">
        <v>0</v>
      </c>
      <c r="AB459" s="283">
        <v>9637465</v>
      </c>
      <c r="AC459" s="283">
        <v>0</v>
      </c>
      <c r="AD459" s="283">
        <v>0</v>
      </c>
      <c r="AE459" s="283">
        <v>0</v>
      </c>
      <c r="AF459" s="283">
        <v>0</v>
      </c>
      <c r="AG459" s="283">
        <v>9637465</v>
      </c>
      <c r="AH459" s="283">
        <v>0</v>
      </c>
      <c r="AI459" s="283">
        <v>0</v>
      </c>
      <c r="AJ459" s="283">
        <v>0</v>
      </c>
      <c r="AK459" s="283">
        <v>0</v>
      </c>
      <c r="AL459" s="283">
        <v>0</v>
      </c>
      <c r="AM459" s="283">
        <v>0</v>
      </c>
      <c r="AN459" s="283">
        <v>0</v>
      </c>
      <c r="AO459" s="283">
        <v>0</v>
      </c>
      <c r="AP459" s="283">
        <v>0</v>
      </c>
      <c r="AQ459" s="283">
        <v>0</v>
      </c>
      <c r="AR459" s="283">
        <v>0</v>
      </c>
      <c r="AS459" s="283">
        <v>0</v>
      </c>
      <c r="AT459" s="283">
        <v>0</v>
      </c>
      <c r="AU459" s="283">
        <v>0</v>
      </c>
      <c r="AV459" s="283">
        <v>0</v>
      </c>
      <c r="AW459" s="283">
        <v>0</v>
      </c>
      <c r="AX459" s="283">
        <v>0</v>
      </c>
      <c r="AY459" s="283">
        <v>0</v>
      </c>
    </row>
    <row r="460" spans="1:51" ht="20.100000000000001" customHeight="1" x14ac:dyDescent="0.25">
      <c r="A460" s="10">
        <v>30310204</v>
      </c>
      <c r="B460" s="22" t="s">
        <v>662</v>
      </c>
      <c r="C460" s="25">
        <v>560000000</v>
      </c>
      <c r="D460" s="183">
        <v>0</v>
      </c>
      <c r="E460" s="131">
        <v>0</v>
      </c>
      <c r="F460" s="131">
        <v>0</v>
      </c>
      <c r="G460" s="14">
        <f>C460+D460+E460-F460</f>
        <v>560000000</v>
      </c>
      <c r="H460" s="183">
        <v>5018716</v>
      </c>
      <c r="I460" s="183">
        <v>27432716</v>
      </c>
      <c r="J460" s="183">
        <f>G460-I460</f>
        <v>532567284</v>
      </c>
      <c r="K460" s="183">
        <v>2801750</v>
      </c>
      <c r="L460" s="183">
        <v>2801750</v>
      </c>
      <c r="M460" s="183">
        <v>2801750</v>
      </c>
      <c r="N460" s="183">
        <v>0</v>
      </c>
      <c r="O460" s="183">
        <v>31032716</v>
      </c>
      <c r="P460" s="14">
        <f>O460-I460</f>
        <v>3600000</v>
      </c>
      <c r="Q460" s="12">
        <f>G460-O460</f>
        <v>528967284</v>
      </c>
      <c r="R460" s="183">
        <v>0</v>
      </c>
      <c r="S460" s="438">
        <v>31032716</v>
      </c>
      <c r="T460" s="182"/>
      <c r="U460" s="364">
        <v>30310204</v>
      </c>
      <c r="V460" s="362" t="s">
        <v>1086</v>
      </c>
      <c r="W460" s="283">
        <v>560000000</v>
      </c>
      <c r="X460" s="283">
        <v>0</v>
      </c>
      <c r="Y460" s="283">
        <v>0</v>
      </c>
      <c r="Z460" s="283">
        <v>0</v>
      </c>
      <c r="AA460" s="283">
        <v>0</v>
      </c>
      <c r="AB460" s="283">
        <v>560000000</v>
      </c>
      <c r="AC460" s="283">
        <v>0</v>
      </c>
      <c r="AD460" s="283">
        <v>31032716</v>
      </c>
      <c r="AE460" s="283">
        <v>0</v>
      </c>
      <c r="AF460" s="283">
        <v>31032716</v>
      </c>
      <c r="AG460" s="283">
        <v>528967284</v>
      </c>
      <c r="AH460" s="283">
        <v>0</v>
      </c>
      <c r="AI460" s="283">
        <v>22414000</v>
      </c>
      <c r="AJ460" s="283">
        <v>5018716</v>
      </c>
      <c r="AK460" s="283">
        <v>27432716</v>
      </c>
      <c r="AL460" s="283">
        <v>3600000</v>
      </c>
      <c r="AM460" s="283">
        <v>0</v>
      </c>
      <c r="AN460" s="283">
        <v>0</v>
      </c>
      <c r="AO460" s="283">
        <v>2801750</v>
      </c>
      <c r="AP460" s="283">
        <v>2801750</v>
      </c>
      <c r="AQ460" s="283">
        <v>24630966</v>
      </c>
      <c r="AR460" s="283">
        <v>0</v>
      </c>
      <c r="AS460" s="283">
        <v>0</v>
      </c>
      <c r="AT460" s="283">
        <v>0</v>
      </c>
      <c r="AU460" s="283">
        <v>0</v>
      </c>
      <c r="AV460" s="283">
        <v>2801750</v>
      </c>
      <c r="AW460" s="283">
        <v>2801750</v>
      </c>
      <c r="AX460" s="283">
        <v>2801750</v>
      </c>
      <c r="AY460" s="283">
        <v>2801750</v>
      </c>
    </row>
    <row r="461" spans="1:51" ht="20.100000000000001" customHeight="1" x14ac:dyDescent="0.25">
      <c r="A461" s="152">
        <v>30310209</v>
      </c>
      <c r="B461" s="153" t="s">
        <v>588</v>
      </c>
      <c r="C461" s="154">
        <f t="shared" ref="C461:S461" si="204">C462</f>
        <v>0</v>
      </c>
      <c r="D461" s="154">
        <f t="shared" si="204"/>
        <v>300000</v>
      </c>
      <c r="E461" s="154">
        <f t="shared" si="204"/>
        <v>0</v>
      </c>
      <c r="F461" s="154">
        <f t="shared" si="204"/>
        <v>0</v>
      </c>
      <c r="G461" s="154">
        <f t="shared" si="204"/>
        <v>300000</v>
      </c>
      <c r="H461" s="154">
        <f t="shared" si="204"/>
        <v>0</v>
      </c>
      <c r="I461" s="154">
        <f t="shared" si="204"/>
        <v>0</v>
      </c>
      <c r="J461" s="154">
        <f t="shared" si="204"/>
        <v>300000</v>
      </c>
      <c r="K461" s="154">
        <f t="shared" si="204"/>
        <v>0</v>
      </c>
      <c r="L461" s="154">
        <f t="shared" si="204"/>
        <v>0</v>
      </c>
      <c r="M461" s="154">
        <f t="shared" si="204"/>
        <v>0</v>
      </c>
      <c r="N461" s="154">
        <f t="shared" si="204"/>
        <v>0</v>
      </c>
      <c r="O461" s="154">
        <f t="shared" si="204"/>
        <v>0</v>
      </c>
      <c r="P461" s="154">
        <f t="shared" si="204"/>
        <v>0</v>
      </c>
      <c r="Q461" s="154">
        <f t="shared" si="204"/>
        <v>300000</v>
      </c>
      <c r="R461" s="154">
        <f t="shared" si="204"/>
        <v>0</v>
      </c>
      <c r="S461" s="452">
        <f t="shared" si="204"/>
        <v>0</v>
      </c>
      <c r="T461" s="182"/>
      <c r="U461" s="364">
        <v>30310209</v>
      </c>
      <c r="V461" s="362" t="s">
        <v>588</v>
      </c>
      <c r="W461" s="283">
        <v>0</v>
      </c>
      <c r="X461" s="283">
        <v>300000</v>
      </c>
      <c r="Y461" s="283">
        <v>0</v>
      </c>
      <c r="Z461" s="283">
        <v>0</v>
      </c>
      <c r="AA461" s="283">
        <v>0</v>
      </c>
      <c r="AB461" s="283">
        <v>300000</v>
      </c>
      <c r="AC461" s="283">
        <v>0</v>
      </c>
      <c r="AD461" s="283">
        <v>0</v>
      </c>
      <c r="AE461" s="283">
        <v>0</v>
      </c>
      <c r="AF461" s="283">
        <v>0</v>
      </c>
      <c r="AG461" s="283">
        <v>300000</v>
      </c>
      <c r="AH461" s="283">
        <v>0</v>
      </c>
      <c r="AI461" s="283">
        <v>0</v>
      </c>
      <c r="AJ461" s="283">
        <v>0</v>
      </c>
      <c r="AK461" s="283">
        <v>0</v>
      </c>
      <c r="AL461" s="283">
        <v>0</v>
      </c>
      <c r="AM461" s="283">
        <v>0</v>
      </c>
      <c r="AN461" s="283">
        <v>0</v>
      </c>
      <c r="AO461" s="283">
        <v>0</v>
      </c>
      <c r="AP461" s="283">
        <v>0</v>
      </c>
      <c r="AQ461" s="283">
        <v>0</v>
      </c>
      <c r="AR461" s="283">
        <v>0</v>
      </c>
      <c r="AS461" s="283">
        <v>0</v>
      </c>
      <c r="AT461" s="283">
        <v>0</v>
      </c>
      <c r="AU461" s="283">
        <v>0</v>
      </c>
      <c r="AV461" s="283">
        <v>0</v>
      </c>
      <c r="AW461" s="283">
        <v>0</v>
      </c>
      <c r="AX461" s="283">
        <v>0</v>
      </c>
      <c r="AY461" s="283">
        <v>0</v>
      </c>
    </row>
    <row r="462" spans="1:51" ht="20.100000000000001" customHeight="1" x14ac:dyDescent="0.25">
      <c r="A462" s="26">
        <v>3031020901</v>
      </c>
      <c r="B462" s="21" t="s">
        <v>663</v>
      </c>
      <c r="C462" s="27"/>
      <c r="D462" s="183">
        <v>300000</v>
      </c>
      <c r="E462" s="131">
        <v>0</v>
      </c>
      <c r="F462" s="131">
        <v>0</v>
      </c>
      <c r="G462" s="15">
        <f>C462+D462+E462-F462</f>
        <v>300000</v>
      </c>
      <c r="H462" s="183">
        <v>0</v>
      </c>
      <c r="I462" s="183">
        <v>0</v>
      </c>
      <c r="J462" s="183">
        <f>G462-I462</f>
        <v>300000</v>
      </c>
      <c r="K462" s="183">
        <v>0</v>
      </c>
      <c r="L462" s="183">
        <v>0</v>
      </c>
      <c r="M462" s="183">
        <v>0</v>
      </c>
      <c r="N462" s="183">
        <v>0</v>
      </c>
      <c r="O462" s="183">
        <v>0</v>
      </c>
      <c r="P462" s="15">
        <f>O462-I462</f>
        <v>0</v>
      </c>
      <c r="Q462" s="12">
        <f>G462-O462</f>
        <v>300000</v>
      </c>
      <c r="R462" s="183">
        <v>0</v>
      </c>
      <c r="S462" s="438">
        <v>0</v>
      </c>
      <c r="T462" s="182"/>
      <c r="U462" s="364">
        <v>3031020901</v>
      </c>
      <c r="V462" s="362" t="s">
        <v>663</v>
      </c>
      <c r="W462" s="283">
        <v>0</v>
      </c>
      <c r="X462" s="283">
        <v>300000</v>
      </c>
      <c r="Y462" s="283">
        <v>0</v>
      </c>
      <c r="Z462" s="283">
        <v>0</v>
      </c>
      <c r="AA462" s="283">
        <v>0</v>
      </c>
      <c r="AB462" s="283">
        <v>300000</v>
      </c>
      <c r="AC462" s="283">
        <v>0</v>
      </c>
      <c r="AD462" s="283">
        <v>0</v>
      </c>
      <c r="AE462" s="283">
        <v>0</v>
      </c>
      <c r="AF462" s="283">
        <v>0</v>
      </c>
      <c r="AG462" s="283">
        <v>300000</v>
      </c>
      <c r="AH462" s="283">
        <v>0</v>
      </c>
      <c r="AI462" s="283">
        <v>0</v>
      </c>
      <c r="AJ462" s="283">
        <v>0</v>
      </c>
      <c r="AK462" s="283">
        <v>0</v>
      </c>
      <c r="AL462" s="283">
        <v>0</v>
      </c>
      <c r="AM462" s="283">
        <v>0</v>
      </c>
      <c r="AN462" s="283">
        <v>0</v>
      </c>
      <c r="AO462" s="283">
        <v>0</v>
      </c>
      <c r="AP462" s="283">
        <v>0</v>
      </c>
      <c r="AQ462" s="283">
        <v>0</v>
      </c>
      <c r="AR462" s="283">
        <v>0</v>
      </c>
      <c r="AS462" s="283">
        <v>0</v>
      </c>
      <c r="AT462" s="283">
        <v>0</v>
      </c>
      <c r="AU462" s="283">
        <v>0</v>
      </c>
      <c r="AV462" s="283">
        <v>0</v>
      </c>
      <c r="AW462" s="283">
        <v>0</v>
      </c>
      <c r="AX462" s="283">
        <v>0</v>
      </c>
      <c r="AY462" s="283">
        <v>0</v>
      </c>
    </row>
    <row r="463" spans="1:51" ht="20.100000000000001" customHeight="1" x14ac:dyDescent="0.25">
      <c r="A463" s="152">
        <v>304</v>
      </c>
      <c r="B463" s="153" t="s">
        <v>664</v>
      </c>
      <c r="C463" s="154">
        <f t="shared" ref="C463:S463" si="205">C464</f>
        <v>8177771096</v>
      </c>
      <c r="D463" s="154">
        <f t="shared" si="205"/>
        <v>1980381527.5999999</v>
      </c>
      <c r="E463" s="154">
        <f t="shared" si="205"/>
        <v>1581341932</v>
      </c>
      <c r="F463" s="154">
        <f t="shared" si="205"/>
        <v>1481341932</v>
      </c>
      <c r="G463" s="154">
        <f t="shared" si="205"/>
        <v>10258152623.6</v>
      </c>
      <c r="H463" s="154">
        <f t="shared" si="205"/>
        <v>1181686096.5</v>
      </c>
      <c r="I463" s="154">
        <f t="shared" si="205"/>
        <v>4888355216</v>
      </c>
      <c r="J463" s="154">
        <f t="shared" si="205"/>
        <v>5369797407.6000004</v>
      </c>
      <c r="K463" s="154">
        <f t="shared" si="205"/>
        <v>525198268.5</v>
      </c>
      <c r="L463" s="154">
        <f t="shared" si="205"/>
        <v>724856172.5</v>
      </c>
      <c r="M463" s="154">
        <f t="shared" si="205"/>
        <v>724856172.5</v>
      </c>
      <c r="N463" s="154">
        <f t="shared" si="205"/>
        <v>944962968.5</v>
      </c>
      <c r="O463" s="154">
        <f t="shared" si="205"/>
        <v>5578847226.5</v>
      </c>
      <c r="P463" s="154">
        <f t="shared" si="205"/>
        <v>690492010.5</v>
      </c>
      <c r="Q463" s="154">
        <f t="shared" si="205"/>
        <v>4679305397.1000004</v>
      </c>
      <c r="R463" s="154">
        <f t="shared" si="205"/>
        <v>944962968.5</v>
      </c>
      <c r="S463" s="452">
        <f t="shared" si="205"/>
        <v>5578847226.5</v>
      </c>
      <c r="T463" s="182"/>
      <c r="U463" s="364">
        <v>304</v>
      </c>
      <c r="V463" s="362" t="s">
        <v>664</v>
      </c>
      <c r="W463" s="283">
        <v>8177771096</v>
      </c>
      <c r="X463" s="283">
        <v>1980381527.5999999</v>
      </c>
      <c r="Y463" s="283">
        <v>0</v>
      </c>
      <c r="Z463" s="283">
        <v>1581341932</v>
      </c>
      <c r="AA463" s="283">
        <v>1481341932</v>
      </c>
      <c r="AB463" s="283">
        <v>10258152623.6</v>
      </c>
      <c r="AC463" s="283">
        <v>0</v>
      </c>
      <c r="AD463" s="283">
        <v>4633884258</v>
      </c>
      <c r="AE463" s="283">
        <v>944962968.5</v>
      </c>
      <c r="AF463" s="283">
        <v>5578847226.5</v>
      </c>
      <c r="AG463" s="283">
        <v>4679305397.1000004</v>
      </c>
      <c r="AH463" s="283">
        <v>325915000</v>
      </c>
      <c r="AI463" s="283">
        <v>3706669119.5</v>
      </c>
      <c r="AJ463" s="283">
        <v>1181686096.5</v>
      </c>
      <c r="AK463" s="283">
        <v>4888355216</v>
      </c>
      <c r="AL463" s="283">
        <v>690492010.5</v>
      </c>
      <c r="AM463" s="283">
        <v>268500000</v>
      </c>
      <c r="AN463" s="283">
        <v>199657904</v>
      </c>
      <c r="AO463" s="283">
        <v>525198268.5</v>
      </c>
      <c r="AP463" s="283">
        <v>724856172.5</v>
      </c>
      <c r="AQ463" s="283">
        <v>4163499043.5</v>
      </c>
      <c r="AR463" s="283">
        <v>0</v>
      </c>
      <c r="AS463" s="283">
        <v>0</v>
      </c>
      <c r="AT463" s="283">
        <v>0</v>
      </c>
      <c r="AU463" s="283">
        <v>199657904</v>
      </c>
      <c r="AV463" s="283">
        <v>525198268.5</v>
      </c>
      <c r="AW463" s="283">
        <v>724856172.5</v>
      </c>
      <c r="AX463" s="283">
        <v>724856172.5</v>
      </c>
      <c r="AY463" s="283">
        <v>993356172.5</v>
      </c>
    </row>
    <row r="464" spans="1:51" ht="20.100000000000001" customHeight="1" x14ac:dyDescent="0.25">
      <c r="A464" s="152">
        <v>3041</v>
      </c>
      <c r="B464" s="153" t="s">
        <v>665</v>
      </c>
      <c r="C464" s="154">
        <f>C465+C476+C479+C481+C485+C530+C536+C541+C549+C554+C567+C575+C582+C599</f>
        <v>8177771096</v>
      </c>
      <c r="D464" s="154">
        <f t="shared" ref="D464:Q464" si="206">D465+D476+D479+D481+D485+D530+D536+D541+D549+D554+D567+D575+D582+D599</f>
        <v>1980381527.5999999</v>
      </c>
      <c r="E464" s="154">
        <f t="shared" si="206"/>
        <v>1581341932</v>
      </c>
      <c r="F464" s="154">
        <f t="shared" si="206"/>
        <v>1481341932</v>
      </c>
      <c r="G464" s="154">
        <f t="shared" si="206"/>
        <v>10258152623.6</v>
      </c>
      <c r="H464" s="154">
        <f t="shared" si="206"/>
        <v>1181686096.5</v>
      </c>
      <c r="I464" s="154">
        <f t="shared" si="206"/>
        <v>4888355216</v>
      </c>
      <c r="J464" s="154">
        <f t="shared" si="206"/>
        <v>5369797407.6000004</v>
      </c>
      <c r="K464" s="154">
        <f t="shared" si="206"/>
        <v>525198268.5</v>
      </c>
      <c r="L464" s="154">
        <f t="shared" si="206"/>
        <v>724856172.5</v>
      </c>
      <c r="M464" s="154">
        <f t="shared" si="206"/>
        <v>724856172.5</v>
      </c>
      <c r="N464" s="154">
        <f t="shared" si="206"/>
        <v>944962968.5</v>
      </c>
      <c r="O464" s="154">
        <f t="shared" si="206"/>
        <v>5578847226.5</v>
      </c>
      <c r="P464" s="154">
        <f t="shared" si="206"/>
        <v>690492010.5</v>
      </c>
      <c r="Q464" s="154">
        <f t="shared" si="206"/>
        <v>4679305397.1000004</v>
      </c>
      <c r="R464" s="154">
        <f>R465+R476+R479+R481+R485+R530+R536+R541+R549+R554+R567+R575+R582+R599</f>
        <v>944962968.5</v>
      </c>
      <c r="S464" s="452">
        <f>S465+S476+S479+S481+S485+S530+S536+S541+S549+S554+S567+S575+S582+S599</f>
        <v>5578847226.5</v>
      </c>
      <c r="T464" s="182"/>
      <c r="U464" s="364">
        <v>3041</v>
      </c>
      <c r="V464" s="362" t="s">
        <v>665</v>
      </c>
      <c r="W464" s="283">
        <v>8177771096</v>
      </c>
      <c r="X464" s="283">
        <v>1980381527.5999999</v>
      </c>
      <c r="Y464" s="283">
        <v>0</v>
      </c>
      <c r="Z464" s="283">
        <v>1581341932</v>
      </c>
      <c r="AA464" s="283">
        <v>1481341932</v>
      </c>
      <c r="AB464" s="283">
        <v>10258152623.6</v>
      </c>
      <c r="AC464" s="283">
        <v>0</v>
      </c>
      <c r="AD464" s="283">
        <v>4633884258</v>
      </c>
      <c r="AE464" s="283">
        <v>944962968.5</v>
      </c>
      <c r="AF464" s="283">
        <v>5578847226.5</v>
      </c>
      <c r="AG464" s="283">
        <v>4679305397.1000004</v>
      </c>
      <c r="AH464" s="283">
        <v>325915000</v>
      </c>
      <c r="AI464" s="283">
        <v>3706669119.5</v>
      </c>
      <c r="AJ464" s="283">
        <v>1181686096.5</v>
      </c>
      <c r="AK464" s="283">
        <v>4888355216</v>
      </c>
      <c r="AL464" s="283">
        <v>690492010.5</v>
      </c>
      <c r="AM464" s="283">
        <v>268500000</v>
      </c>
      <c r="AN464" s="283">
        <v>199657904</v>
      </c>
      <c r="AO464" s="283">
        <v>525198268.5</v>
      </c>
      <c r="AP464" s="283">
        <v>724856172.5</v>
      </c>
      <c r="AQ464" s="283">
        <v>4163499043.5</v>
      </c>
      <c r="AR464" s="283">
        <v>0</v>
      </c>
      <c r="AS464" s="283">
        <v>0</v>
      </c>
      <c r="AT464" s="283">
        <v>0</v>
      </c>
      <c r="AU464" s="283">
        <v>199657904</v>
      </c>
      <c r="AV464" s="283">
        <v>525198268.5</v>
      </c>
      <c r="AW464" s="283">
        <v>724856172.5</v>
      </c>
      <c r="AX464" s="283">
        <v>724856172.5</v>
      </c>
      <c r="AY464" s="283">
        <v>993356172.5</v>
      </c>
    </row>
    <row r="465" spans="1:51" ht="20.100000000000001" customHeight="1" x14ac:dyDescent="0.25">
      <c r="A465" s="152">
        <v>304101</v>
      </c>
      <c r="B465" s="153" t="s">
        <v>666</v>
      </c>
      <c r="C465" s="154">
        <f>C466+C467+C468+C469+C473</f>
        <v>202187314</v>
      </c>
      <c r="D465" s="154">
        <f t="shared" ref="D465:Q465" si="207">D466+D467+D468+D469+D473</f>
        <v>308971276</v>
      </c>
      <c r="E465" s="154">
        <f t="shared" si="207"/>
        <v>0</v>
      </c>
      <c r="F465" s="154">
        <f t="shared" si="207"/>
        <v>0</v>
      </c>
      <c r="G465" s="154">
        <f t="shared" si="207"/>
        <v>511158590</v>
      </c>
      <c r="H465" s="154">
        <f t="shared" si="207"/>
        <v>193366422</v>
      </c>
      <c r="I465" s="154">
        <f t="shared" si="207"/>
        <v>193366422</v>
      </c>
      <c r="J465" s="154">
        <f t="shared" si="207"/>
        <v>317792168</v>
      </c>
      <c r="K465" s="154">
        <f t="shared" si="207"/>
        <v>3789221.5</v>
      </c>
      <c r="L465" s="154">
        <f t="shared" si="207"/>
        <v>3789221.5</v>
      </c>
      <c r="M465" s="154">
        <f t="shared" si="207"/>
        <v>3789221.5</v>
      </c>
      <c r="N465" s="154">
        <f t="shared" si="207"/>
        <v>9448450</v>
      </c>
      <c r="O465" s="154">
        <f t="shared" si="207"/>
        <v>199620450</v>
      </c>
      <c r="P465" s="154">
        <f t="shared" si="207"/>
        <v>6254028</v>
      </c>
      <c r="Q465" s="154">
        <f t="shared" si="207"/>
        <v>311538140</v>
      </c>
      <c r="R465" s="154">
        <f>R466+R467+R468+R469+R473</f>
        <v>9448450</v>
      </c>
      <c r="S465" s="452">
        <f>S466+S467+S468+S469+S473</f>
        <v>199620450</v>
      </c>
      <c r="T465" s="182"/>
      <c r="U465" s="364">
        <v>304101</v>
      </c>
      <c r="V465" s="362" t="s">
        <v>666</v>
      </c>
      <c r="W465" s="283">
        <v>202187314</v>
      </c>
      <c r="X465" s="283">
        <v>308971276</v>
      </c>
      <c r="Y465" s="283">
        <v>0</v>
      </c>
      <c r="Z465" s="283">
        <v>0</v>
      </c>
      <c r="AA465" s="283">
        <v>0</v>
      </c>
      <c r="AB465" s="283">
        <v>511158590</v>
      </c>
      <c r="AC465" s="283">
        <v>0</v>
      </c>
      <c r="AD465" s="283">
        <v>190172000</v>
      </c>
      <c r="AE465" s="283">
        <v>9448450</v>
      </c>
      <c r="AF465" s="283">
        <v>199620450</v>
      </c>
      <c r="AG465" s="283">
        <v>311538140</v>
      </c>
      <c r="AH465" s="283">
        <v>0</v>
      </c>
      <c r="AI465" s="283">
        <v>0</v>
      </c>
      <c r="AJ465" s="283">
        <v>193366422</v>
      </c>
      <c r="AK465" s="283">
        <v>193366422</v>
      </c>
      <c r="AL465" s="283">
        <v>6254028</v>
      </c>
      <c r="AM465" s="283">
        <v>0</v>
      </c>
      <c r="AN465" s="283">
        <v>0</v>
      </c>
      <c r="AO465" s="283">
        <v>3789221.5</v>
      </c>
      <c r="AP465" s="283">
        <v>3789221.5</v>
      </c>
      <c r="AQ465" s="283">
        <v>189577200.5</v>
      </c>
      <c r="AR465" s="283">
        <v>0</v>
      </c>
      <c r="AS465" s="283">
        <v>0</v>
      </c>
      <c r="AT465" s="283">
        <v>0</v>
      </c>
      <c r="AU465" s="283">
        <v>0</v>
      </c>
      <c r="AV465" s="283">
        <v>3789221.5</v>
      </c>
      <c r="AW465" s="283">
        <v>3789221.5</v>
      </c>
      <c r="AX465" s="283">
        <v>3789221.5</v>
      </c>
      <c r="AY465" s="283">
        <v>3789221.5</v>
      </c>
    </row>
    <row r="466" spans="1:51" ht="20.100000000000001" customHeight="1" x14ac:dyDescent="0.25">
      <c r="A466" s="10">
        <v>30410101</v>
      </c>
      <c r="B466" s="22" t="s">
        <v>667</v>
      </c>
      <c r="C466" s="23">
        <v>48187314</v>
      </c>
      <c r="D466" s="183">
        <v>0</v>
      </c>
      <c r="E466" s="131">
        <v>0</v>
      </c>
      <c r="F466" s="131">
        <v>0</v>
      </c>
      <c r="G466" s="12">
        <f>C466+D466+E466-F466</f>
        <v>48187314</v>
      </c>
      <c r="H466" s="183">
        <v>0</v>
      </c>
      <c r="I466" s="183">
        <v>0</v>
      </c>
      <c r="J466" s="183">
        <f>G466-I466</f>
        <v>48187314</v>
      </c>
      <c r="K466" s="183">
        <v>0</v>
      </c>
      <c r="L466" s="183">
        <v>0</v>
      </c>
      <c r="M466" s="183">
        <v>0</v>
      </c>
      <c r="N466" s="183">
        <v>0</v>
      </c>
      <c r="O466" s="183">
        <v>0</v>
      </c>
      <c r="P466" s="12">
        <f>O466-I466</f>
        <v>0</v>
      </c>
      <c r="Q466" s="12">
        <f>G466-O466</f>
        <v>48187314</v>
      </c>
      <c r="R466" s="183">
        <v>0</v>
      </c>
      <c r="S466" s="438">
        <v>0</v>
      </c>
      <c r="T466" s="182"/>
      <c r="U466" s="364">
        <v>30410101</v>
      </c>
      <c r="V466" s="362" t="s">
        <v>667</v>
      </c>
      <c r="W466" s="283">
        <v>48187314</v>
      </c>
      <c r="X466" s="283">
        <v>0</v>
      </c>
      <c r="Y466" s="283">
        <v>0</v>
      </c>
      <c r="Z466" s="283">
        <v>0</v>
      </c>
      <c r="AA466" s="283">
        <v>0</v>
      </c>
      <c r="AB466" s="283">
        <v>48187314</v>
      </c>
      <c r="AC466" s="283">
        <v>0</v>
      </c>
      <c r="AD466" s="283">
        <v>0</v>
      </c>
      <c r="AE466" s="283">
        <v>0</v>
      </c>
      <c r="AF466" s="283">
        <v>0</v>
      </c>
      <c r="AG466" s="283">
        <v>48187314</v>
      </c>
      <c r="AH466" s="283">
        <v>0</v>
      </c>
      <c r="AI466" s="283">
        <v>0</v>
      </c>
      <c r="AJ466" s="283">
        <v>0</v>
      </c>
      <c r="AK466" s="283">
        <v>0</v>
      </c>
      <c r="AL466" s="283">
        <v>0</v>
      </c>
      <c r="AM466" s="283">
        <v>0</v>
      </c>
      <c r="AN466" s="283">
        <v>0</v>
      </c>
      <c r="AO466" s="283">
        <v>0</v>
      </c>
      <c r="AP466" s="283">
        <v>0</v>
      </c>
      <c r="AQ466" s="283">
        <v>0</v>
      </c>
      <c r="AR466" s="283">
        <v>0</v>
      </c>
      <c r="AS466" s="283">
        <v>0</v>
      </c>
      <c r="AT466" s="283">
        <v>0</v>
      </c>
      <c r="AU466" s="283">
        <v>0</v>
      </c>
      <c r="AV466" s="283">
        <v>0</v>
      </c>
      <c r="AW466" s="283">
        <v>0</v>
      </c>
      <c r="AX466" s="283">
        <v>0</v>
      </c>
      <c r="AY466" s="283">
        <v>0</v>
      </c>
    </row>
    <row r="467" spans="1:51" ht="20.100000000000001" customHeight="1" x14ac:dyDescent="0.25">
      <c r="A467" s="10">
        <v>30410103</v>
      </c>
      <c r="B467" s="22" t="s">
        <v>668</v>
      </c>
      <c r="C467" s="24">
        <v>50000000</v>
      </c>
      <c r="D467" s="183">
        <v>0</v>
      </c>
      <c r="E467" s="131">
        <v>0</v>
      </c>
      <c r="F467" s="131">
        <v>0</v>
      </c>
      <c r="G467" s="13">
        <f>C467+D467+E467-F467</f>
        <v>50000000</v>
      </c>
      <c r="H467" s="183">
        <v>0</v>
      </c>
      <c r="I467" s="183">
        <v>0</v>
      </c>
      <c r="J467" s="183">
        <f>G467-I467</f>
        <v>50000000</v>
      </c>
      <c r="K467" s="183">
        <v>0</v>
      </c>
      <c r="L467" s="183">
        <v>0</v>
      </c>
      <c r="M467" s="183">
        <v>0</v>
      </c>
      <c r="N467" s="183">
        <v>0</v>
      </c>
      <c r="O467" s="183">
        <v>0</v>
      </c>
      <c r="P467" s="13">
        <f>O467-I467</f>
        <v>0</v>
      </c>
      <c r="Q467" s="12">
        <f>G467-O467</f>
        <v>50000000</v>
      </c>
      <c r="R467" s="183">
        <v>0</v>
      </c>
      <c r="S467" s="438">
        <v>0</v>
      </c>
      <c r="T467" s="182"/>
      <c r="U467" s="364">
        <v>30410103</v>
      </c>
      <c r="V467" s="362" t="s">
        <v>668</v>
      </c>
      <c r="W467" s="283">
        <v>50000000</v>
      </c>
      <c r="X467" s="283">
        <v>0</v>
      </c>
      <c r="Y467" s="283">
        <v>0</v>
      </c>
      <c r="Z467" s="283">
        <v>0</v>
      </c>
      <c r="AA467" s="283">
        <v>0</v>
      </c>
      <c r="AB467" s="283">
        <v>50000000</v>
      </c>
      <c r="AC467" s="283">
        <v>0</v>
      </c>
      <c r="AD467" s="283">
        <v>0</v>
      </c>
      <c r="AE467" s="283">
        <v>0</v>
      </c>
      <c r="AF467" s="283">
        <v>0</v>
      </c>
      <c r="AG467" s="283">
        <v>50000000</v>
      </c>
      <c r="AH467" s="283">
        <v>0</v>
      </c>
      <c r="AI467" s="283">
        <v>0</v>
      </c>
      <c r="AJ467" s="283">
        <v>0</v>
      </c>
      <c r="AK467" s="283">
        <v>0</v>
      </c>
      <c r="AL467" s="283">
        <v>0</v>
      </c>
      <c r="AM467" s="283">
        <v>0</v>
      </c>
      <c r="AN467" s="283">
        <v>0</v>
      </c>
      <c r="AO467" s="283">
        <v>0</v>
      </c>
      <c r="AP467" s="283">
        <v>0</v>
      </c>
      <c r="AQ467" s="283">
        <v>0</v>
      </c>
      <c r="AR467" s="283">
        <v>0</v>
      </c>
      <c r="AS467" s="283">
        <v>0</v>
      </c>
      <c r="AT467" s="283">
        <v>0</v>
      </c>
      <c r="AU467" s="283">
        <v>0</v>
      </c>
      <c r="AV467" s="283">
        <v>0</v>
      </c>
      <c r="AW467" s="283">
        <v>0</v>
      </c>
      <c r="AX467" s="283">
        <v>0</v>
      </c>
      <c r="AY467" s="283">
        <v>0</v>
      </c>
    </row>
    <row r="468" spans="1:51" ht="20.100000000000001" customHeight="1" x14ac:dyDescent="0.25">
      <c r="A468" s="10">
        <v>30410104</v>
      </c>
      <c r="B468" s="22" t="s">
        <v>669</v>
      </c>
      <c r="C468" s="25">
        <v>104000000</v>
      </c>
      <c r="D468" s="183">
        <v>0</v>
      </c>
      <c r="E468" s="131">
        <v>0</v>
      </c>
      <c r="F468" s="131">
        <v>0</v>
      </c>
      <c r="G468" s="14">
        <f>C468+D468+E468-F468</f>
        <v>104000000</v>
      </c>
      <c r="H468" s="183">
        <v>6534000</v>
      </c>
      <c r="I468" s="183">
        <v>6534000</v>
      </c>
      <c r="J468" s="183">
        <f>G468-I468</f>
        <v>97466000</v>
      </c>
      <c r="K468" s="183">
        <v>2080000</v>
      </c>
      <c r="L468" s="183">
        <v>2080000</v>
      </c>
      <c r="M468" s="183">
        <v>2080000</v>
      </c>
      <c r="N468" s="183">
        <v>0</v>
      </c>
      <c r="O468" s="183">
        <v>6534000</v>
      </c>
      <c r="P468" s="14">
        <f>O468-I468</f>
        <v>0</v>
      </c>
      <c r="Q468" s="12">
        <f>G468-O468</f>
        <v>97466000</v>
      </c>
      <c r="R468" s="183">
        <v>0</v>
      </c>
      <c r="S468" s="438">
        <v>6534000</v>
      </c>
      <c r="T468" s="182"/>
      <c r="U468" s="364">
        <v>30410104</v>
      </c>
      <c r="V468" s="362" t="s">
        <v>669</v>
      </c>
      <c r="W468" s="283">
        <v>104000000</v>
      </c>
      <c r="X468" s="283">
        <v>0</v>
      </c>
      <c r="Y468" s="283">
        <v>0</v>
      </c>
      <c r="Z468" s="283">
        <v>0</v>
      </c>
      <c r="AA468" s="283">
        <v>0</v>
      </c>
      <c r="AB468" s="283">
        <v>104000000</v>
      </c>
      <c r="AC468" s="283">
        <v>0</v>
      </c>
      <c r="AD468" s="283">
        <v>6534000</v>
      </c>
      <c r="AE468" s="283">
        <v>0</v>
      </c>
      <c r="AF468" s="283">
        <v>6534000</v>
      </c>
      <c r="AG468" s="283">
        <v>97466000</v>
      </c>
      <c r="AH468" s="283">
        <v>0</v>
      </c>
      <c r="AI468" s="283">
        <v>0</v>
      </c>
      <c r="AJ468" s="283">
        <v>6534000</v>
      </c>
      <c r="AK468" s="283">
        <v>6534000</v>
      </c>
      <c r="AL468" s="283">
        <v>0</v>
      </c>
      <c r="AM468" s="283">
        <v>0</v>
      </c>
      <c r="AN468" s="283">
        <v>0</v>
      </c>
      <c r="AO468" s="283">
        <v>2080000</v>
      </c>
      <c r="AP468" s="283">
        <v>2080000</v>
      </c>
      <c r="AQ468" s="283">
        <v>4454000</v>
      </c>
      <c r="AR468" s="283">
        <v>0</v>
      </c>
      <c r="AS468" s="283">
        <v>0</v>
      </c>
      <c r="AT468" s="283">
        <v>0</v>
      </c>
      <c r="AU468" s="283">
        <v>0</v>
      </c>
      <c r="AV468" s="283">
        <v>2080000</v>
      </c>
      <c r="AW468" s="283">
        <v>2080000</v>
      </c>
      <c r="AX468" s="283">
        <v>2080000</v>
      </c>
      <c r="AY468" s="283">
        <v>2080000</v>
      </c>
    </row>
    <row r="469" spans="1:51" ht="20.100000000000001" customHeight="1" x14ac:dyDescent="0.25">
      <c r="A469" s="152">
        <v>30410106</v>
      </c>
      <c r="B469" s="153" t="s">
        <v>586</v>
      </c>
      <c r="C469" s="154">
        <f t="shared" ref="C469:Q469" si="208">C470+C471+C472</f>
        <v>0</v>
      </c>
      <c r="D469" s="154">
        <f t="shared" si="208"/>
        <v>108971276</v>
      </c>
      <c r="E469" s="154">
        <f t="shared" si="208"/>
        <v>0</v>
      </c>
      <c r="F469" s="154">
        <f t="shared" si="208"/>
        <v>0</v>
      </c>
      <c r="G469" s="154">
        <f t="shared" si="208"/>
        <v>108971276</v>
      </c>
      <c r="H469" s="154">
        <f t="shared" si="208"/>
        <v>9448450</v>
      </c>
      <c r="I469" s="154">
        <f t="shared" si="208"/>
        <v>9448450</v>
      </c>
      <c r="J469" s="154">
        <f t="shared" si="208"/>
        <v>99522826</v>
      </c>
      <c r="K469" s="154">
        <f t="shared" si="208"/>
        <v>1709221.5</v>
      </c>
      <c r="L469" s="154">
        <f t="shared" si="208"/>
        <v>1709221.5</v>
      </c>
      <c r="M469" s="154">
        <f t="shared" si="208"/>
        <v>1709221.5</v>
      </c>
      <c r="N469" s="154">
        <f t="shared" si="208"/>
        <v>9448450</v>
      </c>
      <c r="O469" s="154">
        <f t="shared" si="208"/>
        <v>9448450</v>
      </c>
      <c r="P469" s="154">
        <f t="shared" si="208"/>
        <v>0</v>
      </c>
      <c r="Q469" s="154">
        <f t="shared" si="208"/>
        <v>99522826</v>
      </c>
      <c r="R469" s="154">
        <f>R470+R471+R472</f>
        <v>9448450</v>
      </c>
      <c r="S469" s="452">
        <f>S470+S471+S472</f>
        <v>9448450</v>
      </c>
      <c r="T469" s="182"/>
      <c r="U469" s="364">
        <v>30410106</v>
      </c>
      <c r="V469" s="362" t="s">
        <v>586</v>
      </c>
      <c r="W469" s="283">
        <v>0</v>
      </c>
      <c r="X469" s="283">
        <v>108971276</v>
      </c>
      <c r="Y469" s="283">
        <v>0</v>
      </c>
      <c r="Z469" s="283">
        <v>0</v>
      </c>
      <c r="AA469" s="283">
        <v>0</v>
      </c>
      <c r="AB469" s="283">
        <v>108971276</v>
      </c>
      <c r="AC469" s="283">
        <v>0</v>
      </c>
      <c r="AD469" s="283">
        <v>0</v>
      </c>
      <c r="AE469" s="283">
        <v>9448450</v>
      </c>
      <c r="AF469" s="283">
        <v>9448450</v>
      </c>
      <c r="AG469" s="283">
        <v>99522826</v>
      </c>
      <c r="AH469" s="283">
        <v>0</v>
      </c>
      <c r="AI469" s="283">
        <v>0</v>
      </c>
      <c r="AJ469" s="283">
        <v>9448450</v>
      </c>
      <c r="AK469" s="283">
        <v>9448450</v>
      </c>
      <c r="AL469" s="283">
        <v>0</v>
      </c>
      <c r="AM469" s="283">
        <v>0</v>
      </c>
      <c r="AN469" s="283">
        <v>0</v>
      </c>
      <c r="AO469" s="283">
        <v>1709221.5</v>
      </c>
      <c r="AP469" s="283">
        <v>1709221.5</v>
      </c>
      <c r="AQ469" s="283">
        <v>7739228.5</v>
      </c>
      <c r="AR469" s="283">
        <v>0</v>
      </c>
      <c r="AS469" s="283">
        <v>0</v>
      </c>
      <c r="AT469" s="283">
        <v>0</v>
      </c>
      <c r="AU469" s="283">
        <v>0</v>
      </c>
      <c r="AV469" s="283">
        <v>1709221.5</v>
      </c>
      <c r="AW469" s="283">
        <v>1709221.5</v>
      </c>
      <c r="AX469" s="283">
        <v>1709221.5</v>
      </c>
      <c r="AY469" s="283">
        <v>1709221.5</v>
      </c>
    </row>
    <row r="470" spans="1:51" ht="20.100000000000001" customHeight="1" x14ac:dyDescent="0.25">
      <c r="A470" s="26">
        <v>3041010601</v>
      </c>
      <c r="B470" s="21" t="s">
        <v>670</v>
      </c>
      <c r="C470" s="23"/>
      <c r="D470" s="183">
        <v>23934876</v>
      </c>
      <c r="E470" s="131">
        <v>0</v>
      </c>
      <c r="F470" s="131">
        <v>0</v>
      </c>
      <c r="G470" s="12">
        <f>C470+D470+E470-F470</f>
        <v>23934876</v>
      </c>
      <c r="H470" s="183">
        <v>0</v>
      </c>
      <c r="I470" s="183">
        <v>0</v>
      </c>
      <c r="J470" s="183">
        <f>G470-I470</f>
        <v>23934876</v>
      </c>
      <c r="K470" s="183">
        <v>0</v>
      </c>
      <c r="L470" s="183">
        <v>0</v>
      </c>
      <c r="M470" s="183">
        <v>0</v>
      </c>
      <c r="N470" s="183">
        <v>0</v>
      </c>
      <c r="O470" s="183">
        <v>0</v>
      </c>
      <c r="P470" s="12">
        <f>O470-I470</f>
        <v>0</v>
      </c>
      <c r="Q470" s="12">
        <f>G470-O470</f>
        <v>23934876</v>
      </c>
      <c r="R470" s="183">
        <v>0</v>
      </c>
      <c r="S470" s="438">
        <v>0</v>
      </c>
      <c r="T470" s="182"/>
      <c r="U470" s="364">
        <v>3041010601</v>
      </c>
      <c r="V470" s="362" t="s">
        <v>670</v>
      </c>
      <c r="W470" s="283">
        <v>0</v>
      </c>
      <c r="X470" s="283">
        <v>23934876</v>
      </c>
      <c r="Y470" s="283">
        <v>0</v>
      </c>
      <c r="Z470" s="283">
        <v>0</v>
      </c>
      <c r="AA470" s="283">
        <v>0</v>
      </c>
      <c r="AB470" s="283">
        <v>23934876</v>
      </c>
      <c r="AC470" s="283">
        <v>0</v>
      </c>
      <c r="AD470" s="283">
        <v>0</v>
      </c>
      <c r="AE470" s="283">
        <v>0</v>
      </c>
      <c r="AF470" s="283">
        <v>0</v>
      </c>
      <c r="AG470" s="283">
        <v>23934876</v>
      </c>
      <c r="AH470" s="283">
        <v>0</v>
      </c>
      <c r="AI470" s="283">
        <v>0</v>
      </c>
      <c r="AJ470" s="283">
        <v>0</v>
      </c>
      <c r="AK470" s="283">
        <v>0</v>
      </c>
      <c r="AL470" s="283">
        <v>0</v>
      </c>
      <c r="AM470" s="283">
        <v>0</v>
      </c>
      <c r="AN470" s="283">
        <v>0</v>
      </c>
      <c r="AO470" s="283">
        <v>0</v>
      </c>
      <c r="AP470" s="283">
        <v>0</v>
      </c>
      <c r="AQ470" s="283">
        <v>0</v>
      </c>
      <c r="AR470" s="283">
        <v>0</v>
      </c>
      <c r="AS470" s="283">
        <v>0</v>
      </c>
      <c r="AT470" s="283">
        <v>0</v>
      </c>
      <c r="AU470" s="283">
        <v>0</v>
      </c>
      <c r="AV470" s="283">
        <v>0</v>
      </c>
      <c r="AW470" s="283">
        <v>0</v>
      </c>
      <c r="AX470" s="283">
        <v>0</v>
      </c>
      <c r="AY470" s="283">
        <v>0</v>
      </c>
    </row>
    <row r="471" spans="1:51" ht="20.100000000000001" customHeight="1" x14ac:dyDescent="0.25">
      <c r="A471" s="26">
        <v>3041010602</v>
      </c>
      <c r="B471" s="21" t="s">
        <v>671</v>
      </c>
      <c r="C471" s="24"/>
      <c r="D471" s="183">
        <v>75587950</v>
      </c>
      <c r="E471" s="131">
        <v>0</v>
      </c>
      <c r="F471" s="131">
        <v>0</v>
      </c>
      <c r="G471" s="13">
        <f>C471+D471+E471-F471</f>
        <v>75587950</v>
      </c>
      <c r="H471" s="183">
        <v>0</v>
      </c>
      <c r="I471" s="183">
        <v>0</v>
      </c>
      <c r="J471" s="183">
        <f>G471-I471</f>
        <v>75587950</v>
      </c>
      <c r="K471" s="183">
        <v>0</v>
      </c>
      <c r="L471" s="183">
        <v>0</v>
      </c>
      <c r="M471" s="183">
        <v>0</v>
      </c>
      <c r="N471" s="183">
        <v>0</v>
      </c>
      <c r="O471" s="183">
        <v>0</v>
      </c>
      <c r="P471" s="13">
        <f>O471-I471</f>
        <v>0</v>
      </c>
      <c r="Q471" s="12">
        <f>G471-O471</f>
        <v>75587950</v>
      </c>
      <c r="R471" s="183">
        <v>0</v>
      </c>
      <c r="S471" s="438">
        <v>0</v>
      </c>
      <c r="T471" s="182"/>
      <c r="U471" s="364">
        <v>3041010602</v>
      </c>
      <c r="V471" s="362" t="s">
        <v>671</v>
      </c>
      <c r="W471" s="283">
        <v>0</v>
      </c>
      <c r="X471" s="283">
        <v>75587950</v>
      </c>
      <c r="Y471" s="283">
        <v>0</v>
      </c>
      <c r="Z471" s="283">
        <v>0</v>
      </c>
      <c r="AA471" s="283">
        <v>0</v>
      </c>
      <c r="AB471" s="283">
        <v>75587950</v>
      </c>
      <c r="AC471" s="283">
        <v>0</v>
      </c>
      <c r="AD471" s="283">
        <v>0</v>
      </c>
      <c r="AE471" s="283">
        <v>0</v>
      </c>
      <c r="AF471" s="283">
        <v>0</v>
      </c>
      <c r="AG471" s="283">
        <v>75587950</v>
      </c>
      <c r="AH471" s="283">
        <v>0</v>
      </c>
      <c r="AI471" s="283">
        <v>0</v>
      </c>
      <c r="AJ471" s="283">
        <v>0</v>
      </c>
      <c r="AK471" s="283">
        <v>0</v>
      </c>
      <c r="AL471" s="283">
        <v>0</v>
      </c>
      <c r="AM471" s="283">
        <v>0</v>
      </c>
      <c r="AN471" s="283">
        <v>0</v>
      </c>
      <c r="AO471" s="283">
        <v>0</v>
      </c>
      <c r="AP471" s="283">
        <v>0</v>
      </c>
      <c r="AQ471" s="283">
        <v>0</v>
      </c>
      <c r="AR471" s="283">
        <v>0</v>
      </c>
      <c r="AS471" s="283">
        <v>0</v>
      </c>
      <c r="AT471" s="283">
        <v>0</v>
      </c>
      <c r="AU471" s="283">
        <v>0</v>
      </c>
      <c r="AV471" s="283">
        <v>0</v>
      </c>
      <c r="AW471" s="283">
        <v>0</v>
      </c>
      <c r="AX471" s="283">
        <v>0</v>
      </c>
      <c r="AY471" s="283">
        <v>0</v>
      </c>
    </row>
    <row r="472" spans="1:51" ht="20.100000000000001" customHeight="1" x14ac:dyDescent="0.25">
      <c r="A472" s="26">
        <v>3041010603</v>
      </c>
      <c r="B472" s="21" t="s">
        <v>672</v>
      </c>
      <c r="C472" s="25"/>
      <c r="D472" s="183">
        <v>9448450</v>
      </c>
      <c r="E472" s="131">
        <v>0</v>
      </c>
      <c r="F472" s="131">
        <v>0</v>
      </c>
      <c r="G472" s="14">
        <f>C472+D472+E472-F472</f>
        <v>9448450</v>
      </c>
      <c r="H472" s="183">
        <v>9448450</v>
      </c>
      <c r="I472" s="183">
        <v>9448450</v>
      </c>
      <c r="J472" s="183">
        <f>G472-I472</f>
        <v>0</v>
      </c>
      <c r="K472" s="183">
        <v>1709221.5</v>
      </c>
      <c r="L472" s="183">
        <v>1709221.5</v>
      </c>
      <c r="M472" s="183">
        <v>1709221.5</v>
      </c>
      <c r="N472" s="183">
        <v>9448450</v>
      </c>
      <c r="O472" s="183">
        <v>9448450</v>
      </c>
      <c r="P472" s="14">
        <f>O472-I472</f>
        <v>0</v>
      </c>
      <c r="Q472" s="12">
        <f>G472-O472</f>
        <v>0</v>
      </c>
      <c r="R472" s="183">
        <v>9448450</v>
      </c>
      <c r="S472" s="438">
        <v>9448450</v>
      </c>
      <c r="T472" s="182"/>
      <c r="U472" s="364">
        <v>3041010603</v>
      </c>
      <c r="V472" s="362" t="s">
        <v>672</v>
      </c>
      <c r="W472" s="283">
        <v>0</v>
      </c>
      <c r="X472" s="283">
        <v>9448450</v>
      </c>
      <c r="Y472" s="283">
        <v>0</v>
      </c>
      <c r="Z472" s="283">
        <v>0</v>
      </c>
      <c r="AA472" s="283">
        <v>0</v>
      </c>
      <c r="AB472" s="283">
        <v>9448450</v>
      </c>
      <c r="AC472" s="283">
        <v>0</v>
      </c>
      <c r="AD472" s="283">
        <v>0</v>
      </c>
      <c r="AE472" s="283">
        <v>9448450</v>
      </c>
      <c r="AF472" s="283">
        <v>9448450</v>
      </c>
      <c r="AG472" s="283">
        <v>0</v>
      </c>
      <c r="AH472" s="283">
        <v>0</v>
      </c>
      <c r="AI472" s="283">
        <v>0</v>
      </c>
      <c r="AJ472" s="283">
        <v>9448450</v>
      </c>
      <c r="AK472" s="283">
        <v>9448450</v>
      </c>
      <c r="AL472" s="283">
        <v>0</v>
      </c>
      <c r="AM472" s="283">
        <v>0</v>
      </c>
      <c r="AN472" s="283">
        <v>0</v>
      </c>
      <c r="AO472" s="283">
        <v>1709221.5</v>
      </c>
      <c r="AP472" s="283">
        <v>1709221.5</v>
      </c>
      <c r="AQ472" s="283">
        <v>7739228.5</v>
      </c>
      <c r="AR472" s="283">
        <v>0</v>
      </c>
      <c r="AS472" s="283">
        <v>0</v>
      </c>
      <c r="AT472" s="283">
        <v>0</v>
      </c>
      <c r="AU472" s="283">
        <v>0</v>
      </c>
      <c r="AV472" s="283">
        <v>1709221.5</v>
      </c>
      <c r="AW472" s="283">
        <v>1709221.5</v>
      </c>
      <c r="AX472" s="283">
        <v>1709221.5</v>
      </c>
      <c r="AY472" s="283">
        <v>1709221.5</v>
      </c>
    </row>
    <row r="473" spans="1:51" ht="20.100000000000001" customHeight="1" x14ac:dyDescent="0.25">
      <c r="A473" s="152">
        <v>30410109</v>
      </c>
      <c r="B473" s="153" t="s">
        <v>588</v>
      </c>
      <c r="C473" s="154">
        <f t="shared" ref="C473:Q473" si="209">C474+C475</f>
        <v>0</v>
      </c>
      <c r="D473" s="154">
        <f t="shared" si="209"/>
        <v>200000000</v>
      </c>
      <c r="E473" s="154">
        <f t="shared" si="209"/>
        <v>0</v>
      </c>
      <c r="F473" s="154">
        <f t="shared" si="209"/>
        <v>0</v>
      </c>
      <c r="G473" s="154">
        <f t="shared" si="209"/>
        <v>200000000</v>
      </c>
      <c r="H473" s="154">
        <f t="shared" si="209"/>
        <v>177383972</v>
      </c>
      <c r="I473" s="154">
        <f t="shared" si="209"/>
        <v>177383972</v>
      </c>
      <c r="J473" s="154">
        <f t="shared" si="209"/>
        <v>22616028</v>
      </c>
      <c r="K473" s="154">
        <f t="shared" si="209"/>
        <v>0</v>
      </c>
      <c r="L473" s="154">
        <f t="shared" si="209"/>
        <v>0</v>
      </c>
      <c r="M473" s="154">
        <f t="shared" si="209"/>
        <v>0</v>
      </c>
      <c r="N473" s="154">
        <f t="shared" si="209"/>
        <v>0</v>
      </c>
      <c r="O473" s="154">
        <f t="shared" si="209"/>
        <v>183638000</v>
      </c>
      <c r="P473" s="154">
        <f t="shared" si="209"/>
        <v>6254028</v>
      </c>
      <c r="Q473" s="154">
        <f t="shared" si="209"/>
        <v>16362000</v>
      </c>
      <c r="R473" s="154">
        <f>R474+R475</f>
        <v>0</v>
      </c>
      <c r="S473" s="452">
        <f>S474+S475</f>
        <v>183638000</v>
      </c>
      <c r="T473" s="182"/>
      <c r="U473" s="364">
        <v>30410109</v>
      </c>
      <c r="V473" s="362" t="s">
        <v>588</v>
      </c>
      <c r="W473" s="283">
        <v>0</v>
      </c>
      <c r="X473" s="283">
        <v>200000000</v>
      </c>
      <c r="Y473" s="283">
        <v>0</v>
      </c>
      <c r="Z473" s="283">
        <v>0</v>
      </c>
      <c r="AA473" s="283">
        <v>0</v>
      </c>
      <c r="AB473" s="283">
        <v>200000000</v>
      </c>
      <c r="AC473" s="283">
        <v>0</v>
      </c>
      <c r="AD473" s="283">
        <v>183638000</v>
      </c>
      <c r="AE473" s="283">
        <v>0</v>
      </c>
      <c r="AF473" s="283">
        <v>183638000</v>
      </c>
      <c r="AG473" s="283">
        <v>16362000</v>
      </c>
      <c r="AH473" s="283">
        <v>0</v>
      </c>
      <c r="AI473" s="283">
        <v>0</v>
      </c>
      <c r="AJ473" s="283">
        <v>177383972</v>
      </c>
      <c r="AK473" s="283">
        <v>177383972</v>
      </c>
      <c r="AL473" s="283">
        <v>6254028</v>
      </c>
      <c r="AM473" s="283">
        <v>0</v>
      </c>
      <c r="AN473" s="283">
        <v>0</v>
      </c>
      <c r="AO473" s="283">
        <v>0</v>
      </c>
      <c r="AP473" s="283">
        <v>0</v>
      </c>
      <c r="AQ473" s="283">
        <v>177383972</v>
      </c>
      <c r="AR473" s="283">
        <v>0</v>
      </c>
      <c r="AS473" s="283">
        <v>0</v>
      </c>
      <c r="AT473" s="283">
        <v>0</v>
      </c>
      <c r="AU473" s="283">
        <v>0</v>
      </c>
      <c r="AV473" s="283">
        <v>0</v>
      </c>
      <c r="AW473" s="283">
        <v>0</v>
      </c>
      <c r="AX473" s="283">
        <v>0</v>
      </c>
      <c r="AY473" s="283">
        <v>0</v>
      </c>
    </row>
    <row r="474" spans="1:51" ht="20.100000000000001" customHeight="1" x14ac:dyDescent="0.25">
      <c r="A474" s="26">
        <v>3041010901</v>
      </c>
      <c r="B474" s="21" t="s">
        <v>673</v>
      </c>
      <c r="C474" s="23"/>
      <c r="D474" s="183">
        <v>50000000</v>
      </c>
      <c r="E474" s="131">
        <v>0</v>
      </c>
      <c r="F474" s="131">
        <v>0</v>
      </c>
      <c r="G474" s="12">
        <f>C474+D474+E474-F474</f>
        <v>50000000</v>
      </c>
      <c r="H474" s="183">
        <v>27383972</v>
      </c>
      <c r="I474" s="183">
        <v>27383972</v>
      </c>
      <c r="J474" s="183">
        <f>G474-I474</f>
        <v>22616028</v>
      </c>
      <c r="K474" s="183">
        <v>0</v>
      </c>
      <c r="L474" s="183">
        <v>0</v>
      </c>
      <c r="M474" s="183">
        <v>0</v>
      </c>
      <c r="N474" s="183">
        <v>0</v>
      </c>
      <c r="O474" s="183">
        <v>33638000</v>
      </c>
      <c r="P474" s="12">
        <f>O474-I474</f>
        <v>6254028</v>
      </c>
      <c r="Q474" s="12">
        <f>G474-O474</f>
        <v>16362000</v>
      </c>
      <c r="R474" s="183">
        <v>0</v>
      </c>
      <c r="S474" s="438">
        <v>33638000</v>
      </c>
      <c r="T474" s="182"/>
      <c r="U474" s="364">
        <v>3041010901</v>
      </c>
      <c r="V474" s="362" t="s">
        <v>673</v>
      </c>
      <c r="W474" s="283">
        <v>0</v>
      </c>
      <c r="X474" s="283">
        <v>50000000</v>
      </c>
      <c r="Y474" s="283">
        <v>0</v>
      </c>
      <c r="Z474" s="283">
        <v>0</v>
      </c>
      <c r="AA474" s="283">
        <v>0</v>
      </c>
      <c r="AB474" s="283">
        <v>50000000</v>
      </c>
      <c r="AC474" s="283">
        <v>0</v>
      </c>
      <c r="AD474" s="283">
        <v>33638000</v>
      </c>
      <c r="AE474" s="283">
        <v>0</v>
      </c>
      <c r="AF474" s="283">
        <v>33638000</v>
      </c>
      <c r="AG474" s="283">
        <v>16362000</v>
      </c>
      <c r="AH474" s="283">
        <v>0</v>
      </c>
      <c r="AI474" s="283">
        <v>0</v>
      </c>
      <c r="AJ474" s="283">
        <v>27383972</v>
      </c>
      <c r="AK474" s="283">
        <v>27383972</v>
      </c>
      <c r="AL474" s="283">
        <v>6254028</v>
      </c>
      <c r="AM474" s="283">
        <v>0</v>
      </c>
      <c r="AN474" s="283">
        <v>0</v>
      </c>
      <c r="AO474" s="283">
        <v>0</v>
      </c>
      <c r="AP474" s="283">
        <v>0</v>
      </c>
      <c r="AQ474" s="283">
        <v>27383972</v>
      </c>
      <c r="AR474" s="283">
        <v>0</v>
      </c>
      <c r="AS474" s="283">
        <v>0</v>
      </c>
      <c r="AT474" s="283">
        <v>0</v>
      </c>
      <c r="AU474" s="283">
        <v>0</v>
      </c>
      <c r="AV474" s="283">
        <v>0</v>
      </c>
      <c r="AW474" s="283">
        <v>0</v>
      </c>
      <c r="AX474" s="283">
        <v>0</v>
      </c>
      <c r="AY474" s="283">
        <v>0</v>
      </c>
    </row>
    <row r="475" spans="1:51" ht="20.100000000000001" customHeight="1" x14ac:dyDescent="0.25">
      <c r="A475" s="26">
        <v>3041010902</v>
      </c>
      <c r="B475" s="21" t="s">
        <v>674</v>
      </c>
      <c r="C475" s="25"/>
      <c r="D475" s="183">
        <v>150000000</v>
      </c>
      <c r="E475" s="131">
        <v>0</v>
      </c>
      <c r="F475" s="131">
        <v>0</v>
      </c>
      <c r="G475" s="14">
        <f>C475+D475+E475-F475</f>
        <v>150000000</v>
      </c>
      <c r="H475" s="183">
        <v>150000000</v>
      </c>
      <c r="I475" s="183">
        <v>150000000</v>
      </c>
      <c r="J475" s="183">
        <f>G475-I475</f>
        <v>0</v>
      </c>
      <c r="K475" s="183">
        <v>0</v>
      </c>
      <c r="L475" s="183">
        <v>0</v>
      </c>
      <c r="M475" s="183">
        <v>0</v>
      </c>
      <c r="N475" s="183">
        <v>0</v>
      </c>
      <c r="O475" s="183">
        <v>150000000</v>
      </c>
      <c r="P475" s="14">
        <f>O475-I475</f>
        <v>0</v>
      </c>
      <c r="Q475" s="12">
        <f>G475-O475</f>
        <v>0</v>
      </c>
      <c r="R475" s="183">
        <v>0</v>
      </c>
      <c r="S475" s="438">
        <v>150000000</v>
      </c>
      <c r="T475" s="182"/>
      <c r="U475" s="364">
        <v>3041010902</v>
      </c>
      <c r="V475" s="362" t="s">
        <v>674</v>
      </c>
      <c r="W475" s="283">
        <v>0</v>
      </c>
      <c r="X475" s="283">
        <v>150000000</v>
      </c>
      <c r="Y475" s="283">
        <v>0</v>
      </c>
      <c r="Z475" s="283">
        <v>0</v>
      </c>
      <c r="AA475" s="283">
        <v>0</v>
      </c>
      <c r="AB475" s="283">
        <v>150000000</v>
      </c>
      <c r="AC475" s="283">
        <v>0</v>
      </c>
      <c r="AD475" s="283">
        <v>150000000</v>
      </c>
      <c r="AE475" s="283">
        <v>0</v>
      </c>
      <c r="AF475" s="283">
        <v>150000000</v>
      </c>
      <c r="AG475" s="283">
        <v>0</v>
      </c>
      <c r="AH475" s="283">
        <v>0</v>
      </c>
      <c r="AI475" s="283">
        <v>0</v>
      </c>
      <c r="AJ475" s="283">
        <v>150000000</v>
      </c>
      <c r="AK475" s="283">
        <v>150000000</v>
      </c>
      <c r="AL475" s="283">
        <v>0</v>
      </c>
      <c r="AM475" s="283">
        <v>0</v>
      </c>
      <c r="AN475" s="283">
        <v>0</v>
      </c>
      <c r="AO475" s="283">
        <v>0</v>
      </c>
      <c r="AP475" s="283">
        <v>0</v>
      </c>
      <c r="AQ475" s="283">
        <v>150000000</v>
      </c>
      <c r="AR475" s="283">
        <v>0</v>
      </c>
      <c r="AS475" s="283">
        <v>0</v>
      </c>
      <c r="AT475" s="283">
        <v>0</v>
      </c>
      <c r="AU475" s="283">
        <v>0</v>
      </c>
      <c r="AV475" s="283">
        <v>0</v>
      </c>
      <c r="AW475" s="283">
        <v>0</v>
      </c>
      <c r="AX475" s="283">
        <v>0</v>
      </c>
      <c r="AY475" s="283">
        <v>0</v>
      </c>
    </row>
    <row r="476" spans="1:51" ht="20.100000000000001" customHeight="1" x14ac:dyDescent="0.25">
      <c r="A476" s="152">
        <v>304102</v>
      </c>
      <c r="B476" s="153" t="s">
        <v>675</v>
      </c>
      <c r="C476" s="154">
        <f t="shared" ref="C476:Q476" si="210">SUM(C477:C478)</f>
        <v>110000000</v>
      </c>
      <c r="D476" s="154">
        <f t="shared" si="210"/>
        <v>0</v>
      </c>
      <c r="E476" s="154">
        <f t="shared" si="210"/>
        <v>0</v>
      </c>
      <c r="F476" s="154">
        <f t="shared" si="210"/>
        <v>0</v>
      </c>
      <c r="G476" s="154">
        <f t="shared" si="210"/>
        <v>110000000</v>
      </c>
      <c r="H476" s="154">
        <f t="shared" si="210"/>
        <v>0</v>
      </c>
      <c r="I476" s="154">
        <f t="shared" si="210"/>
        <v>0</v>
      </c>
      <c r="J476" s="154">
        <f t="shared" si="210"/>
        <v>110000000</v>
      </c>
      <c r="K476" s="154">
        <f t="shared" si="210"/>
        <v>0</v>
      </c>
      <c r="L476" s="154">
        <f t="shared" si="210"/>
        <v>0</v>
      </c>
      <c r="M476" s="154">
        <f t="shared" si="210"/>
        <v>0</v>
      </c>
      <c r="N476" s="154">
        <f t="shared" si="210"/>
        <v>0</v>
      </c>
      <c r="O476" s="154">
        <f t="shared" si="210"/>
        <v>0</v>
      </c>
      <c r="P476" s="154">
        <f t="shared" si="210"/>
        <v>0</v>
      </c>
      <c r="Q476" s="154">
        <f t="shared" si="210"/>
        <v>110000000</v>
      </c>
      <c r="R476" s="154">
        <f>SUM(R477:R478)</f>
        <v>0</v>
      </c>
      <c r="S476" s="452">
        <f>SUM(S477:S478)</f>
        <v>0</v>
      </c>
      <c r="T476" s="182"/>
      <c r="U476" s="364">
        <v>304102</v>
      </c>
      <c r="V476" s="362" t="s">
        <v>675</v>
      </c>
      <c r="W476" s="283">
        <v>110000000</v>
      </c>
      <c r="X476" s="283">
        <v>0</v>
      </c>
      <c r="Y476" s="283">
        <v>0</v>
      </c>
      <c r="Z476" s="283">
        <v>0</v>
      </c>
      <c r="AA476" s="283">
        <v>0</v>
      </c>
      <c r="AB476" s="283">
        <v>110000000</v>
      </c>
      <c r="AC476" s="283">
        <v>0</v>
      </c>
      <c r="AD476" s="283">
        <v>0</v>
      </c>
      <c r="AE476" s="283">
        <v>0</v>
      </c>
      <c r="AF476" s="283">
        <v>0</v>
      </c>
      <c r="AG476" s="283">
        <v>110000000</v>
      </c>
      <c r="AH476" s="283">
        <v>0</v>
      </c>
      <c r="AI476" s="283">
        <v>0</v>
      </c>
      <c r="AJ476" s="283">
        <v>0</v>
      </c>
      <c r="AK476" s="283">
        <v>0</v>
      </c>
      <c r="AL476" s="283">
        <v>0</v>
      </c>
      <c r="AM476" s="283">
        <v>0</v>
      </c>
      <c r="AN476" s="283">
        <v>0</v>
      </c>
      <c r="AO476" s="283">
        <v>0</v>
      </c>
      <c r="AP476" s="283">
        <v>0</v>
      </c>
      <c r="AQ476" s="283">
        <v>0</v>
      </c>
      <c r="AR476" s="283">
        <v>0</v>
      </c>
      <c r="AS476" s="283">
        <v>0</v>
      </c>
      <c r="AT476" s="283">
        <v>0</v>
      </c>
      <c r="AU476" s="283">
        <v>0</v>
      </c>
      <c r="AV476" s="283">
        <v>0</v>
      </c>
      <c r="AW476" s="283">
        <v>0</v>
      </c>
      <c r="AX476" s="283">
        <v>0</v>
      </c>
      <c r="AY476" s="283">
        <v>0</v>
      </c>
    </row>
    <row r="477" spans="1:51" ht="20.100000000000001" customHeight="1" x14ac:dyDescent="0.25">
      <c r="A477" s="10">
        <v>30410203</v>
      </c>
      <c r="B477" s="22" t="s">
        <v>676</v>
      </c>
      <c r="C477" s="23">
        <v>10000000</v>
      </c>
      <c r="D477" s="183">
        <v>0</v>
      </c>
      <c r="E477" s="131">
        <v>0</v>
      </c>
      <c r="F477" s="131">
        <v>0</v>
      </c>
      <c r="G477" s="12">
        <f>C477+D477+E477-F477</f>
        <v>10000000</v>
      </c>
      <c r="H477" s="183">
        <v>0</v>
      </c>
      <c r="I477" s="183">
        <v>0</v>
      </c>
      <c r="J477" s="183">
        <f>G477-I477</f>
        <v>10000000</v>
      </c>
      <c r="K477" s="183">
        <v>0</v>
      </c>
      <c r="L477" s="183">
        <v>0</v>
      </c>
      <c r="M477" s="183">
        <v>0</v>
      </c>
      <c r="N477" s="183">
        <v>0</v>
      </c>
      <c r="O477" s="183">
        <v>0</v>
      </c>
      <c r="P477" s="12">
        <f>O477-I477</f>
        <v>0</v>
      </c>
      <c r="Q477" s="12">
        <f>G477-O477</f>
        <v>10000000</v>
      </c>
      <c r="R477" s="183">
        <v>0</v>
      </c>
      <c r="S477" s="438">
        <v>0</v>
      </c>
      <c r="T477" s="182"/>
      <c r="U477" s="364">
        <v>30410203</v>
      </c>
      <c r="V477" s="362" t="s">
        <v>676</v>
      </c>
      <c r="W477" s="283">
        <v>10000000</v>
      </c>
      <c r="X477" s="283">
        <v>0</v>
      </c>
      <c r="Y477" s="283">
        <v>0</v>
      </c>
      <c r="Z477" s="283">
        <v>0</v>
      </c>
      <c r="AA477" s="283">
        <v>0</v>
      </c>
      <c r="AB477" s="283">
        <v>10000000</v>
      </c>
      <c r="AC477" s="283">
        <v>0</v>
      </c>
      <c r="AD477" s="283">
        <v>0</v>
      </c>
      <c r="AE477" s="283">
        <v>0</v>
      </c>
      <c r="AF477" s="283">
        <v>0</v>
      </c>
      <c r="AG477" s="283">
        <v>10000000</v>
      </c>
      <c r="AH477" s="283">
        <v>0</v>
      </c>
      <c r="AI477" s="283">
        <v>0</v>
      </c>
      <c r="AJ477" s="283">
        <v>0</v>
      </c>
      <c r="AK477" s="283">
        <v>0</v>
      </c>
      <c r="AL477" s="283">
        <v>0</v>
      </c>
      <c r="AM477" s="283">
        <v>0</v>
      </c>
      <c r="AN477" s="283">
        <v>0</v>
      </c>
      <c r="AO477" s="283">
        <v>0</v>
      </c>
      <c r="AP477" s="283">
        <v>0</v>
      </c>
      <c r="AQ477" s="283">
        <v>0</v>
      </c>
      <c r="AR477" s="283">
        <v>0</v>
      </c>
      <c r="AS477" s="283">
        <v>0</v>
      </c>
      <c r="AT477" s="283">
        <v>0</v>
      </c>
      <c r="AU477" s="283">
        <v>0</v>
      </c>
      <c r="AV477" s="283">
        <v>0</v>
      </c>
      <c r="AW477" s="283">
        <v>0</v>
      </c>
      <c r="AX477" s="283">
        <v>0</v>
      </c>
      <c r="AY477" s="283">
        <v>0</v>
      </c>
    </row>
    <row r="478" spans="1:51" ht="20.100000000000001" customHeight="1" x14ac:dyDescent="0.25">
      <c r="A478" s="10">
        <v>30410204</v>
      </c>
      <c r="B478" s="22" t="s">
        <v>677</v>
      </c>
      <c r="C478" s="25">
        <v>100000000</v>
      </c>
      <c r="D478" s="183">
        <v>0</v>
      </c>
      <c r="E478" s="131">
        <v>0</v>
      </c>
      <c r="F478" s="131">
        <v>0</v>
      </c>
      <c r="G478" s="14">
        <f>C478+D478+E478-F478</f>
        <v>100000000</v>
      </c>
      <c r="H478" s="183">
        <v>0</v>
      </c>
      <c r="I478" s="183">
        <v>0</v>
      </c>
      <c r="J478" s="183">
        <f>G478-I478</f>
        <v>100000000</v>
      </c>
      <c r="K478" s="183">
        <v>0</v>
      </c>
      <c r="L478" s="183">
        <v>0</v>
      </c>
      <c r="M478" s="183">
        <v>0</v>
      </c>
      <c r="N478" s="183">
        <v>0</v>
      </c>
      <c r="O478" s="183">
        <v>0</v>
      </c>
      <c r="P478" s="14">
        <f>O478-I478</f>
        <v>0</v>
      </c>
      <c r="Q478" s="12">
        <f>G478-O478</f>
        <v>100000000</v>
      </c>
      <c r="R478" s="183">
        <v>0</v>
      </c>
      <c r="S478" s="438">
        <v>0</v>
      </c>
      <c r="T478" s="182"/>
      <c r="U478" s="364">
        <v>30410204</v>
      </c>
      <c r="V478" s="362" t="s">
        <v>677</v>
      </c>
      <c r="W478" s="283">
        <v>100000000</v>
      </c>
      <c r="X478" s="283">
        <v>0</v>
      </c>
      <c r="Y478" s="283">
        <v>0</v>
      </c>
      <c r="Z478" s="283">
        <v>0</v>
      </c>
      <c r="AA478" s="283">
        <v>0</v>
      </c>
      <c r="AB478" s="283">
        <v>100000000</v>
      </c>
      <c r="AC478" s="283">
        <v>0</v>
      </c>
      <c r="AD478" s="283">
        <v>0</v>
      </c>
      <c r="AE478" s="283">
        <v>0</v>
      </c>
      <c r="AF478" s="283">
        <v>0</v>
      </c>
      <c r="AG478" s="283">
        <v>100000000</v>
      </c>
      <c r="AH478" s="283">
        <v>0</v>
      </c>
      <c r="AI478" s="283">
        <v>0</v>
      </c>
      <c r="AJ478" s="283">
        <v>0</v>
      </c>
      <c r="AK478" s="283">
        <v>0</v>
      </c>
      <c r="AL478" s="283">
        <v>0</v>
      </c>
      <c r="AM478" s="283">
        <v>0</v>
      </c>
      <c r="AN478" s="283">
        <v>0</v>
      </c>
      <c r="AO478" s="283">
        <v>0</v>
      </c>
      <c r="AP478" s="283">
        <v>0</v>
      </c>
      <c r="AQ478" s="283">
        <v>0</v>
      </c>
      <c r="AR478" s="283">
        <v>0</v>
      </c>
      <c r="AS478" s="283">
        <v>0</v>
      </c>
      <c r="AT478" s="283">
        <v>0</v>
      </c>
      <c r="AU478" s="283">
        <v>0</v>
      </c>
      <c r="AV478" s="283">
        <v>0</v>
      </c>
      <c r="AW478" s="283">
        <v>0</v>
      </c>
      <c r="AX478" s="283">
        <v>0</v>
      </c>
      <c r="AY478" s="283">
        <v>0</v>
      </c>
    </row>
    <row r="479" spans="1:51" ht="20.100000000000001" customHeight="1" x14ac:dyDescent="0.25">
      <c r="A479" s="152">
        <v>304103</v>
      </c>
      <c r="B479" s="153" t="s">
        <v>678</v>
      </c>
      <c r="C479" s="154">
        <f t="shared" ref="C479:S479" si="211">SUM(C480)</f>
        <v>82000000</v>
      </c>
      <c r="D479" s="154">
        <f t="shared" si="211"/>
        <v>0</v>
      </c>
      <c r="E479" s="154">
        <f t="shared" si="211"/>
        <v>0</v>
      </c>
      <c r="F479" s="154">
        <f t="shared" si="211"/>
        <v>0</v>
      </c>
      <c r="G479" s="154">
        <f t="shared" si="211"/>
        <v>82000000</v>
      </c>
      <c r="H479" s="154">
        <f t="shared" si="211"/>
        <v>0</v>
      </c>
      <c r="I479" s="154">
        <f t="shared" si="211"/>
        <v>79790000</v>
      </c>
      <c r="J479" s="154">
        <f t="shared" si="211"/>
        <v>2210000</v>
      </c>
      <c r="K479" s="154">
        <f t="shared" si="211"/>
        <v>0</v>
      </c>
      <c r="L479" s="154">
        <f t="shared" si="211"/>
        <v>78369600</v>
      </c>
      <c r="M479" s="154">
        <f t="shared" si="211"/>
        <v>78369600</v>
      </c>
      <c r="N479" s="154">
        <f t="shared" si="211"/>
        <v>0</v>
      </c>
      <c r="O479" s="154">
        <f t="shared" si="211"/>
        <v>82000000</v>
      </c>
      <c r="P479" s="154">
        <f t="shared" si="211"/>
        <v>2210000</v>
      </c>
      <c r="Q479" s="154">
        <f t="shared" si="211"/>
        <v>0</v>
      </c>
      <c r="R479" s="154">
        <f t="shared" si="211"/>
        <v>0</v>
      </c>
      <c r="S479" s="452">
        <f t="shared" si="211"/>
        <v>82000000</v>
      </c>
      <c r="T479" s="182"/>
      <c r="U479" s="364">
        <v>304103</v>
      </c>
      <c r="V479" s="362" t="s">
        <v>678</v>
      </c>
      <c r="W479" s="283">
        <v>82000000</v>
      </c>
      <c r="X479" s="283">
        <v>0</v>
      </c>
      <c r="Y479" s="283">
        <v>0</v>
      </c>
      <c r="Z479" s="283">
        <v>0</v>
      </c>
      <c r="AA479" s="283">
        <v>0</v>
      </c>
      <c r="AB479" s="283">
        <v>82000000</v>
      </c>
      <c r="AC479" s="283">
        <v>0</v>
      </c>
      <c r="AD479" s="283">
        <v>82000000</v>
      </c>
      <c r="AE479" s="283">
        <v>0</v>
      </c>
      <c r="AF479" s="283">
        <v>82000000</v>
      </c>
      <c r="AG479" s="283">
        <v>0</v>
      </c>
      <c r="AH479" s="283">
        <v>0</v>
      </c>
      <c r="AI479" s="283">
        <v>79790000</v>
      </c>
      <c r="AJ479" s="283">
        <v>0</v>
      </c>
      <c r="AK479" s="283">
        <v>79790000</v>
      </c>
      <c r="AL479" s="283">
        <v>2210000</v>
      </c>
      <c r="AM479" s="283">
        <v>0</v>
      </c>
      <c r="AN479" s="283">
        <v>78369600</v>
      </c>
      <c r="AO479" s="283">
        <v>0</v>
      </c>
      <c r="AP479" s="283">
        <v>78369600</v>
      </c>
      <c r="AQ479" s="283">
        <v>1420400</v>
      </c>
      <c r="AR479" s="283">
        <v>0</v>
      </c>
      <c r="AS479" s="283">
        <v>0</v>
      </c>
      <c r="AT479" s="283">
        <v>0</v>
      </c>
      <c r="AU479" s="283">
        <v>78369600</v>
      </c>
      <c r="AV479" s="283">
        <v>0</v>
      </c>
      <c r="AW479" s="283">
        <v>78369600</v>
      </c>
      <c r="AX479" s="283">
        <v>78369600</v>
      </c>
      <c r="AY479" s="283">
        <v>78369600</v>
      </c>
    </row>
    <row r="480" spans="1:51" ht="20.100000000000001" customHeight="1" x14ac:dyDescent="0.25">
      <c r="A480" s="10">
        <v>30410304</v>
      </c>
      <c r="B480" s="22" t="s">
        <v>679</v>
      </c>
      <c r="C480" s="27">
        <v>82000000</v>
      </c>
      <c r="D480" s="183">
        <v>0</v>
      </c>
      <c r="E480" s="131">
        <v>0</v>
      </c>
      <c r="F480" s="131">
        <v>0</v>
      </c>
      <c r="G480" s="15">
        <f>C480+D480+E480-F480</f>
        <v>82000000</v>
      </c>
      <c r="H480" s="183">
        <v>0</v>
      </c>
      <c r="I480" s="183">
        <v>79790000</v>
      </c>
      <c r="J480" s="183">
        <f>G480-I480</f>
        <v>2210000</v>
      </c>
      <c r="K480" s="183">
        <v>0</v>
      </c>
      <c r="L480" s="183">
        <v>78369600</v>
      </c>
      <c r="M480" s="183">
        <v>78369600</v>
      </c>
      <c r="N480" s="183">
        <v>0</v>
      </c>
      <c r="O480" s="183">
        <v>82000000</v>
      </c>
      <c r="P480" s="15">
        <f>O480-I480</f>
        <v>2210000</v>
      </c>
      <c r="Q480" s="12">
        <f>G480-O480</f>
        <v>0</v>
      </c>
      <c r="R480" s="183">
        <v>0</v>
      </c>
      <c r="S480" s="438">
        <v>82000000</v>
      </c>
      <c r="T480" s="182"/>
      <c r="U480" s="364">
        <v>30410304</v>
      </c>
      <c r="V480" s="362" t="s">
        <v>679</v>
      </c>
      <c r="W480" s="283">
        <v>82000000</v>
      </c>
      <c r="X480" s="283">
        <v>0</v>
      </c>
      <c r="Y480" s="283">
        <v>0</v>
      </c>
      <c r="Z480" s="283">
        <v>0</v>
      </c>
      <c r="AA480" s="283">
        <v>0</v>
      </c>
      <c r="AB480" s="283">
        <v>82000000</v>
      </c>
      <c r="AC480" s="283">
        <v>0</v>
      </c>
      <c r="AD480" s="283">
        <v>82000000</v>
      </c>
      <c r="AE480" s="283">
        <v>0</v>
      </c>
      <c r="AF480" s="283">
        <v>82000000</v>
      </c>
      <c r="AG480" s="283">
        <v>0</v>
      </c>
      <c r="AH480" s="283">
        <v>0</v>
      </c>
      <c r="AI480" s="283">
        <v>79790000</v>
      </c>
      <c r="AJ480" s="283">
        <v>0</v>
      </c>
      <c r="AK480" s="283">
        <v>79790000</v>
      </c>
      <c r="AL480" s="283">
        <v>2210000</v>
      </c>
      <c r="AM480" s="283">
        <v>0</v>
      </c>
      <c r="AN480" s="283">
        <v>78369600</v>
      </c>
      <c r="AO480" s="283">
        <v>0</v>
      </c>
      <c r="AP480" s="283">
        <v>78369600</v>
      </c>
      <c r="AQ480" s="283">
        <v>1420400</v>
      </c>
      <c r="AR480" s="283">
        <v>0</v>
      </c>
      <c r="AS480" s="283">
        <v>0</v>
      </c>
      <c r="AT480" s="283">
        <v>0</v>
      </c>
      <c r="AU480" s="283">
        <v>78369600</v>
      </c>
      <c r="AV480" s="283">
        <v>0</v>
      </c>
      <c r="AW480" s="283">
        <v>78369600</v>
      </c>
      <c r="AX480" s="283">
        <v>78369600</v>
      </c>
      <c r="AY480" s="283">
        <v>78369600</v>
      </c>
    </row>
    <row r="481" spans="1:51" ht="20.100000000000001" customHeight="1" x14ac:dyDescent="0.25">
      <c r="A481" s="152">
        <v>304104</v>
      </c>
      <c r="B481" s="153" t="s">
        <v>680</v>
      </c>
      <c r="C481" s="154">
        <f t="shared" ref="C481:Q481" si="212">SUM(C482:C484)</f>
        <v>238549849</v>
      </c>
      <c r="D481" s="154">
        <f t="shared" si="212"/>
        <v>0</v>
      </c>
      <c r="E481" s="154">
        <f t="shared" si="212"/>
        <v>0</v>
      </c>
      <c r="F481" s="154">
        <f t="shared" si="212"/>
        <v>0</v>
      </c>
      <c r="G481" s="154">
        <f t="shared" si="212"/>
        <v>238549849</v>
      </c>
      <c r="H481" s="154">
        <f t="shared" si="212"/>
        <v>0</v>
      </c>
      <c r="I481" s="154">
        <f t="shared" si="212"/>
        <v>0</v>
      </c>
      <c r="J481" s="154">
        <f t="shared" si="212"/>
        <v>238549849</v>
      </c>
      <c r="K481" s="154">
        <f t="shared" si="212"/>
        <v>0</v>
      </c>
      <c r="L481" s="154">
        <f t="shared" si="212"/>
        <v>0</v>
      </c>
      <c r="M481" s="154">
        <f t="shared" si="212"/>
        <v>0</v>
      </c>
      <c r="N481" s="154">
        <f t="shared" si="212"/>
        <v>0</v>
      </c>
      <c r="O481" s="154">
        <f t="shared" si="212"/>
        <v>0</v>
      </c>
      <c r="P481" s="154">
        <f t="shared" si="212"/>
        <v>0</v>
      </c>
      <c r="Q481" s="154">
        <f t="shared" si="212"/>
        <v>238549849</v>
      </c>
      <c r="R481" s="154">
        <f>SUM(R482:R484)</f>
        <v>0</v>
      </c>
      <c r="S481" s="452">
        <f>SUM(S482:S484)</f>
        <v>0</v>
      </c>
      <c r="T481" s="182"/>
      <c r="U481" s="364">
        <v>304104</v>
      </c>
      <c r="V481" s="362" t="s">
        <v>680</v>
      </c>
      <c r="W481" s="283">
        <v>238549849</v>
      </c>
      <c r="X481" s="283">
        <v>0</v>
      </c>
      <c r="Y481" s="283">
        <v>0</v>
      </c>
      <c r="Z481" s="283">
        <v>0</v>
      </c>
      <c r="AA481" s="283">
        <v>0</v>
      </c>
      <c r="AB481" s="283">
        <v>238549849</v>
      </c>
      <c r="AC481" s="283">
        <v>0</v>
      </c>
      <c r="AD481" s="283">
        <v>0</v>
      </c>
      <c r="AE481" s="283">
        <v>0</v>
      </c>
      <c r="AF481" s="283">
        <v>0</v>
      </c>
      <c r="AG481" s="283">
        <v>238549849</v>
      </c>
      <c r="AH481" s="283">
        <v>0</v>
      </c>
      <c r="AI481" s="283">
        <v>0</v>
      </c>
      <c r="AJ481" s="283">
        <v>0</v>
      </c>
      <c r="AK481" s="283">
        <v>0</v>
      </c>
      <c r="AL481" s="283">
        <v>0</v>
      </c>
      <c r="AM481" s="283">
        <v>0</v>
      </c>
      <c r="AN481" s="283">
        <v>0</v>
      </c>
      <c r="AO481" s="283">
        <v>0</v>
      </c>
      <c r="AP481" s="283">
        <v>0</v>
      </c>
      <c r="AQ481" s="283">
        <v>0</v>
      </c>
      <c r="AR481" s="283">
        <v>0</v>
      </c>
      <c r="AS481" s="283">
        <v>0</v>
      </c>
      <c r="AT481" s="283">
        <v>0</v>
      </c>
      <c r="AU481" s="283">
        <v>0</v>
      </c>
      <c r="AV481" s="283">
        <v>0</v>
      </c>
      <c r="AW481" s="283">
        <v>0</v>
      </c>
      <c r="AX481" s="283">
        <v>0</v>
      </c>
      <c r="AY481" s="283">
        <v>0</v>
      </c>
    </row>
    <row r="482" spans="1:51" ht="20.100000000000001" customHeight="1" x14ac:dyDescent="0.25">
      <c r="A482" s="10">
        <v>30410401</v>
      </c>
      <c r="B482" s="22" t="s">
        <v>681</v>
      </c>
      <c r="C482" s="23">
        <v>38549849</v>
      </c>
      <c r="D482" s="183">
        <v>0</v>
      </c>
      <c r="E482" s="131">
        <v>0</v>
      </c>
      <c r="F482" s="131">
        <v>0</v>
      </c>
      <c r="G482" s="12">
        <f>C482+D482+E482-F482</f>
        <v>38549849</v>
      </c>
      <c r="H482" s="183">
        <v>0</v>
      </c>
      <c r="I482" s="183">
        <v>0</v>
      </c>
      <c r="J482" s="183">
        <f>G482-I482</f>
        <v>38549849</v>
      </c>
      <c r="K482" s="183">
        <v>0</v>
      </c>
      <c r="L482" s="183">
        <v>0</v>
      </c>
      <c r="M482" s="183">
        <v>0</v>
      </c>
      <c r="N482" s="183">
        <v>0</v>
      </c>
      <c r="O482" s="183">
        <v>0</v>
      </c>
      <c r="P482" s="12">
        <f>O482-I482</f>
        <v>0</v>
      </c>
      <c r="Q482" s="12">
        <f>G482-O482</f>
        <v>38549849</v>
      </c>
      <c r="R482" s="183">
        <v>0</v>
      </c>
      <c r="S482" s="438">
        <v>0</v>
      </c>
      <c r="T482" s="182"/>
      <c r="U482" s="364">
        <v>30410401</v>
      </c>
      <c r="V482" s="362" t="s">
        <v>681</v>
      </c>
      <c r="W482" s="283">
        <v>38549849</v>
      </c>
      <c r="X482" s="283">
        <v>0</v>
      </c>
      <c r="Y482" s="283">
        <v>0</v>
      </c>
      <c r="Z482" s="283">
        <v>0</v>
      </c>
      <c r="AA482" s="283">
        <v>0</v>
      </c>
      <c r="AB482" s="283">
        <v>38549849</v>
      </c>
      <c r="AC482" s="283">
        <v>0</v>
      </c>
      <c r="AD482" s="283">
        <v>0</v>
      </c>
      <c r="AE482" s="283">
        <v>0</v>
      </c>
      <c r="AF482" s="283">
        <v>0</v>
      </c>
      <c r="AG482" s="283">
        <v>38549849</v>
      </c>
      <c r="AH482" s="283">
        <v>0</v>
      </c>
      <c r="AI482" s="283">
        <v>0</v>
      </c>
      <c r="AJ482" s="283">
        <v>0</v>
      </c>
      <c r="AK482" s="283">
        <v>0</v>
      </c>
      <c r="AL482" s="283">
        <v>0</v>
      </c>
      <c r="AM482" s="283">
        <v>0</v>
      </c>
      <c r="AN482" s="283">
        <v>0</v>
      </c>
      <c r="AO482" s="283">
        <v>0</v>
      </c>
      <c r="AP482" s="283">
        <v>0</v>
      </c>
      <c r="AQ482" s="283">
        <v>0</v>
      </c>
      <c r="AR482" s="283">
        <v>0</v>
      </c>
      <c r="AS482" s="283">
        <v>0</v>
      </c>
      <c r="AT482" s="283">
        <v>0</v>
      </c>
      <c r="AU482" s="283">
        <v>0</v>
      </c>
      <c r="AV482" s="283">
        <v>0</v>
      </c>
      <c r="AW482" s="283">
        <v>0</v>
      </c>
      <c r="AX482" s="283">
        <v>0</v>
      </c>
      <c r="AY482" s="283">
        <v>0</v>
      </c>
    </row>
    <row r="483" spans="1:51" ht="20.100000000000001" customHeight="1" x14ac:dyDescent="0.25">
      <c r="A483" s="10">
        <v>30410403</v>
      </c>
      <c r="B483" s="22" t="s">
        <v>682</v>
      </c>
      <c r="C483" s="24">
        <v>10000000</v>
      </c>
      <c r="D483" s="183">
        <v>0</v>
      </c>
      <c r="E483" s="131">
        <v>0</v>
      </c>
      <c r="F483" s="131">
        <v>0</v>
      </c>
      <c r="G483" s="13">
        <f>C483+D483+E483-F483</f>
        <v>10000000</v>
      </c>
      <c r="H483" s="183">
        <v>0</v>
      </c>
      <c r="I483" s="183">
        <v>0</v>
      </c>
      <c r="J483" s="183">
        <f>G483-I483</f>
        <v>10000000</v>
      </c>
      <c r="K483" s="183">
        <v>0</v>
      </c>
      <c r="L483" s="183">
        <v>0</v>
      </c>
      <c r="M483" s="183">
        <v>0</v>
      </c>
      <c r="N483" s="183">
        <v>0</v>
      </c>
      <c r="O483" s="183">
        <v>0</v>
      </c>
      <c r="P483" s="13">
        <f>O483-I483</f>
        <v>0</v>
      </c>
      <c r="Q483" s="12">
        <f>G483-O483</f>
        <v>10000000</v>
      </c>
      <c r="R483" s="183">
        <v>0</v>
      </c>
      <c r="S483" s="438">
        <v>0</v>
      </c>
      <c r="T483" s="182"/>
      <c r="U483" s="364">
        <v>30410403</v>
      </c>
      <c r="V483" s="362" t="s">
        <v>682</v>
      </c>
      <c r="W483" s="283">
        <v>10000000</v>
      </c>
      <c r="X483" s="283">
        <v>0</v>
      </c>
      <c r="Y483" s="283">
        <v>0</v>
      </c>
      <c r="Z483" s="283">
        <v>0</v>
      </c>
      <c r="AA483" s="283">
        <v>0</v>
      </c>
      <c r="AB483" s="283">
        <v>10000000</v>
      </c>
      <c r="AC483" s="283">
        <v>0</v>
      </c>
      <c r="AD483" s="283">
        <v>0</v>
      </c>
      <c r="AE483" s="283">
        <v>0</v>
      </c>
      <c r="AF483" s="283">
        <v>0</v>
      </c>
      <c r="AG483" s="283">
        <v>10000000</v>
      </c>
      <c r="AH483" s="283">
        <v>0</v>
      </c>
      <c r="AI483" s="283">
        <v>0</v>
      </c>
      <c r="AJ483" s="283">
        <v>0</v>
      </c>
      <c r="AK483" s="283">
        <v>0</v>
      </c>
      <c r="AL483" s="283">
        <v>0</v>
      </c>
      <c r="AM483" s="283">
        <v>0</v>
      </c>
      <c r="AN483" s="283">
        <v>0</v>
      </c>
      <c r="AO483" s="283">
        <v>0</v>
      </c>
      <c r="AP483" s="283">
        <v>0</v>
      </c>
      <c r="AQ483" s="283">
        <v>0</v>
      </c>
      <c r="AR483" s="283">
        <v>0</v>
      </c>
      <c r="AS483" s="283">
        <v>0</v>
      </c>
      <c r="AT483" s="283">
        <v>0</v>
      </c>
      <c r="AU483" s="283">
        <v>0</v>
      </c>
      <c r="AV483" s="283">
        <v>0</v>
      </c>
      <c r="AW483" s="283">
        <v>0</v>
      </c>
      <c r="AX483" s="283">
        <v>0</v>
      </c>
      <c r="AY483" s="283">
        <v>0</v>
      </c>
    </row>
    <row r="484" spans="1:51" ht="20.100000000000001" customHeight="1" x14ac:dyDescent="0.25">
      <c r="A484" s="10">
        <v>30410404</v>
      </c>
      <c r="B484" s="22" t="s">
        <v>683</v>
      </c>
      <c r="C484" s="25">
        <v>190000000</v>
      </c>
      <c r="D484" s="183">
        <v>0</v>
      </c>
      <c r="E484" s="131">
        <v>0</v>
      </c>
      <c r="F484" s="131">
        <v>0</v>
      </c>
      <c r="G484" s="14">
        <f>C484+D484+E484-F484</f>
        <v>190000000</v>
      </c>
      <c r="H484" s="183">
        <v>0</v>
      </c>
      <c r="I484" s="183">
        <v>0</v>
      </c>
      <c r="J484" s="183">
        <f>G484-I484</f>
        <v>190000000</v>
      </c>
      <c r="K484" s="183">
        <v>0</v>
      </c>
      <c r="L484" s="183">
        <v>0</v>
      </c>
      <c r="M484" s="183">
        <v>0</v>
      </c>
      <c r="N484" s="183">
        <v>0</v>
      </c>
      <c r="O484" s="183">
        <v>0</v>
      </c>
      <c r="P484" s="14">
        <f>O484-I484</f>
        <v>0</v>
      </c>
      <c r="Q484" s="12">
        <f>G484-O484</f>
        <v>190000000</v>
      </c>
      <c r="R484" s="183">
        <v>0</v>
      </c>
      <c r="S484" s="438">
        <v>0</v>
      </c>
      <c r="T484" s="182"/>
      <c r="U484" s="364">
        <v>30410404</v>
      </c>
      <c r="V484" s="362" t="s">
        <v>683</v>
      </c>
      <c r="W484" s="283">
        <v>190000000</v>
      </c>
      <c r="X484" s="283">
        <v>0</v>
      </c>
      <c r="Y484" s="283">
        <v>0</v>
      </c>
      <c r="Z484" s="283">
        <v>0</v>
      </c>
      <c r="AA484" s="283">
        <v>0</v>
      </c>
      <c r="AB484" s="283">
        <v>190000000</v>
      </c>
      <c r="AC484" s="283">
        <v>0</v>
      </c>
      <c r="AD484" s="283">
        <v>0</v>
      </c>
      <c r="AE484" s="283">
        <v>0</v>
      </c>
      <c r="AF484" s="283">
        <v>0</v>
      </c>
      <c r="AG484" s="283">
        <v>190000000</v>
      </c>
      <c r="AH484" s="283">
        <v>0</v>
      </c>
      <c r="AI484" s="283">
        <v>0</v>
      </c>
      <c r="AJ484" s="283">
        <v>0</v>
      </c>
      <c r="AK484" s="283">
        <v>0</v>
      </c>
      <c r="AL484" s="283">
        <v>0</v>
      </c>
      <c r="AM484" s="283">
        <v>0</v>
      </c>
      <c r="AN484" s="283">
        <v>0</v>
      </c>
      <c r="AO484" s="283">
        <v>0</v>
      </c>
      <c r="AP484" s="283">
        <v>0</v>
      </c>
      <c r="AQ484" s="283">
        <v>0</v>
      </c>
      <c r="AR484" s="283">
        <v>0</v>
      </c>
      <c r="AS484" s="283">
        <v>0</v>
      </c>
      <c r="AT484" s="283">
        <v>0</v>
      </c>
      <c r="AU484" s="283">
        <v>0</v>
      </c>
      <c r="AV484" s="283">
        <v>0</v>
      </c>
      <c r="AW484" s="283">
        <v>0</v>
      </c>
      <c r="AX484" s="283">
        <v>0</v>
      </c>
      <c r="AY484" s="283">
        <v>0</v>
      </c>
    </row>
    <row r="485" spans="1:51" ht="20.100000000000001" customHeight="1" x14ac:dyDescent="0.25">
      <c r="A485" s="152">
        <v>304105</v>
      </c>
      <c r="B485" s="153" t="s">
        <v>684</v>
      </c>
      <c r="C485" s="154">
        <f>C486+C494+C502+C507+C512+C522+C526</f>
        <v>3395543452</v>
      </c>
      <c r="D485" s="154">
        <f t="shared" ref="D485:Q485" si="213">D486+D494+D502+D507+D512+D522+D526</f>
        <v>1188060257</v>
      </c>
      <c r="E485" s="154">
        <f t="shared" si="213"/>
        <v>1581341932</v>
      </c>
      <c r="F485" s="154">
        <f t="shared" si="213"/>
        <v>1481341932</v>
      </c>
      <c r="G485" s="154">
        <f t="shared" si="213"/>
        <v>4683603709</v>
      </c>
      <c r="H485" s="154">
        <f t="shared" si="213"/>
        <v>537210267</v>
      </c>
      <c r="I485" s="154">
        <f t="shared" si="213"/>
        <v>2479121896</v>
      </c>
      <c r="J485" s="154">
        <f t="shared" si="213"/>
        <v>2204481813</v>
      </c>
      <c r="K485" s="154">
        <f t="shared" si="213"/>
        <v>448817853</v>
      </c>
      <c r="L485" s="154">
        <f t="shared" si="213"/>
        <v>570106157</v>
      </c>
      <c r="M485" s="154">
        <f t="shared" si="213"/>
        <v>570106157</v>
      </c>
      <c r="N485" s="154">
        <f t="shared" si="213"/>
        <v>273840000</v>
      </c>
      <c r="O485" s="154">
        <f t="shared" si="213"/>
        <v>2920741539</v>
      </c>
      <c r="P485" s="154">
        <f t="shared" si="213"/>
        <v>441619643</v>
      </c>
      <c r="Q485" s="154">
        <f t="shared" si="213"/>
        <v>1762862170</v>
      </c>
      <c r="R485" s="154">
        <f>R486+R494+R502+R507+R512+R522+R526</f>
        <v>273840000</v>
      </c>
      <c r="S485" s="452">
        <f>S486+S494+S502+S507+S512+S522+S526</f>
        <v>2920741539</v>
      </c>
      <c r="T485" s="182"/>
      <c r="U485" s="364">
        <v>304105</v>
      </c>
      <c r="V485" s="362" t="s">
        <v>684</v>
      </c>
      <c r="W485" s="283">
        <v>3395543452</v>
      </c>
      <c r="X485" s="283">
        <v>1188060257</v>
      </c>
      <c r="Y485" s="283">
        <v>0</v>
      </c>
      <c r="Z485" s="283">
        <v>1581341932</v>
      </c>
      <c r="AA485" s="283">
        <v>1481341932</v>
      </c>
      <c r="AB485" s="283">
        <v>4683603709</v>
      </c>
      <c r="AC485" s="283">
        <v>0</v>
      </c>
      <c r="AD485" s="283">
        <v>2646901539</v>
      </c>
      <c r="AE485" s="283">
        <v>273840000</v>
      </c>
      <c r="AF485" s="283">
        <v>2920741539</v>
      </c>
      <c r="AG485" s="283">
        <v>1762862170</v>
      </c>
      <c r="AH485" s="283">
        <v>301300000</v>
      </c>
      <c r="AI485" s="283">
        <v>1941911629</v>
      </c>
      <c r="AJ485" s="283">
        <v>537210267</v>
      </c>
      <c r="AK485" s="283">
        <v>2479121896</v>
      </c>
      <c r="AL485" s="283">
        <v>441619643</v>
      </c>
      <c r="AM485" s="283">
        <v>268500000</v>
      </c>
      <c r="AN485" s="283">
        <v>121288304</v>
      </c>
      <c r="AO485" s="283">
        <v>448817853</v>
      </c>
      <c r="AP485" s="283">
        <v>570106157</v>
      </c>
      <c r="AQ485" s="283">
        <v>1909015739</v>
      </c>
      <c r="AR485" s="283">
        <v>0</v>
      </c>
      <c r="AS485" s="283">
        <v>0</v>
      </c>
      <c r="AT485" s="283">
        <v>0</v>
      </c>
      <c r="AU485" s="283">
        <v>121288304</v>
      </c>
      <c r="AV485" s="283">
        <v>448817853</v>
      </c>
      <c r="AW485" s="283">
        <v>570106157</v>
      </c>
      <c r="AX485" s="283">
        <v>570106157</v>
      </c>
      <c r="AY485" s="283">
        <v>838606157</v>
      </c>
    </row>
    <row r="486" spans="1:51" ht="20.100000000000001" customHeight="1" x14ac:dyDescent="0.25">
      <c r="A486" s="152">
        <v>30410501</v>
      </c>
      <c r="B486" s="153" t="s">
        <v>685</v>
      </c>
      <c r="C486" s="154">
        <f>C487+C488+C489+C490+C492</f>
        <v>1816184389</v>
      </c>
      <c r="D486" s="154">
        <f t="shared" ref="D486:Q486" si="214">D487+D488+D489+D490+D492</f>
        <v>834745700</v>
      </c>
      <c r="E486" s="154">
        <f t="shared" si="214"/>
        <v>1026341932</v>
      </c>
      <c r="F486" s="154">
        <f t="shared" si="214"/>
        <v>555000000</v>
      </c>
      <c r="G486" s="154">
        <f t="shared" si="214"/>
        <v>3122272021</v>
      </c>
      <c r="H486" s="154">
        <f t="shared" si="214"/>
        <v>192788267</v>
      </c>
      <c r="I486" s="154">
        <f t="shared" si="214"/>
        <v>1776728521</v>
      </c>
      <c r="J486" s="154">
        <f t="shared" si="214"/>
        <v>1345543500</v>
      </c>
      <c r="K486" s="154">
        <f t="shared" si="214"/>
        <v>227466853</v>
      </c>
      <c r="L486" s="154">
        <f t="shared" si="214"/>
        <v>265262757</v>
      </c>
      <c r="M486" s="154">
        <f t="shared" si="214"/>
        <v>265262757</v>
      </c>
      <c r="N486" s="154">
        <f t="shared" si="214"/>
        <v>265000000</v>
      </c>
      <c r="O486" s="154">
        <f t="shared" si="214"/>
        <v>2109549039</v>
      </c>
      <c r="P486" s="154">
        <f t="shared" si="214"/>
        <v>332820518</v>
      </c>
      <c r="Q486" s="154">
        <f t="shared" si="214"/>
        <v>1012722982</v>
      </c>
      <c r="R486" s="154">
        <f>R487+R488+R489+R490+R492</f>
        <v>265000000</v>
      </c>
      <c r="S486" s="452">
        <f>S487+S488+S489+S490+S492</f>
        <v>2109549039</v>
      </c>
      <c r="T486" s="182"/>
      <c r="U486" s="364">
        <v>30410501</v>
      </c>
      <c r="V486" s="362" t="s">
        <v>685</v>
      </c>
      <c r="W486" s="283">
        <v>1816184389</v>
      </c>
      <c r="X486" s="283">
        <v>834745700</v>
      </c>
      <c r="Y486" s="283">
        <v>0</v>
      </c>
      <c r="Z486" s="283">
        <v>1026341932</v>
      </c>
      <c r="AA486" s="283">
        <v>555000000</v>
      </c>
      <c r="AB486" s="283">
        <v>3122272021</v>
      </c>
      <c r="AC486" s="283">
        <v>0</v>
      </c>
      <c r="AD486" s="283">
        <v>1844549039</v>
      </c>
      <c r="AE486" s="283">
        <v>265000000</v>
      </c>
      <c r="AF486" s="283">
        <v>2109549039</v>
      </c>
      <c r="AG486" s="283">
        <v>1012722982</v>
      </c>
      <c r="AH486" s="283">
        <v>301300000</v>
      </c>
      <c r="AI486" s="283">
        <v>1583940254</v>
      </c>
      <c r="AJ486" s="283">
        <v>192788267</v>
      </c>
      <c r="AK486" s="283">
        <v>1776728521</v>
      </c>
      <c r="AL486" s="283">
        <v>332820518</v>
      </c>
      <c r="AM486" s="283">
        <v>268500000</v>
      </c>
      <c r="AN486" s="283">
        <v>37795904</v>
      </c>
      <c r="AO486" s="283">
        <v>227466853</v>
      </c>
      <c r="AP486" s="283">
        <v>265262757</v>
      </c>
      <c r="AQ486" s="283">
        <v>1511465764</v>
      </c>
      <c r="AR486" s="283">
        <v>0</v>
      </c>
      <c r="AS486" s="283">
        <v>0</v>
      </c>
      <c r="AT486" s="283">
        <v>0</v>
      </c>
      <c r="AU486" s="283">
        <v>37795904</v>
      </c>
      <c r="AV486" s="283">
        <v>227466853</v>
      </c>
      <c r="AW486" s="283">
        <v>265262757</v>
      </c>
      <c r="AX486" s="283">
        <v>265262757</v>
      </c>
      <c r="AY486" s="283">
        <v>533762757</v>
      </c>
    </row>
    <row r="487" spans="1:51" ht="20.100000000000001" customHeight="1" x14ac:dyDescent="0.25">
      <c r="A487" s="10">
        <v>304105011</v>
      </c>
      <c r="B487" s="22" t="s">
        <v>686</v>
      </c>
      <c r="C487" s="23">
        <v>819184389</v>
      </c>
      <c r="D487" s="183">
        <v>0</v>
      </c>
      <c r="E487" s="131">
        <v>0</v>
      </c>
      <c r="F487" s="131">
        <v>0</v>
      </c>
      <c r="G487" s="12">
        <f>C487+D487+E487-F487</f>
        <v>819184389</v>
      </c>
      <c r="H487" s="183">
        <v>0</v>
      </c>
      <c r="I487" s="183">
        <v>0</v>
      </c>
      <c r="J487" s="183">
        <f>G487-I487</f>
        <v>819184389</v>
      </c>
      <c r="K487" s="183">
        <v>0</v>
      </c>
      <c r="L487" s="183">
        <v>0</v>
      </c>
      <c r="M487" s="183">
        <v>0</v>
      </c>
      <c r="N487" s="183">
        <v>0</v>
      </c>
      <c r="O487" s="183">
        <v>0</v>
      </c>
      <c r="P487" s="12">
        <f>O487-I487</f>
        <v>0</v>
      </c>
      <c r="Q487" s="12">
        <f>G487-O487</f>
        <v>819184389</v>
      </c>
      <c r="R487" s="183">
        <v>0</v>
      </c>
      <c r="S487" s="438">
        <v>0</v>
      </c>
      <c r="T487" s="182"/>
      <c r="U487" s="364">
        <v>304105011</v>
      </c>
      <c r="V487" s="362" t="s">
        <v>686</v>
      </c>
      <c r="W487" s="283">
        <v>819184389</v>
      </c>
      <c r="X487" s="283">
        <v>0</v>
      </c>
      <c r="Y487" s="283">
        <v>0</v>
      </c>
      <c r="Z487" s="283">
        <v>0</v>
      </c>
      <c r="AA487" s="283">
        <v>0</v>
      </c>
      <c r="AB487" s="283">
        <v>819184389</v>
      </c>
      <c r="AC487" s="283">
        <v>0</v>
      </c>
      <c r="AD487" s="283">
        <v>0</v>
      </c>
      <c r="AE487" s="283">
        <v>0</v>
      </c>
      <c r="AF487" s="283">
        <v>0</v>
      </c>
      <c r="AG487" s="283">
        <v>819184389</v>
      </c>
      <c r="AH487" s="283">
        <v>0</v>
      </c>
      <c r="AI487" s="283">
        <v>0</v>
      </c>
      <c r="AJ487" s="283">
        <v>0</v>
      </c>
      <c r="AK487" s="283">
        <v>0</v>
      </c>
      <c r="AL487" s="283">
        <v>0</v>
      </c>
      <c r="AM487" s="283">
        <v>0</v>
      </c>
      <c r="AN487" s="283">
        <v>0</v>
      </c>
      <c r="AO487" s="283">
        <v>0</v>
      </c>
      <c r="AP487" s="283">
        <v>0</v>
      </c>
      <c r="AQ487" s="283">
        <v>0</v>
      </c>
      <c r="AR487" s="283">
        <v>0</v>
      </c>
      <c r="AS487" s="283">
        <v>0</v>
      </c>
      <c r="AT487" s="283">
        <v>0</v>
      </c>
      <c r="AU487" s="283">
        <v>0</v>
      </c>
      <c r="AV487" s="283">
        <v>0</v>
      </c>
      <c r="AW487" s="283">
        <v>0</v>
      </c>
      <c r="AX487" s="283">
        <v>0</v>
      </c>
      <c r="AY487" s="283">
        <v>0</v>
      </c>
    </row>
    <row r="488" spans="1:51" ht="20.100000000000001" customHeight="1" x14ac:dyDescent="0.25">
      <c r="A488" s="10">
        <v>304105013</v>
      </c>
      <c r="B488" s="22" t="s">
        <v>687</v>
      </c>
      <c r="C488" s="24">
        <v>130000000</v>
      </c>
      <c r="D488" s="183">
        <v>0</v>
      </c>
      <c r="E488" s="131">
        <v>0</v>
      </c>
      <c r="F488" s="131">
        <v>0</v>
      </c>
      <c r="G488" s="13">
        <f>C488+D488+E488-F488</f>
        <v>130000000</v>
      </c>
      <c r="H488" s="183">
        <v>0</v>
      </c>
      <c r="I488" s="183">
        <v>0</v>
      </c>
      <c r="J488" s="183">
        <f>G488-I488</f>
        <v>130000000</v>
      </c>
      <c r="K488" s="183">
        <v>0</v>
      </c>
      <c r="L488" s="183">
        <v>0</v>
      </c>
      <c r="M488" s="183">
        <v>0</v>
      </c>
      <c r="N488" s="183">
        <v>0</v>
      </c>
      <c r="O488" s="183">
        <v>0</v>
      </c>
      <c r="P488" s="13">
        <f>O488-I488</f>
        <v>0</v>
      </c>
      <c r="Q488" s="12">
        <f>G488-O488</f>
        <v>130000000</v>
      </c>
      <c r="R488" s="183">
        <v>0</v>
      </c>
      <c r="S488" s="438">
        <v>0</v>
      </c>
      <c r="T488" s="182"/>
      <c r="U488" s="364">
        <v>304105013</v>
      </c>
      <c r="V488" s="362" t="s">
        <v>687</v>
      </c>
      <c r="W488" s="283">
        <v>130000000</v>
      </c>
      <c r="X488" s="283">
        <v>0</v>
      </c>
      <c r="Y488" s="283">
        <v>0</v>
      </c>
      <c r="Z488" s="283">
        <v>0</v>
      </c>
      <c r="AA488" s="283">
        <v>0</v>
      </c>
      <c r="AB488" s="283">
        <v>130000000</v>
      </c>
      <c r="AC488" s="283">
        <v>0</v>
      </c>
      <c r="AD488" s="283">
        <v>0</v>
      </c>
      <c r="AE488" s="283">
        <v>0</v>
      </c>
      <c r="AF488" s="283">
        <v>0</v>
      </c>
      <c r="AG488" s="283">
        <v>130000000</v>
      </c>
      <c r="AH488" s="283">
        <v>0</v>
      </c>
      <c r="AI488" s="283">
        <v>0</v>
      </c>
      <c r="AJ488" s="283">
        <v>0</v>
      </c>
      <c r="AK488" s="283">
        <v>0</v>
      </c>
      <c r="AL488" s="283">
        <v>0</v>
      </c>
      <c r="AM488" s="283">
        <v>0</v>
      </c>
      <c r="AN488" s="283">
        <v>0</v>
      </c>
      <c r="AO488" s="283">
        <v>0</v>
      </c>
      <c r="AP488" s="283">
        <v>0</v>
      </c>
      <c r="AQ488" s="283">
        <v>0</v>
      </c>
      <c r="AR488" s="283">
        <v>0</v>
      </c>
      <c r="AS488" s="283">
        <v>0</v>
      </c>
      <c r="AT488" s="283">
        <v>0</v>
      </c>
      <c r="AU488" s="283">
        <v>0</v>
      </c>
      <c r="AV488" s="283">
        <v>0</v>
      </c>
      <c r="AW488" s="283">
        <v>0</v>
      </c>
      <c r="AX488" s="283">
        <v>0</v>
      </c>
      <c r="AY488" s="283">
        <v>0</v>
      </c>
    </row>
    <row r="489" spans="1:51" ht="20.100000000000001" customHeight="1" x14ac:dyDescent="0.25">
      <c r="A489" s="10">
        <v>304105014</v>
      </c>
      <c r="B489" s="22" t="s">
        <v>688</v>
      </c>
      <c r="C489" s="25">
        <v>867000000</v>
      </c>
      <c r="D489" s="183">
        <v>0</v>
      </c>
      <c r="E489" s="131">
        <v>1026341932</v>
      </c>
      <c r="F489" s="131">
        <v>555000000</v>
      </c>
      <c r="G489" s="14">
        <f>C489+D489+E489-F489</f>
        <v>1338341932</v>
      </c>
      <c r="H489" s="183">
        <v>38300000</v>
      </c>
      <c r="I489" s="183">
        <v>1320004554</v>
      </c>
      <c r="J489" s="183">
        <f>G489-I489</f>
        <v>18337378</v>
      </c>
      <c r="K489" s="183">
        <v>211389023</v>
      </c>
      <c r="L489" s="183">
        <v>216184927</v>
      </c>
      <c r="M489" s="183">
        <v>216184927</v>
      </c>
      <c r="N489" s="183">
        <v>0</v>
      </c>
      <c r="O489" s="183">
        <v>1323933954</v>
      </c>
      <c r="P489" s="14">
        <f>O489-I489</f>
        <v>3929400</v>
      </c>
      <c r="Q489" s="12">
        <f>G489-O489</f>
        <v>14407978</v>
      </c>
      <c r="R489" s="183">
        <v>0</v>
      </c>
      <c r="S489" s="438">
        <v>1323933954</v>
      </c>
      <c r="T489" s="182"/>
      <c r="U489" s="364">
        <v>304105014</v>
      </c>
      <c r="V489" s="362" t="s">
        <v>688</v>
      </c>
      <c r="W489" s="283">
        <v>867000000</v>
      </c>
      <c r="X489" s="283">
        <v>0</v>
      </c>
      <c r="Y489" s="283">
        <v>0</v>
      </c>
      <c r="Z489" s="283">
        <v>1026341932</v>
      </c>
      <c r="AA489" s="283">
        <v>555000000</v>
      </c>
      <c r="AB489" s="283">
        <v>1338341932</v>
      </c>
      <c r="AC489" s="283">
        <v>0</v>
      </c>
      <c r="AD489" s="283">
        <v>1323933954</v>
      </c>
      <c r="AE489" s="283">
        <v>0</v>
      </c>
      <c r="AF489" s="283">
        <v>1323933954</v>
      </c>
      <c r="AG489" s="283">
        <v>14407978</v>
      </c>
      <c r="AH489" s="283">
        <v>268300000</v>
      </c>
      <c r="AI489" s="283">
        <v>1281704554</v>
      </c>
      <c r="AJ489" s="283">
        <v>38300000</v>
      </c>
      <c r="AK489" s="283">
        <v>1320004554</v>
      </c>
      <c r="AL489" s="283">
        <v>3929400</v>
      </c>
      <c r="AM489" s="283">
        <v>235500000</v>
      </c>
      <c r="AN489" s="283">
        <v>4795904</v>
      </c>
      <c r="AO489" s="283">
        <v>211389023</v>
      </c>
      <c r="AP489" s="283">
        <v>216184927</v>
      </c>
      <c r="AQ489" s="283">
        <v>1103819627</v>
      </c>
      <c r="AR489" s="283">
        <v>0</v>
      </c>
      <c r="AS489" s="283">
        <v>0</v>
      </c>
      <c r="AT489" s="283">
        <v>0</v>
      </c>
      <c r="AU489" s="283">
        <v>4795904</v>
      </c>
      <c r="AV489" s="283">
        <v>211389023</v>
      </c>
      <c r="AW489" s="283">
        <v>216184927</v>
      </c>
      <c r="AX489" s="283">
        <v>216184927</v>
      </c>
      <c r="AY489" s="283">
        <v>451684927</v>
      </c>
    </row>
    <row r="490" spans="1:51" ht="20.100000000000001" customHeight="1" x14ac:dyDescent="0.25">
      <c r="A490" s="152">
        <v>304105016</v>
      </c>
      <c r="B490" s="153" t="s">
        <v>586</v>
      </c>
      <c r="C490" s="154">
        <f t="shared" ref="C490:S490" si="215">C491</f>
        <v>0</v>
      </c>
      <c r="D490" s="154">
        <f t="shared" si="215"/>
        <v>718871950</v>
      </c>
      <c r="E490" s="154">
        <f t="shared" si="215"/>
        <v>0</v>
      </c>
      <c r="F490" s="154">
        <f t="shared" si="215"/>
        <v>0</v>
      </c>
      <c r="G490" s="154">
        <f t="shared" si="215"/>
        <v>718871950</v>
      </c>
      <c r="H490" s="154">
        <f t="shared" si="215"/>
        <v>154488267</v>
      </c>
      <c r="I490" s="154">
        <f t="shared" si="215"/>
        <v>456723967</v>
      </c>
      <c r="J490" s="154">
        <f t="shared" si="215"/>
        <v>262147983</v>
      </c>
      <c r="K490" s="154">
        <f t="shared" si="215"/>
        <v>16077830</v>
      </c>
      <c r="L490" s="154">
        <f t="shared" si="215"/>
        <v>49077830</v>
      </c>
      <c r="M490" s="154">
        <f t="shared" si="215"/>
        <v>49077830</v>
      </c>
      <c r="N490" s="154">
        <f t="shared" si="215"/>
        <v>198256865</v>
      </c>
      <c r="O490" s="154">
        <f t="shared" si="215"/>
        <v>718871950</v>
      </c>
      <c r="P490" s="154">
        <f t="shared" si="215"/>
        <v>262147983</v>
      </c>
      <c r="Q490" s="154">
        <f t="shared" si="215"/>
        <v>0</v>
      </c>
      <c r="R490" s="154">
        <f t="shared" si="215"/>
        <v>198256865</v>
      </c>
      <c r="S490" s="452">
        <f t="shared" si="215"/>
        <v>718871950</v>
      </c>
      <c r="T490" s="182"/>
      <c r="U490" s="364">
        <v>304105016</v>
      </c>
      <c r="V490" s="362" t="s">
        <v>586</v>
      </c>
      <c r="W490" s="283">
        <v>0</v>
      </c>
      <c r="X490" s="283">
        <v>718871950</v>
      </c>
      <c r="Y490" s="283">
        <v>0</v>
      </c>
      <c r="Z490" s="283">
        <v>0</v>
      </c>
      <c r="AA490" s="283">
        <v>0</v>
      </c>
      <c r="AB490" s="283">
        <v>718871950</v>
      </c>
      <c r="AC490" s="283">
        <v>0</v>
      </c>
      <c r="AD490" s="283">
        <v>520615085</v>
      </c>
      <c r="AE490" s="283">
        <v>198256865</v>
      </c>
      <c r="AF490" s="283">
        <v>718871950</v>
      </c>
      <c r="AG490" s="283">
        <v>0</v>
      </c>
      <c r="AH490" s="283">
        <v>33000000</v>
      </c>
      <c r="AI490" s="283">
        <v>302235700</v>
      </c>
      <c r="AJ490" s="283">
        <v>154488267</v>
      </c>
      <c r="AK490" s="283">
        <v>456723967</v>
      </c>
      <c r="AL490" s="283">
        <v>262147983</v>
      </c>
      <c r="AM490" s="283">
        <v>33000000</v>
      </c>
      <c r="AN490" s="283">
        <v>33000000</v>
      </c>
      <c r="AO490" s="283">
        <v>16077830</v>
      </c>
      <c r="AP490" s="283">
        <v>49077830</v>
      </c>
      <c r="AQ490" s="283">
        <v>407646137</v>
      </c>
      <c r="AR490" s="283">
        <v>0</v>
      </c>
      <c r="AS490" s="283">
        <v>0</v>
      </c>
      <c r="AT490" s="283">
        <v>0</v>
      </c>
      <c r="AU490" s="283">
        <v>33000000</v>
      </c>
      <c r="AV490" s="283">
        <v>16077830</v>
      </c>
      <c r="AW490" s="283">
        <v>49077830</v>
      </c>
      <c r="AX490" s="283">
        <v>49077830</v>
      </c>
      <c r="AY490" s="283">
        <v>82077830</v>
      </c>
    </row>
    <row r="491" spans="1:51" ht="20.100000000000001" customHeight="1" x14ac:dyDescent="0.25">
      <c r="A491" s="26">
        <v>30410501601</v>
      </c>
      <c r="B491" s="21" t="s">
        <v>689</v>
      </c>
      <c r="C491" s="27"/>
      <c r="D491" s="183">
        <v>718871950</v>
      </c>
      <c r="E491" s="131">
        <v>0</v>
      </c>
      <c r="F491" s="131">
        <v>0</v>
      </c>
      <c r="G491" s="15">
        <f>C491+D491+E491-F491</f>
        <v>718871950</v>
      </c>
      <c r="H491" s="183">
        <v>154488267</v>
      </c>
      <c r="I491" s="183">
        <v>456723967</v>
      </c>
      <c r="J491" s="183">
        <f>G491-I491</f>
        <v>262147983</v>
      </c>
      <c r="K491" s="183">
        <v>16077830</v>
      </c>
      <c r="L491" s="183">
        <v>49077830</v>
      </c>
      <c r="M491" s="183">
        <v>49077830</v>
      </c>
      <c r="N491" s="183">
        <v>198256865</v>
      </c>
      <c r="O491" s="183">
        <v>718871950</v>
      </c>
      <c r="P491" s="15">
        <f>O491-I491</f>
        <v>262147983</v>
      </c>
      <c r="Q491" s="12">
        <f>G491-O491</f>
        <v>0</v>
      </c>
      <c r="R491" s="183">
        <v>198256865</v>
      </c>
      <c r="S491" s="438">
        <v>718871950</v>
      </c>
      <c r="T491" s="182"/>
      <c r="U491" s="364">
        <v>30410501601</v>
      </c>
      <c r="V491" s="362" t="s">
        <v>689</v>
      </c>
      <c r="W491" s="283">
        <v>0</v>
      </c>
      <c r="X491" s="283">
        <v>718871950</v>
      </c>
      <c r="Y491" s="283">
        <v>0</v>
      </c>
      <c r="Z491" s="283">
        <v>0</v>
      </c>
      <c r="AA491" s="283">
        <v>0</v>
      </c>
      <c r="AB491" s="283">
        <v>718871950</v>
      </c>
      <c r="AC491" s="283">
        <v>0</v>
      </c>
      <c r="AD491" s="283">
        <v>520615085</v>
      </c>
      <c r="AE491" s="283">
        <v>198256865</v>
      </c>
      <c r="AF491" s="283">
        <v>718871950</v>
      </c>
      <c r="AG491" s="283">
        <v>0</v>
      </c>
      <c r="AH491" s="283">
        <v>33000000</v>
      </c>
      <c r="AI491" s="283">
        <v>302235700</v>
      </c>
      <c r="AJ491" s="283">
        <v>154488267</v>
      </c>
      <c r="AK491" s="283">
        <v>456723967</v>
      </c>
      <c r="AL491" s="283">
        <v>262147983</v>
      </c>
      <c r="AM491" s="283">
        <v>33000000</v>
      </c>
      <c r="AN491" s="283">
        <v>33000000</v>
      </c>
      <c r="AO491" s="283">
        <v>16077830</v>
      </c>
      <c r="AP491" s="283">
        <v>49077830</v>
      </c>
      <c r="AQ491" s="283">
        <v>407646137</v>
      </c>
      <c r="AR491" s="283">
        <v>0</v>
      </c>
      <c r="AS491" s="283">
        <v>0</v>
      </c>
      <c r="AT491" s="283">
        <v>0</v>
      </c>
      <c r="AU491" s="283">
        <v>33000000</v>
      </c>
      <c r="AV491" s="283">
        <v>16077830</v>
      </c>
      <c r="AW491" s="283">
        <v>49077830</v>
      </c>
      <c r="AX491" s="283">
        <v>49077830</v>
      </c>
      <c r="AY491" s="283">
        <v>82077830</v>
      </c>
    </row>
    <row r="492" spans="1:51" ht="20.100000000000001" customHeight="1" x14ac:dyDescent="0.25">
      <c r="A492" s="152">
        <v>304105019</v>
      </c>
      <c r="B492" s="153" t="s">
        <v>588</v>
      </c>
      <c r="C492" s="154">
        <f t="shared" ref="C492:S492" si="216">C493</f>
        <v>0</v>
      </c>
      <c r="D492" s="154">
        <f t="shared" si="216"/>
        <v>115873750</v>
      </c>
      <c r="E492" s="154">
        <f t="shared" si="216"/>
        <v>0</v>
      </c>
      <c r="F492" s="154">
        <f t="shared" si="216"/>
        <v>0</v>
      </c>
      <c r="G492" s="154">
        <f t="shared" si="216"/>
        <v>115873750</v>
      </c>
      <c r="H492" s="154">
        <f t="shared" si="216"/>
        <v>0</v>
      </c>
      <c r="I492" s="154">
        <f t="shared" si="216"/>
        <v>0</v>
      </c>
      <c r="J492" s="154">
        <f t="shared" si="216"/>
        <v>115873750</v>
      </c>
      <c r="K492" s="154">
        <f t="shared" si="216"/>
        <v>0</v>
      </c>
      <c r="L492" s="154">
        <f t="shared" si="216"/>
        <v>0</v>
      </c>
      <c r="M492" s="154">
        <f t="shared" si="216"/>
        <v>0</v>
      </c>
      <c r="N492" s="154">
        <f t="shared" si="216"/>
        <v>66743135</v>
      </c>
      <c r="O492" s="154">
        <f t="shared" si="216"/>
        <v>66743135</v>
      </c>
      <c r="P492" s="154">
        <f t="shared" si="216"/>
        <v>66743135</v>
      </c>
      <c r="Q492" s="154">
        <f t="shared" si="216"/>
        <v>49130615</v>
      </c>
      <c r="R492" s="154">
        <f t="shared" si="216"/>
        <v>66743135</v>
      </c>
      <c r="S492" s="452">
        <f t="shared" si="216"/>
        <v>66743135</v>
      </c>
      <c r="T492" s="182"/>
      <c r="U492" s="364">
        <v>304105019</v>
      </c>
      <c r="V492" s="362" t="s">
        <v>588</v>
      </c>
      <c r="W492" s="283">
        <v>0</v>
      </c>
      <c r="X492" s="283">
        <v>115873750</v>
      </c>
      <c r="Y492" s="283">
        <v>0</v>
      </c>
      <c r="Z492" s="283">
        <v>0</v>
      </c>
      <c r="AA492" s="283">
        <v>0</v>
      </c>
      <c r="AB492" s="283">
        <v>115873750</v>
      </c>
      <c r="AC492" s="283">
        <v>0</v>
      </c>
      <c r="AD492" s="283">
        <v>0</v>
      </c>
      <c r="AE492" s="283">
        <v>66743135</v>
      </c>
      <c r="AF492" s="283">
        <v>66743135</v>
      </c>
      <c r="AG492" s="283">
        <v>49130615</v>
      </c>
      <c r="AH492" s="283">
        <v>0</v>
      </c>
      <c r="AI492" s="283">
        <v>0</v>
      </c>
      <c r="AJ492" s="283">
        <v>0</v>
      </c>
      <c r="AK492" s="283">
        <v>0</v>
      </c>
      <c r="AL492" s="283">
        <v>66743135</v>
      </c>
      <c r="AM492" s="283">
        <v>0</v>
      </c>
      <c r="AN492" s="283">
        <v>0</v>
      </c>
      <c r="AO492" s="283">
        <v>0</v>
      </c>
      <c r="AP492" s="283">
        <v>0</v>
      </c>
      <c r="AQ492" s="283">
        <v>0</v>
      </c>
      <c r="AR492" s="283">
        <v>0</v>
      </c>
      <c r="AS492" s="283">
        <v>0</v>
      </c>
      <c r="AT492" s="283">
        <v>0</v>
      </c>
      <c r="AU492" s="283">
        <v>0</v>
      </c>
      <c r="AV492" s="283">
        <v>0</v>
      </c>
      <c r="AW492" s="283">
        <v>0</v>
      </c>
      <c r="AX492" s="283">
        <v>0</v>
      </c>
      <c r="AY492" s="283">
        <v>0</v>
      </c>
    </row>
    <row r="493" spans="1:51" ht="20.100000000000001" customHeight="1" x14ac:dyDescent="0.25">
      <c r="A493" s="26">
        <v>30410501901</v>
      </c>
      <c r="B493" s="21" t="s">
        <v>690</v>
      </c>
      <c r="C493" s="27"/>
      <c r="D493" s="183">
        <v>115873750</v>
      </c>
      <c r="E493" s="131">
        <v>0</v>
      </c>
      <c r="F493" s="131">
        <v>0</v>
      </c>
      <c r="G493" s="15">
        <f>C493+D493+E493-F493</f>
        <v>115873750</v>
      </c>
      <c r="H493" s="183">
        <v>0</v>
      </c>
      <c r="I493" s="183">
        <v>0</v>
      </c>
      <c r="J493" s="183">
        <f>G493-I493</f>
        <v>115873750</v>
      </c>
      <c r="K493" s="183">
        <v>0</v>
      </c>
      <c r="L493" s="183">
        <v>0</v>
      </c>
      <c r="M493" s="183">
        <v>0</v>
      </c>
      <c r="N493" s="183">
        <v>66743135</v>
      </c>
      <c r="O493" s="183">
        <v>66743135</v>
      </c>
      <c r="P493" s="15">
        <f>O493-I493</f>
        <v>66743135</v>
      </c>
      <c r="Q493" s="12">
        <f>G493-O493</f>
        <v>49130615</v>
      </c>
      <c r="R493" s="183">
        <v>66743135</v>
      </c>
      <c r="S493" s="438">
        <v>66743135</v>
      </c>
      <c r="T493" s="182"/>
      <c r="U493" s="364">
        <v>30410501901</v>
      </c>
      <c r="V493" s="362" t="s">
        <v>690</v>
      </c>
      <c r="W493" s="283">
        <v>0</v>
      </c>
      <c r="X493" s="283">
        <v>115873750</v>
      </c>
      <c r="Y493" s="283">
        <v>0</v>
      </c>
      <c r="Z493" s="283">
        <v>0</v>
      </c>
      <c r="AA493" s="283">
        <v>0</v>
      </c>
      <c r="AB493" s="283">
        <v>115873750</v>
      </c>
      <c r="AC493" s="283">
        <v>0</v>
      </c>
      <c r="AD493" s="283">
        <v>0</v>
      </c>
      <c r="AE493" s="283">
        <v>66743135</v>
      </c>
      <c r="AF493" s="283">
        <v>66743135</v>
      </c>
      <c r="AG493" s="283">
        <v>49130615</v>
      </c>
      <c r="AH493" s="283">
        <v>0</v>
      </c>
      <c r="AI493" s="283">
        <v>0</v>
      </c>
      <c r="AJ493" s="283">
        <v>0</v>
      </c>
      <c r="AK493" s="283">
        <v>0</v>
      </c>
      <c r="AL493" s="283">
        <v>66743135</v>
      </c>
      <c r="AM493" s="283">
        <v>0</v>
      </c>
      <c r="AN493" s="283">
        <v>0</v>
      </c>
      <c r="AO493" s="283">
        <v>0</v>
      </c>
      <c r="AP493" s="283">
        <v>0</v>
      </c>
      <c r="AQ493" s="283">
        <v>0</v>
      </c>
      <c r="AR493" s="283">
        <v>0</v>
      </c>
      <c r="AS493" s="283">
        <v>0</v>
      </c>
      <c r="AT493" s="283">
        <v>0</v>
      </c>
      <c r="AU493" s="283">
        <v>0</v>
      </c>
      <c r="AV493" s="283">
        <v>0</v>
      </c>
      <c r="AW493" s="283">
        <v>0</v>
      </c>
      <c r="AX493" s="283">
        <v>0</v>
      </c>
      <c r="AY493" s="283">
        <v>0</v>
      </c>
    </row>
    <row r="494" spans="1:51" ht="20.100000000000001" customHeight="1" x14ac:dyDescent="0.25">
      <c r="A494" s="152">
        <v>30410502</v>
      </c>
      <c r="B494" s="153" t="s">
        <v>691</v>
      </c>
      <c r="C494" s="154">
        <f t="shared" ref="C494:Q494" si="217">C495+C496+C497+C498+C500</f>
        <v>983099655</v>
      </c>
      <c r="D494" s="154">
        <f t="shared" si="217"/>
        <v>100716755</v>
      </c>
      <c r="E494" s="154">
        <f t="shared" si="217"/>
        <v>555000000</v>
      </c>
      <c r="F494" s="154">
        <f t="shared" si="217"/>
        <v>777141932</v>
      </c>
      <c r="G494" s="154">
        <f t="shared" si="217"/>
        <v>861674478</v>
      </c>
      <c r="H494" s="154">
        <f t="shared" si="217"/>
        <v>244322000</v>
      </c>
      <c r="I494" s="154">
        <f t="shared" si="217"/>
        <v>595673000</v>
      </c>
      <c r="J494" s="154">
        <f t="shared" si="217"/>
        <v>266001478</v>
      </c>
      <c r="K494" s="154">
        <f t="shared" si="217"/>
        <v>120731000</v>
      </c>
      <c r="L494" s="154">
        <f t="shared" si="217"/>
        <v>199654000</v>
      </c>
      <c r="M494" s="154">
        <f t="shared" si="217"/>
        <v>199654000</v>
      </c>
      <c r="N494" s="154">
        <f t="shared" si="217"/>
        <v>0</v>
      </c>
      <c r="O494" s="154">
        <f t="shared" si="217"/>
        <v>655012500</v>
      </c>
      <c r="P494" s="154">
        <f t="shared" si="217"/>
        <v>59339500</v>
      </c>
      <c r="Q494" s="154">
        <f t="shared" si="217"/>
        <v>206661978</v>
      </c>
      <c r="R494" s="154">
        <f>R495+R496+R497+R498+R500</f>
        <v>0</v>
      </c>
      <c r="S494" s="452">
        <f>S495+S496+S497+S498+S500</f>
        <v>655012500</v>
      </c>
      <c r="T494" s="182"/>
      <c r="U494" s="364">
        <v>30410502</v>
      </c>
      <c r="V494" s="362" t="s">
        <v>1087</v>
      </c>
      <c r="W494" s="283">
        <v>983099655</v>
      </c>
      <c r="X494" s="283">
        <v>100716755</v>
      </c>
      <c r="Y494" s="283">
        <v>0</v>
      </c>
      <c r="Z494" s="283">
        <v>555000000</v>
      </c>
      <c r="AA494" s="283">
        <v>777141932</v>
      </c>
      <c r="AB494" s="283">
        <v>861674478</v>
      </c>
      <c r="AC494" s="283">
        <v>0</v>
      </c>
      <c r="AD494" s="283">
        <v>655012500</v>
      </c>
      <c r="AE494" s="283">
        <v>0</v>
      </c>
      <c r="AF494" s="283">
        <v>655012500</v>
      </c>
      <c r="AG494" s="283">
        <v>206661978</v>
      </c>
      <c r="AH494" s="283">
        <v>0</v>
      </c>
      <c r="AI494" s="283">
        <v>351351000</v>
      </c>
      <c r="AJ494" s="283">
        <v>244322000</v>
      </c>
      <c r="AK494" s="283">
        <v>595673000</v>
      </c>
      <c r="AL494" s="283">
        <v>59339500</v>
      </c>
      <c r="AM494" s="283">
        <v>0</v>
      </c>
      <c r="AN494" s="283">
        <v>78923000</v>
      </c>
      <c r="AO494" s="283">
        <v>120731000</v>
      </c>
      <c r="AP494" s="283">
        <v>199654000</v>
      </c>
      <c r="AQ494" s="283">
        <v>396019000</v>
      </c>
      <c r="AR494" s="283">
        <v>0</v>
      </c>
      <c r="AS494" s="283">
        <v>0</v>
      </c>
      <c r="AT494" s="283">
        <v>0</v>
      </c>
      <c r="AU494" s="283">
        <v>78923000</v>
      </c>
      <c r="AV494" s="283">
        <v>120731000</v>
      </c>
      <c r="AW494" s="283">
        <v>199654000</v>
      </c>
      <c r="AX494" s="283">
        <v>199654000</v>
      </c>
      <c r="AY494" s="283">
        <v>199654000</v>
      </c>
    </row>
    <row r="495" spans="1:51" ht="20.100000000000001" customHeight="1" x14ac:dyDescent="0.25">
      <c r="A495" s="10">
        <v>304105021</v>
      </c>
      <c r="B495" s="22" t="s">
        <v>692</v>
      </c>
      <c r="C495" s="23">
        <v>65066570</v>
      </c>
      <c r="D495" s="183">
        <v>0</v>
      </c>
      <c r="E495" s="131">
        <v>0</v>
      </c>
      <c r="F495" s="131">
        <v>0</v>
      </c>
      <c r="G495" s="12">
        <f>C495+D495+E495-F495</f>
        <v>65066570</v>
      </c>
      <c r="H495" s="183">
        <v>0</v>
      </c>
      <c r="I495" s="183">
        <v>0</v>
      </c>
      <c r="J495" s="183">
        <f>G495-I495</f>
        <v>65066570</v>
      </c>
      <c r="K495" s="183">
        <v>0</v>
      </c>
      <c r="L495" s="183">
        <v>0</v>
      </c>
      <c r="M495" s="183">
        <v>0</v>
      </c>
      <c r="N495" s="183">
        <v>0</v>
      </c>
      <c r="O495" s="183">
        <v>0</v>
      </c>
      <c r="P495" s="12">
        <f>O495-I495</f>
        <v>0</v>
      </c>
      <c r="Q495" s="12">
        <f>G495-O495</f>
        <v>65066570</v>
      </c>
      <c r="R495" s="183">
        <v>0</v>
      </c>
      <c r="S495" s="438">
        <v>0</v>
      </c>
      <c r="T495" s="182"/>
      <c r="U495" s="364">
        <v>304105021</v>
      </c>
      <c r="V495" s="362" t="s">
        <v>1088</v>
      </c>
      <c r="W495" s="283">
        <v>65066570</v>
      </c>
      <c r="X495" s="283">
        <v>0</v>
      </c>
      <c r="Y495" s="283">
        <v>0</v>
      </c>
      <c r="Z495" s="283">
        <v>0</v>
      </c>
      <c r="AA495" s="283">
        <v>0</v>
      </c>
      <c r="AB495" s="283">
        <v>65066570</v>
      </c>
      <c r="AC495" s="283">
        <v>0</v>
      </c>
      <c r="AD495" s="283">
        <v>0</v>
      </c>
      <c r="AE495" s="283">
        <v>0</v>
      </c>
      <c r="AF495" s="283">
        <v>0</v>
      </c>
      <c r="AG495" s="283">
        <v>65066570</v>
      </c>
      <c r="AH495" s="283">
        <v>0</v>
      </c>
      <c r="AI495" s="283">
        <v>0</v>
      </c>
      <c r="AJ495" s="283">
        <v>0</v>
      </c>
      <c r="AK495" s="283">
        <v>0</v>
      </c>
      <c r="AL495" s="283">
        <v>0</v>
      </c>
      <c r="AM495" s="283">
        <v>0</v>
      </c>
      <c r="AN495" s="283">
        <v>0</v>
      </c>
      <c r="AO495" s="283">
        <v>0</v>
      </c>
      <c r="AP495" s="283">
        <v>0</v>
      </c>
      <c r="AQ495" s="283">
        <v>0</v>
      </c>
      <c r="AR495" s="283">
        <v>0</v>
      </c>
      <c r="AS495" s="283">
        <v>0</v>
      </c>
      <c r="AT495" s="283">
        <v>0</v>
      </c>
      <c r="AU495" s="283">
        <v>0</v>
      </c>
      <c r="AV495" s="283">
        <v>0</v>
      </c>
      <c r="AW495" s="283">
        <v>0</v>
      </c>
      <c r="AX495" s="283">
        <v>0</v>
      </c>
      <c r="AY495" s="283">
        <v>0</v>
      </c>
    </row>
    <row r="496" spans="1:51" ht="20.100000000000001" customHeight="1" x14ac:dyDescent="0.25">
      <c r="A496" s="10">
        <v>304105023</v>
      </c>
      <c r="B496" s="22" t="s">
        <v>693</v>
      </c>
      <c r="C496" s="24">
        <v>40000000</v>
      </c>
      <c r="D496" s="183">
        <v>0</v>
      </c>
      <c r="E496" s="131">
        <v>0</v>
      </c>
      <c r="F496" s="131">
        <v>0</v>
      </c>
      <c r="G496" s="13">
        <f>C496+D496+E496-F496</f>
        <v>40000000</v>
      </c>
      <c r="H496" s="183">
        <v>0</v>
      </c>
      <c r="I496" s="183">
        <v>0</v>
      </c>
      <c r="J496" s="183">
        <f>G496-I496</f>
        <v>40000000</v>
      </c>
      <c r="K496" s="183">
        <v>0</v>
      </c>
      <c r="L496" s="183">
        <v>0</v>
      </c>
      <c r="M496" s="183">
        <v>0</v>
      </c>
      <c r="N496" s="183">
        <v>0</v>
      </c>
      <c r="O496" s="183">
        <v>0</v>
      </c>
      <c r="P496" s="13">
        <f>O496-I496</f>
        <v>0</v>
      </c>
      <c r="Q496" s="12">
        <f>G496-O496</f>
        <v>40000000</v>
      </c>
      <c r="R496" s="183">
        <v>0</v>
      </c>
      <c r="S496" s="438">
        <v>0</v>
      </c>
      <c r="T496" s="182"/>
      <c r="U496" s="364">
        <v>304105023</v>
      </c>
      <c r="V496" s="362" t="s">
        <v>1089</v>
      </c>
      <c r="W496" s="283">
        <v>40000000</v>
      </c>
      <c r="X496" s="283">
        <v>0</v>
      </c>
      <c r="Y496" s="283">
        <v>0</v>
      </c>
      <c r="Z496" s="283">
        <v>0</v>
      </c>
      <c r="AA496" s="283">
        <v>0</v>
      </c>
      <c r="AB496" s="283">
        <v>40000000</v>
      </c>
      <c r="AC496" s="283">
        <v>0</v>
      </c>
      <c r="AD496" s="283">
        <v>0</v>
      </c>
      <c r="AE496" s="283">
        <v>0</v>
      </c>
      <c r="AF496" s="283">
        <v>0</v>
      </c>
      <c r="AG496" s="283">
        <v>40000000</v>
      </c>
      <c r="AH496" s="283">
        <v>0</v>
      </c>
      <c r="AI496" s="283">
        <v>0</v>
      </c>
      <c r="AJ496" s="283">
        <v>0</v>
      </c>
      <c r="AK496" s="283">
        <v>0</v>
      </c>
      <c r="AL496" s="283">
        <v>0</v>
      </c>
      <c r="AM496" s="283">
        <v>0</v>
      </c>
      <c r="AN496" s="283">
        <v>0</v>
      </c>
      <c r="AO496" s="283">
        <v>0</v>
      </c>
      <c r="AP496" s="283">
        <v>0</v>
      </c>
      <c r="AQ496" s="283">
        <v>0</v>
      </c>
      <c r="AR496" s="283">
        <v>0</v>
      </c>
      <c r="AS496" s="283">
        <v>0</v>
      </c>
      <c r="AT496" s="283">
        <v>0</v>
      </c>
      <c r="AU496" s="283">
        <v>0</v>
      </c>
      <c r="AV496" s="283">
        <v>0</v>
      </c>
      <c r="AW496" s="283">
        <v>0</v>
      </c>
      <c r="AX496" s="283">
        <v>0</v>
      </c>
      <c r="AY496" s="283">
        <v>0</v>
      </c>
    </row>
    <row r="497" spans="1:51" ht="20.100000000000001" customHeight="1" x14ac:dyDescent="0.25">
      <c r="A497" s="10">
        <v>304105024</v>
      </c>
      <c r="B497" s="22" t="s">
        <v>694</v>
      </c>
      <c r="C497" s="25">
        <v>878033085</v>
      </c>
      <c r="D497" s="183">
        <v>0</v>
      </c>
      <c r="E497" s="131">
        <v>555000000</v>
      </c>
      <c r="F497" s="131">
        <v>777141932</v>
      </c>
      <c r="G497" s="14">
        <f>C497+D497+E497-F497</f>
        <v>655891153</v>
      </c>
      <c r="H497" s="183">
        <v>182046245</v>
      </c>
      <c r="I497" s="183">
        <v>533397245</v>
      </c>
      <c r="J497" s="183">
        <f>G497-I497</f>
        <v>122493908</v>
      </c>
      <c r="K497" s="183">
        <v>119951000</v>
      </c>
      <c r="L497" s="183">
        <v>198874000</v>
      </c>
      <c r="M497" s="183">
        <v>198874000</v>
      </c>
      <c r="N497" s="183">
        <v>0</v>
      </c>
      <c r="O497" s="183">
        <v>554295745</v>
      </c>
      <c r="P497" s="14">
        <f>O497-I497</f>
        <v>20898500</v>
      </c>
      <c r="Q497" s="12">
        <f>G497-O497</f>
        <v>101595408</v>
      </c>
      <c r="R497" s="183">
        <v>0</v>
      </c>
      <c r="S497" s="438">
        <v>554295745</v>
      </c>
      <c r="T497" s="182"/>
      <c r="U497" s="364">
        <v>304105024</v>
      </c>
      <c r="V497" s="362" t="s">
        <v>1090</v>
      </c>
      <c r="W497" s="283">
        <v>878033085</v>
      </c>
      <c r="X497" s="283">
        <v>0</v>
      </c>
      <c r="Y497" s="283">
        <v>0</v>
      </c>
      <c r="Z497" s="283">
        <v>555000000</v>
      </c>
      <c r="AA497" s="283">
        <v>777141932</v>
      </c>
      <c r="AB497" s="283">
        <v>655891153</v>
      </c>
      <c r="AC497" s="283">
        <v>0</v>
      </c>
      <c r="AD497" s="283">
        <v>554295745</v>
      </c>
      <c r="AE497" s="283">
        <v>0</v>
      </c>
      <c r="AF497" s="283">
        <v>554295745</v>
      </c>
      <c r="AG497" s="283">
        <v>101595408</v>
      </c>
      <c r="AH497" s="283">
        <v>0</v>
      </c>
      <c r="AI497" s="283">
        <v>351351000</v>
      </c>
      <c r="AJ497" s="283">
        <v>182046245</v>
      </c>
      <c r="AK497" s="283">
        <v>533397245</v>
      </c>
      <c r="AL497" s="283">
        <v>20898500</v>
      </c>
      <c r="AM497" s="283">
        <v>0</v>
      </c>
      <c r="AN497" s="283">
        <v>78923000</v>
      </c>
      <c r="AO497" s="283">
        <v>119951000</v>
      </c>
      <c r="AP497" s="283">
        <v>198874000</v>
      </c>
      <c r="AQ497" s="283">
        <v>334523245</v>
      </c>
      <c r="AR497" s="283">
        <v>0</v>
      </c>
      <c r="AS497" s="283">
        <v>0</v>
      </c>
      <c r="AT497" s="283">
        <v>0</v>
      </c>
      <c r="AU497" s="283">
        <v>78923000</v>
      </c>
      <c r="AV497" s="283">
        <v>119951000</v>
      </c>
      <c r="AW497" s="283">
        <v>198874000</v>
      </c>
      <c r="AX497" s="283">
        <v>198874000</v>
      </c>
      <c r="AY497" s="283">
        <v>198874000</v>
      </c>
    </row>
    <row r="498" spans="1:51" ht="20.100000000000001" customHeight="1" x14ac:dyDescent="0.25">
      <c r="A498" s="152">
        <v>304105026</v>
      </c>
      <c r="B498" s="153" t="s">
        <v>586</v>
      </c>
      <c r="C498" s="154">
        <f t="shared" ref="C498:S498" si="218">C499</f>
        <v>0</v>
      </c>
      <c r="D498" s="154">
        <f t="shared" si="218"/>
        <v>63790755</v>
      </c>
      <c r="E498" s="154">
        <f t="shared" si="218"/>
        <v>0</v>
      </c>
      <c r="F498" s="154">
        <f t="shared" si="218"/>
        <v>0</v>
      </c>
      <c r="G498" s="154">
        <f t="shared" si="218"/>
        <v>63790755</v>
      </c>
      <c r="H498" s="154">
        <f t="shared" si="218"/>
        <v>55697755</v>
      </c>
      <c r="I498" s="154">
        <f t="shared" si="218"/>
        <v>55697755</v>
      </c>
      <c r="J498" s="154">
        <f t="shared" si="218"/>
        <v>8093000</v>
      </c>
      <c r="K498" s="154">
        <f t="shared" si="218"/>
        <v>780000</v>
      </c>
      <c r="L498" s="154">
        <f t="shared" si="218"/>
        <v>780000</v>
      </c>
      <c r="M498" s="154">
        <f t="shared" si="218"/>
        <v>780000</v>
      </c>
      <c r="N498" s="154">
        <f t="shared" si="218"/>
        <v>0</v>
      </c>
      <c r="O498" s="154">
        <f t="shared" si="218"/>
        <v>63790755</v>
      </c>
      <c r="P498" s="154">
        <f t="shared" si="218"/>
        <v>8093000</v>
      </c>
      <c r="Q498" s="154">
        <f t="shared" si="218"/>
        <v>0</v>
      </c>
      <c r="R498" s="154">
        <f t="shared" si="218"/>
        <v>0</v>
      </c>
      <c r="S498" s="452">
        <f t="shared" si="218"/>
        <v>63790755</v>
      </c>
      <c r="T498" s="182"/>
      <c r="U498" s="364">
        <v>304105026</v>
      </c>
      <c r="V498" s="362" t="s">
        <v>586</v>
      </c>
      <c r="W498" s="283">
        <v>0</v>
      </c>
      <c r="X498" s="283">
        <v>63790755</v>
      </c>
      <c r="Y498" s="283">
        <v>0</v>
      </c>
      <c r="Z498" s="283">
        <v>0</v>
      </c>
      <c r="AA498" s="283">
        <v>0</v>
      </c>
      <c r="AB498" s="283">
        <v>63790755</v>
      </c>
      <c r="AC498" s="283">
        <v>0</v>
      </c>
      <c r="AD498" s="283">
        <v>63790755</v>
      </c>
      <c r="AE498" s="283">
        <v>0</v>
      </c>
      <c r="AF498" s="283">
        <v>63790755</v>
      </c>
      <c r="AG498" s="283">
        <v>0</v>
      </c>
      <c r="AH498" s="283">
        <v>0</v>
      </c>
      <c r="AI498" s="283">
        <v>0</v>
      </c>
      <c r="AJ498" s="283">
        <v>55697755</v>
      </c>
      <c r="AK498" s="283">
        <v>55697755</v>
      </c>
      <c r="AL498" s="283">
        <v>8093000</v>
      </c>
      <c r="AM498" s="283">
        <v>0</v>
      </c>
      <c r="AN498" s="283">
        <v>0</v>
      </c>
      <c r="AO498" s="283">
        <v>780000</v>
      </c>
      <c r="AP498" s="283">
        <v>780000</v>
      </c>
      <c r="AQ498" s="283">
        <v>54917755</v>
      </c>
      <c r="AR498" s="283">
        <v>0</v>
      </c>
      <c r="AS498" s="283">
        <v>0</v>
      </c>
      <c r="AT498" s="283">
        <v>0</v>
      </c>
      <c r="AU498" s="283">
        <v>0</v>
      </c>
      <c r="AV498" s="283">
        <v>780000</v>
      </c>
      <c r="AW498" s="283">
        <v>780000</v>
      </c>
      <c r="AX498" s="283">
        <v>780000</v>
      </c>
      <c r="AY498" s="283">
        <v>780000</v>
      </c>
    </row>
    <row r="499" spans="1:51" ht="20.100000000000001" customHeight="1" x14ac:dyDescent="0.25">
      <c r="A499" s="26">
        <v>30410502601</v>
      </c>
      <c r="B499" s="21" t="s">
        <v>695</v>
      </c>
      <c r="C499" s="27"/>
      <c r="D499" s="183">
        <v>63790755</v>
      </c>
      <c r="E499" s="131">
        <v>0</v>
      </c>
      <c r="F499" s="131">
        <v>0</v>
      </c>
      <c r="G499" s="15">
        <f>C499+D499+E499-F499</f>
        <v>63790755</v>
      </c>
      <c r="H499" s="183">
        <v>55697755</v>
      </c>
      <c r="I499" s="183">
        <v>55697755</v>
      </c>
      <c r="J499" s="183">
        <f>G499-I499</f>
        <v>8093000</v>
      </c>
      <c r="K499" s="183">
        <v>780000</v>
      </c>
      <c r="L499" s="183">
        <v>780000</v>
      </c>
      <c r="M499" s="183">
        <v>780000</v>
      </c>
      <c r="N499" s="183">
        <v>0</v>
      </c>
      <c r="O499" s="183">
        <v>63790755</v>
      </c>
      <c r="P499" s="15">
        <f>O499-I499</f>
        <v>8093000</v>
      </c>
      <c r="Q499" s="12">
        <f>G499-O499</f>
        <v>0</v>
      </c>
      <c r="R499" s="183">
        <v>0</v>
      </c>
      <c r="S499" s="438">
        <v>63790755</v>
      </c>
      <c r="T499" s="182"/>
      <c r="U499" s="364">
        <v>30410502601</v>
      </c>
      <c r="V499" s="362" t="s">
        <v>695</v>
      </c>
      <c r="W499" s="283">
        <v>0</v>
      </c>
      <c r="X499" s="283">
        <v>63790755</v>
      </c>
      <c r="Y499" s="283">
        <v>0</v>
      </c>
      <c r="Z499" s="283">
        <v>0</v>
      </c>
      <c r="AA499" s="283">
        <v>0</v>
      </c>
      <c r="AB499" s="283">
        <v>63790755</v>
      </c>
      <c r="AC499" s="283">
        <v>0</v>
      </c>
      <c r="AD499" s="283">
        <v>63790755</v>
      </c>
      <c r="AE499" s="283">
        <v>0</v>
      </c>
      <c r="AF499" s="283">
        <v>63790755</v>
      </c>
      <c r="AG499" s="283">
        <v>0</v>
      </c>
      <c r="AH499" s="283">
        <v>0</v>
      </c>
      <c r="AI499" s="283">
        <v>0</v>
      </c>
      <c r="AJ499" s="283">
        <v>55697755</v>
      </c>
      <c r="AK499" s="283">
        <v>55697755</v>
      </c>
      <c r="AL499" s="283">
        <v>8093000</v>
      </c>
      <c r="AM499" s="283">
        <v>0</v>
      </c>
      <c r="AN499" s="283">
        <v>0</v>
      </c>
      <c r="AO499" s="283">
        <v>780000</v>
      </c>
      <c r="AP499" s="283">
        <v>780000</v>
      </c>
      <c r="AQ499" s="283">
        <v>54917755</v>
      </c>
      <c r="AR499" s="283">
        <v>0</v>
      </c>
      <c r="AS499" s="283">
        <v>0</v>
      </c>
      <c r="AT499" s="283">
        <v>0</v>
      </c>
      <c r="AU499" s="283">
        <v>0</v>
      </c>
      <c r="AV499" s="283">
        <v>780000</v>
      </c>
      <c r="AW499" s="283">
        <v>780000</v>
      </c>
      <c r="AX499" s="283">
        <v>780000</v>
      </c>
      <c r="AY499" s="283">
        <v>780000</v>
      </c>
    </row>
    <row r="500" spans="1:51" ht="20.100000000000001" customHeight="1" x14ac:dyDescent="0.25">
      <c r="A500" s="152">
        <v>304105029</v>
      </c>
      <c r="B500" s="153" t="s">
        <v>588</v>
      </c>
      <c r="C500" s="154">
        <f t="shared" ref="C500:S500" si="219">C501</f>
        <v>0</v>
      </c>
      <c r="D500" s="154">
        <f t="shared" si="219"/>
        <v>36926000</v>
      </c>
      <c r="E500" s="154">
        <f t="shared" si="219"/>
        <v>0</v>
      </c>
      <c r="F500" s="154">
        <f t="shared" si="219"/>
        <v>0</v>
      </c>
      <c r="G500" s="154">
        <f t="shared" si="219"/>
        <v>36926000</v>
      </c>
      <c r="H500" s="154">
        <f t="shared" si="219"/>
        <v>6578000</v>
      </c>
      <c r="I500" s="154">
        <f t="shared" si="219"/>
        <v>6578000</v>
      </c>
      <c r="J500" s="154">
        <f t="shared" si="219"/>
        <v>30348000</v>
      </c>
      <c r="K500" s="154">
        <f t="shared" si="219"/>
        <v>0</v>
      </c>
      <c r="L500" s="154">
        <f t="shared" si="219"/>
        <v>0</v>
      </c>
      <c r="M500" s="154">
        <f t="shared" si="219"/>
        <v>0</v>
      </c>
      <c r="N500" s="154">
        <f t="shared" si="219"/>
        <v>0</v>
      </c>
      <c r="O500" s="154">
        <f t="shared" si="219"/>
        <v>36926000</v>
      </c>
      <c r="P500" s="154">
        <f t="shared" si="219"/>
        <v>30348000</v>
      </c>
      <c r="Q500" s="154">
        <f t="shared" si="219"/>
        <v>0</v>
      </c>
      <c r="R500" s="154">
        <f t="shared" si="219"/>
        <v>0</v>
      </c>
      <c r="S500" s="452">
        <f t="shared" si="219"/>
        <v>36926000</v>
      </c>
      <c r="T500" s="182"/>
      <c r="U500" s="364">
        <v>304105029</v>
      </c>
      <c r="V500" s="362" t="s">
        <v>588</v>
      </c>
      <c r="W500" s="283">
        <v>0</v>
      </c>
      <c r="X500" s="283">
        <v>36926000</v>
      </c>
      <c r="Y500" s="283">
        <v>0</v>
      </c>
      <c r="Z500" s="283">
        <v>0</v>
      </c>
      <c r="AA500" s="283">
        <v>0</v>
      </c>
      <c r="AB500" s="283">
        <v>36926000</v>
      </c>
      <c r="AC500" s="283">
        <v>0</v>
      </c>
      <c r="AD500" s="283">
        <v>36926000</v>
      </c>
      <c r="AE500" s="283">
        <v>0</v>
      </c>
      <c r="AF500" s="283">
        <v>36926000</v>
      </c>
      <c r="AG500" s="283">
        <v>0</v>
      </c>
      <c r="AH500" s="283">
        <v>0</v>
      </c>
      <c r="AI500" s="283">
        <v>0</v>
      </c>
      <c r="AJ500" s="283">
        <v>6578000</v>
      </c>
      <c r="AK500" s="283">
        <v>6578000</v>
      </c>
      <c r="AL500" s="283">
        <v>30348000</v>
      </c>
      <c r="AM500" s="283">
        <v>0</v>
      </c>
      <c r="AN500" s="283">
        <v>0</v>
      </c>
      <c r="AO500" s="283">
        <v>0</v>
      </c>
      <c r="AP500" s="283">
        <v>0</v>
      </c>
      <c r="AQ500" s="283">
        <v>6578000</v>
      </c>
      <c r="AR500" s="283">
        <v>0</v>
      </c>
      <c r="AS500" s="283">
        <v>0</v>
      </c>
      <c r="AT500" s="283">
        <v>0</v>
      </c>
      <c r="AU500" s="283">
        <v>0</v>
      </c>
      <c r="AV500" s="283">
        <v>0</v>
      </c>
      <c r="AW500" s="283">
        <v>0</v>
      </c>
      <c r="AX500" s="283">
        <v>0</v>
      </c>
      <c r="AY500" s="283">
        <v>0</v>
      </c>
    </row>
    <row r="501" spans="1:51" ht="20.100000000000001" customHeight="1" x14ac:dyDescent="0.25">
      <c r="A501" s="26">
        <v>30410502901</v>
      </c>
      <c r="B501" s="21" t="s">
        <v>696</v>
      </c>
      <c r="C501" s="27"/>
      <c r="D501" s="183">
        <v>36926000</v>
      </c>
      <c r="E501" s="131">
        <v>0</v>
      </c>
      <c r="F501" s="131">
        <v>0</v>
      </c>
      <c r="G501" s="15">
        <f>C501+D501+E501-F501</f>
        <v>36926000</v>
      </c>
      <c r="H501" s="183">
        <v>6578000</v>
      </c>
      <c r="I501" s="183">
        <v>6578000</v>
      </c>
      <c r="J501" s="183">
        <f>G501-I501</f>
        <v>30348000</v>
      </c>
      <c r="K501" s="183">
        <v>0</v>
      </c>
      <c r="L501" s="183">
        <v>0</v>
      </c>
      <c r="M501" s="183">
        <v>0</v>
      </c>
      <c r="N501" s="183">
        <v>0</v>
      </c>
      <c r="O501" s="183">
        <v>36926000</v>
      </c>
      <c r="P501" s="15">
        <f>O501-I501</f>
        <v>30348000</v>
      </c>
      <c r="Q501" s="12">
        <f>G501-O501</f>
        <v>0</v>
      </c>
      <c r="R501" s="183">
        <v>0</v>
      </c>
      <c r="S501" s="438">
        <v>36926000</v>
      </c>
      <c r="T501" s="182"/>
      <c r="U501" s="364">
        <v>30410502901</v>
      </c>
      <c r="V501" s="362" t="s">
        <v>696</v>
      </c>
      <c r="W501" s="283">
        <v>0</v>
      </c>
      <c r="X501" s="283">
        <v>36926000</v>
      </c>
      <c r="Y501" s="283">
        <v>0</v>
      </c>
      <c r="Z501" s="283">
        <v>0</v>
      </c>
      <c r="AA501" s="283">
        <v>0</v>
      </c>
      <c r="AB501" s="283">
        <v>36926000</v>
      </c>
      <c r="AC501" s="283">
        <v>0</v>
      </c>
      <c r="AD501" s="283">
        <v>36926000</v>
      </c>
      <c r="AE501" s="283">
        <v>0</v>
      </c>
      <c r="AF501" s="283">
        <v>36926000</v>
      </c>
      <c r="AG501" s="283">
        <v>0</v>
      </c>
      <c r="AH501" s="283">
        <v>0</v>
      </c>
      <c r="AI501" s="283">
        <v>0</v>
      </c>
      <c r="AJ501" s="283">
        <v>6578000</v>
      </c>
      <c r="AK501" s="283">
        <v>6578000</v>
      </c>
      <c r="AL501" s="283">
        <v>30348000</v>
      </c>
      <c r="AM501" s="283">
        <v>0</v>
      </c>
      <c r="AN501" s="283">
        <v>0</v>
      </c>
      <c r="AO501" s="283">
        <v>0</v>
      </c>
      <c r="AP501" s="283">
        <v>0</v>
      </c>
      <c r="AQ501" s="283">
        <v>6578000</v>
      </c>
      <c r="AR501" s="283">
        <v>0</v>
      </c>
      <c r="AS501" s="283">
        <v>0</v>
      </c>
      <c r="AT501" s="283">
        <v>0</v>
      </c>
      <c r="AU501" s="283">
        <v>0</v>
      </c>
      <c r="AV501" s="283">
        <v>0</v>
      </c>
      <c r="AW501" s="283">
        <v>0</v>
      </c>
      <c r="AX501" s="283">
        <v>0</v>
      </c>
      <c r="AY501" s="283">
        <v>0</v>
      </c>
    </row>
    <row r="502" spans="1:51" ht="20.100000000000001" customHeight="1" x14ac:dyDescent="0.25">
      <c r="A502" s="152">
        <v>30410503</v>
      </c>
      <c r="B502" s="153" t="s">
        <v>697</v>
      </c>
      <c r="C502" s="154">
        <f t="shared" ref="C502:Q502" si="220">C503+C504+C505</f>
        <v>176060000</v>
      </c>
      <c r="D502" s="154">
        <f t="shared" si="220"/>
        <v>40000000</v>
      </c>
      <c r="E502" s="154">
        <f t="shared" si="220"/>
        <v>0</v>
      </c>
      <c r="F502" s="154">
        <f t="shared" si="220"/>
        <v>19200000</v>
      </c>
      <c r="G502" s="154">
        <f t="shared" si="220"/>
        <v>196860000</v>
      </c>
      <c r="H502" s="154">
        <f t="shared" si="220"/>
        <v>91260000</v>
      </c>
      <c r="I502" s="154">
        <f t="shared" si="220"/>
        <v>91260000</v>
      </c>
      <c r="J502" s="154">
        <f t="shared" si="220"/>
        <v>105600000</v>
      </c>
      <c r="K502" s="154">
        <f t="shared" si="220"/>
        <v>91260000</v>
      </c>
      <c r="L502" s="154">
        <f t="shared" si="220"/>
        <v>91260000</v>
      </c>
      <c r="M502" s="154">
        <f t="shared" si="220"/>
        <v>91260000</v>
      </c>
      <c r="N502" s="154">
        <f t="shared" si="220"/>
        <v>0</v>
      </c>
      <c r="O502" s="154">
        <f t="shared" si="220"/>
        <v>129870000</v>
      </c>
      <c r="P502" s="154">
        <f t="shared" si="220"/>
        <v>38610000</v>
      </c>
      <c r="Q502" s="154">
        <f t="shared" si="220"/>
        <v>66990000</v>
      </c>
      <c r="R502" s="154">
        <f>R503+R504+R505</f>
        <v>0</v>
      </c>
      <c r="S502" s="452">
        <f>S503+S504+S505</f>
        <v>129870000</v>
      </c>
      <c r="T502" s="182"/>
      <c r="U502" s="364">
        <v>30410503</v>
      </c>
      <c r="V502" s="362" t="s">
        <v>697</v>
      </c>
      <c r="W502" s="283">
        <v>176060000</v>
      </c>
      <c r="X502" s="283">
        <v>40000000</v>
      </c>
      <c r="Y502" s="283">
        <v>0</v>
      </c>
      <c r="Z502" s="283">
        <v>0</v>
      </c>
      <c r="AA502" s="283">
        <v>19200000</v>
      </c>
      <c r="AB502" s="283">
        <v>196860000</v>
      </c>
      <c r="AC502" s="283">
        <v>0</v>
      </c>
      <c r="AD502" s="283">
        <v>129870000</v>
      </c>
      <c r="AE502" s="283">
        <v>0</v>
      </c>
      <c r="AF502" s="283">
        <v>129870000</v>
      </c>
      <c r="AG502" s="283">
        <v>66990000</v>
      </c>
      <c r="AH502" s="283">
        <v>0</v>
      </c>
      <c r="AI502" s="283">
        <v>0</v>
      </c>
      <c r="AJ502" s="283">
        <v>91260000</v>
      </c>
      <c r="AK502" s="283">
        <v>91260000</v>
      </c>
      <c r="AL502" s="283">
        <v>38610000</v>
      </c>
      <c r="AM502" s="283">
        <v>0</v>
      </c>
      <c r="AN502" s="283">
        <v>0</v>
      </c>
      <c r="AO502" s="283">
        <v>91260000</v>
      </c>
      <c r="AP502" s="283">
        <v>91260000</v>
      </c>
      <c r="AQ502" s="283">
        <v>0</v>
      </c>
      <c r="AR502" s="283">
        <v>0</v>
      </c>
      <c r="AS502" s="283">
        <v>0</v>
      </c>
      <c r="AT502" s="283">
        <v>0</v>
      </c>
      <c r="AU502" s="283">
        <v>0</v>
      </c>
      <c r="AV502" s="283">
        <v>91260000</v>
      </c>
      <c r="AW502" s="283">
        <v>91260000</v>
      </c>
      <c r="AX502" s="283">
        <v>91260000</v>
      </c>
      <c r="AY502" s="283">
        <v>91260000</v>
      </c>
    </row>
    <row r="503" spans="1:51" ht="20.100000000000001" customHeight="1" x14ac:dyDescent="0.25">
      <c r="A503" s="10">
        <v>304105033</v>
      </c>
      <c r="B503" s="22" t="s">
        <v>698</v>
      </c>
      <c r="C503" s="23">
        <v>20000000</v>
      </c>
      <c r="D503" s="183">
        <v>0</v>
      </c>
      <c r="E503" s="131">
        <v>0</v>
      </c>
      <c r="F503" s="131">
        <v>0</v>
      </c>
      <c r="G503" s="12">
        <f>C503+D503+E503-F503</f>
        <v>20000000</v>
      </c>
      <c r="H503" s="183">
        <v>0</v>
      </c>
      <c r="I503" s="183">
        <v>0</v>
      </c>
      <c r="J503" s="183">
        <f>G503-I503</f>
        <v>20000000</v>
      </c>
      <c r="K503" s="183">
        <v>0</v>
      </c>
      <c r="L503" s="183">
        <v>0</v>
      </c>
      <c r="M503" s="183">
        <v>0</v>
      </c>
      <c r="N503" s="183">
        <v>0</v>
      </c>
      <c r="O503" s="183">
        <v>0</v>
      </c>
      <c r="P503" s="12">
        <f>O503-I503</f>
        <v>0</v>
      </c>
      <c r="Q503" s="12">
        <f>G503-O503</f>
        <v>20000000</v>
      </c>
      <c r="R503" s="183">
        <v>0</v>
      </c>
      <c r="S503" s="438">
        <v>0</v>
      </c>
      <c r="T503" s="182"/>
      <c r="U503" s="364">
        <v>304105033</v>
      </c>
      <c r="V503" s="362" t="s">
        <v>698</v>
      </c>
      <c r="W503" s="283">
        <v>20000000</v>
      </c>
      <c r="X503" s="283">
        <v>0</v>
      </c>
      <c r="Y503" s="283">
        <v>0</v>
      </c>
      <c r="Z503" s="283">
        <v>0</v>
      </c>
      <c r="AA503" s="283">
        <v>0</v>
      </c>
      <c r="AB503" s="283">
        <v>20000000</v>
      </c>
      <c r="AC503" s="283">
        <v>0</v>
      </c>
      <c r="AD503" s="283">
        <v>0</v>
      </c>
      <c r="AE503" s="283">
        <v>0</v>
      </c>
      <c r="AF503" s="283">
        <v>0</v>
      </c>
      <c r="AG503" s="283">
        <v>20000000</v>
      </c>
      <c r="AH503" s="283">
        <v>0</v>
      </c>
      <c r="AI503" s="283">
        <v>0</v>
      </c>
      <c r="AJ503" s="283">
        <v>0</v>
      </c>
      <c r="AK503" s="283">
        <v>0</v>
      </c>
      <c r="AL503" s="283">
        <v>0</v>
      </c>
      <c r="AM503" s="283">
        <v>0</v>
      </c>
      <c r="AN503" s="283">
        <v>0</v>
      </c>
      <c r="AO503" s="283">
        <v>0</v>
      </c>
      <c r="AP503" s="283">
        <v>0</v>
      </c>
      <c r="AQ503" s="283">
        <v>0</v>
      </c>
      <c r="AR503" s="283">
        <v>0</v>
      </c>
      <c r="AS503" s="283">
        <v>0</v>
      </c>
      <c r="AT503" s="283">
        <v>0</v>
      </c>
      <c r="AU503" s="283">
        <v>0</v>
      </c>
      <c r="AV503" s="283">
        <v>0</v>
      </c>
      <c r="AW503" s="283">
        <v>0</v>
      </c>
      <c r="AX503" s="283">
        <v>0</v>
      </c>
      <c r="AY503" s="283">
        <v>0</v>
      </c>
    </row>
    <row r="504" spans="1:51" ht="20.100000000000001" customHeight="1" x14ac:dyDescent="0.25">
      <c r="A504" s="10">
        <v>304105034</v>
      </c>
      <c r="B504" s="22" t="s">
        <v>699</v>
      </c>
      <c r="C504" s="25">
        <v>156060000</v>
      </c>
      <c r="D504" s="183">
        <v>0</v>
      </c>
      <c r="E504" s="131">
        <v>0</v>
      </c>
      <c r="F504" s="131">
        <v>19200000</v>
      </c>
      <c r="G504" s="14">
        <f>C504+D504+E504-F504</f>
        <v>136860000</v>
      </c>
      <c r="H504" s="183">
        <v>89870000</v>
      </c>
      <c r="I504" s="183">
        <v>89870000</v>
      </c>
      <c r="J504" s="183">
        <f>G504-I504</f>
        <v>46990000</v>
      </c>
      <c r="K504" s="183">
        <v>89870000</v>
      </c>
      <c r="L504" s="183">
        <v>89870000</v>
      </c>
      <c r="M504" s="183">
        <v>89870000</v>
      </c>
      <c r="N504" s="183">
        <v>0</v>
      </c>
      <c r="O504" s="183">
        <v>89870000</v>
      </c>
      <c r="P504" s="14">
        <f>O504-I504</f>
        <v>0</v>
      </c>
      <c r="Q504" s="12">
        <f>G504-O504</f>
        <v>46990000</v>
      </c>
      <c r="R504" s="183">
        <v>0</v>
      </c>
      <c r="S504" s="438">
        <v>89870000</v>
      </c>
      <c r="T504" s="182"/>
      <c r="U504" s="364">
        <v>304105034</v>
      </c>
      <c r="V504" s="362" t="s">
        <v>699</v>
      </c>
      <c r="W504" s="283">
        <v>156060000</v>
      </c>
      <c r="X504" s="283">
        <v>0</v>
      </c>
      <c r="Y504" s="283">
        <v>0</v>
      </c>
      <c r="Z504" s="283">
        <v>0</v>
      </c>
      <c r="AA504" s="283">
        <v>19200000</v>
      </c>
      <c r="AB504" s="283">
        <v>136860000</v>
      </c>
      <c r="AC504" s="283">
        <v>0</v>
      </c>
      <c r="AD504" s="283">
        <v>89870000</v>
      </c>
      <c r="AE504" s="283">
        <v>0</v>
      </c>
      <c r="AF504" s="283">
        <v>89870000</v>
      </c>
      <c r="AG504" s="283">
        <v>46990000</v>
      </c>
      <c r="AH504" s="283">
        <v>0</v>
      </c>
      <c r="AI504" s="283">
        <v>0</v>
      </c>
      <c r="AJ504" s="283">
        <v>89870000</v>
      </c>
      <c r="AK504" s="283">
        <v>89870000</v>
      </c>
      <c r="AL504" s="283">
        <v>0</v>
      </c>
      <c r="AM504" s="283">
        <v>0</v>
      </c>
      <c r="AN504" s="283">
        <v>0</v>
      </c>
      <c r="AO504" s="283">
        <v>89870000</v>
      </c>
      <c r="AP504" s="283">
        <v>89870000</v>
      </c>
      <c r="AQ504" s="283">
        <v>0</v>
      </c>
      <c r="AR504" s="283">
        <v>0</v>
      </c>
      <c r="AS504" s="283">
        <v>0</v>
      </c>
      <c r="AT504" s="283">
        <v>0</v>
      </c>
      <c r="AU504" s="283">
        <v>0</v>
      </c>
      <c r="AV504" s="283">
        <v>89870000</v>
      </c>
      <c r="AW504" s="283">
        <v>89870000</v>
      </c>
      <c r="AX504" s="283">
        <v>89870000</v>
      </c>
      <c r="AY504" s="283">
        <v>89870000</v>
      </c>
    </row>
    <row r="505" spans="1:51" ht="20.100000000000001" customHeight="1" x14ac:dyDescent="0.25">
      <c r="A505" s="152">
        <v>304105039</v>
      </c>
      <c r="B505" s="153" t="s">
        <v>588</v>
      </c>
      <c r="C505" s="154">
        <f t="shared" ref="C505:S505" si="221">C506</f>
        <v>0</v>
      </c>
      <c r="D505" s="154">
        <f t="shared" si="221"/>
        <v>40000000</v>
      </c>
      <c r="E505" s="154">
        <f t="shared" si="221"/>
        <v>0</v>
      </c>
      <c r="F505" s="154">
        <f t="shared" si="221"/>
        <v>0</v>
      </c>
      <c r="G505" s="154">
        <f t="shared" si="221"/>
        <v>40000000</v>
      </c>
      <c r="H505" s="154">
        <f t="shared" si="221"/>
        <v>1390000</v>
      </c>
      <c r="I505" s="154">
        <f t="shared" si="221"/>
        <v>1390000</v>
      </c>
      <c r="J505" s="154">
        <f t="shared" si="221"/>
        <v>38610000</v>
      </c>
      <c r="K505" s="154">
        <f t="shared" si="221"/>
        <v>1390000</v>
      </c>
      <c r="L505" s="154">
        <f t="shared" si="221"/>
        <v>1390000</v>
      </c>
      <c r="M505" s="154">
        <f t="shared" si="221"/>
        <v>1390000</v>
      </c>
      <c r="N505" s="154">
        <f t="shared" si="221"/>
        <v>0</v>
      </c>
      <c r="O505" s="154">
        <f t="shared" si="221"/>
        <v>40000000</v>
      </c>
      <c r="P505" s="154">
        <f t="shared" si="221"/>
        <v>38610000</v>
      </c>
      <c r="Q505" s="154">
        <f t="shared" si="221"/>
        <v>0</v>
      </c>
      <c r="R505" s="154">
        <f t="shared" si="221"/>
        <v>0</v>
      </c>
      <c r="S505" s="452">
        <f t="shared" si="221"/>
        <v>40000000</v>
      </c>
      <c r="T505" s="182"/>
      <c r="U505" s="364">
        <v>304105039</v>
      </c>
      <c r="V505" s="362" t="s">
        <v>588</v>
      </c>
      <c r="W505" s="283">
        <v>0</v>
      </c>
      <c r="X505" s="283">
        <v>40000000</v>
      </c>
      <c r="Y505" s="283">
        <v>0</v>
      </c>
      <c r="Z505" s="283">
        <v>0</v>
      </c>
      <c r="AA505" s="283">
        <v>0</v>
      </c>
      <c r="AB505" s="283">
        <v>40000000</v>
      </c>
      <c r="AC505" s="283">
        <v>0</v>
      </c>
      <c r="AD505" s="283">
        <v>40000000</v>
      </c>
      <c r="AE505" s="283">
        <v>0</v>
      </c>
      <c r="AF505" s="283">
        <v>40000000</v>
      </c>
      <c r="AG505" s="283">
        <v>0</v>
      </c>
      <c r="AH505" s="283">
        <v>0</v>
      </c>
      <c r="AI505" s="283">
        <v>0</v>
      </c>
      <c r="AJ505" s="283">
        <v>1390000</v>
      </c>
      <c r="AK505" s="283">
        <v>1390000</v>
      </c>
      <c r="AL505" s="283">
        <v>38610000</v>
      </c>
      <c r="AM505" s="283">
        <v>0</v>
      </c>
      <c r="AN505" s="283">
        <v>0</v>
      </c>
      <c r="AO505" s="283">
        <v>1390000</v>
      </c>
      <c r="AP505" s="283">
        <v>1390000</v>
      </c>
      <c r="AQ505" s="283">
        <v>0</v>
      </c>
      <c r="AR505" s="283">
        <v>0</v>
      </c>
      <c r="AS505" s="283">
        <v>0</v>
      </c>
      <c r="AT505" s="283">
        <v>0</v>
      </c>
      <c r="AU505" s="283">
        <v>0</v>
      </c>
      <c r="AV505" s="283">
        <v>1390000</v>
      </c>
      <c r="AW505" s="283">
        <v>1390000</v>
      </c>
      <c r="AX505" s="283">
        <v>1390000</v>
      </c>
      <c r="AY505" s="283">
        <v>1390000</v>
      </c>
    </row>
    <row r="506" spans="1:51" ht="20.100000000000001" customHeight="1" x14ac:dyDescent="0.25">
      <c r="A506" s="26">
        <v>30410503901</v>
      </c>
      <c r="B506" s="21" t="s">
        <v>700</v>
      </c>
      <c r="C506" s="27"/>
      <c r="D506" s="183">
        <v>40000000</v>
      </c>
      <c r="E506" s="131">
        <v>0</v>
      </c>
      <c r="F506" s="131">
        <v>0</v>
      </c>
      <c r="G506" s="15">
        <f>C506+D506+E506-F506</f>
        <v>40000000</v>
      </c>
      <c r="H506" s="183">
        <v>1390000</v>
      </c>
      <c r="I506" s="183">
        <v>1390000</v>
      </c>
      <c r="J506" s="183">
        <f>G506-I506</f>
        <v>38610000</v>
      </c>
      <c r="K506" s="183">
        <v>1390000</v>
      </c>
      <c r="L506" s="183">
        <v>1390000</v>
      </c>
      <c r="M506" s="183">
        <v>1390000</v>
      </c>
      <c r="N506" s="183">
        <v>0</v>
      </c>
      <c r="O506" s="183">
        <v>40000000</v>
      </c>
      <c r="P506" s="15">
        <f>O506-I506</f>
        <v>38610000</v>
      </c>
      <c r="Q506" s="12">
        <f>G506-O506</f>
        <v>0</v>
      </c>
      <c r="R506" s="183">
        <v>0</v>
      </c>
      <c r="S506" s="438">
        <v>40000000</v>
      </c>
      <c r="T506" s="182"/>
      <c r="U506" s="364">
        <v>30410503901</v>
      </c>
      <c r="V506" s="362" t="s">
        <v>700</v>
      </c>
      <c r="W506" s="283">
        <v>0</v>
      </c>
      <c r="X506" s="283">
        <v>40000000</v>
      </c>
      <c r="Y506" s="283">
        <v>0</v>
      </c>
      <c r="Z506" s="283">
        <v>0</v>
      </c>
      <c r="AA506" s="283">
        <v>0</v>
      </c>
      <c r="AB506" s="283">
        <v>40000000</v>
      </c>
      <c r="AC506" s="283">
        <v>0</v>
      </c>
      <c r="AD506" s="283">
        <v>40000000</v>
      </c>
      <c r="AE506" s="283">
        <v>0</v>
      </c>
      <c r="AF506" s="283">
        <v>40000000</v>
      </c>
      <c r="AG506" s="283">
        <v>0</v>
      </c>
      <c r="AH506" s="283">
        <v>0</v>
      </c>
      <c r="AI506" s="283">
        <v>0</v>
      </c>
      <c r="AJ506" s="283">
        <v>1390000</v>
      </c>
      <c r="AK506" s="283">
        <v>1390000</v>
      </c>
      <c r="AL506" s="283">
        <v>38610000</v>
      </c>
      <c r="AM506" s="283">
        <v>0</v>
      </c>
      <c r="AN506" s="283">
        <v>0</v>
      </c>
      <c r="AO506" s="283">
        <v>1390000</v>
      </c>
      <c r="AP506" s="283">
        <v>1390000</v>
      </c>
      <c r="AQ506" s="283">
        <v>0</v>
      </c>
      <c r="AR506" s="283">
        <v>0</v>
      </c>
      <c r="AS506" s="283">
        <v>0</v>
      </c>
      <c r="AT506" s="283">
        <v>0</v>
      </c>
      <c r="AU506" s="283">
        <v>0</v>
      </c>
      <c r="AV506" s="283">
        <v>1390000</v>
      </c>
      <c r="AW506" s="283">
        <v>1390000</v>
      </c>
      <c r="AX506" s="283">
        <v>1390000</v>
      </c>
      <c r="AY506" s="283">
        <v>1390000</v>
      </c>
    </row>
    <row r="507" spans="1:51" ht="20.100000000000001" customHeight="1" x14ac:dyDescent="0.25">
      <c r="A507" s="152">
        <v>30410504</v>
      </c>
      <c r="B507" s="153" t="s">
        <v>701</v>
      </c>
      <c r="C507" s="154">
        <f t="shared" ref="C507:Q507" si="222">C508+C509+C510</f>
        <v>111637460</v>
      </c>
      <c r="D507" s="154">
        <f t="shared" si="222"/>
        <v>3653927</v>
      </c>
      <c r="E507" s="154">
        <f t="shared" si="222"/>
        <v>0</v>
      </c>
      <c r="F507" s="154">
        <f t="shared" si="222"/>
        <v>90000000</v>
      </c>
      <c r="G507" s="154">
        <f t="shared" si="222"/>
        <v>25291387</v>
      </c>
      <c r="H507" s="154">
        <f t="shared" si="222"/>
        <v>0</v>
      </c>
      <c r="I507" s="154">
        <f t="shared" si="222"/>
        <v>0</v>
      </c>
      <c r="J507" s="154">
        <f t="shared" si="222"/>
        <v>25291387</v>
      </c>
      <c r="K507" s="154">
        <f t="shared" si="222"/>
        <v>0</v>
      </c>
      <c r="L507" s="154">
        <f t="shared" si="222"/>
        <v>0</v>
      </c>
      <c r="M507" s="154">
        <f t="shared" si="222"/>
        <v>0</v>
      </c>
      <c r="N507" s="154">
        <f t="shared" si="222"/>
        <v>0</v>
      </c>
      <c r="O507" s="154">
        <f t="shared" si="222"/>
        <v>0</v>
      </c>
      <c r="P507" s="154">
        <f t="shared" si="222"/>
        <v>0</v>
      </c>
      <c r="Q507" s="154">
        <f t="shared" si="222"/>
        <v>25291387</v>
      </c>
      <c r="R507" s="154">
        <f>R508+R509+R510</f>
        <v>0</v>
      </c>
      <c r="S507" s="452">
        <f>S508+S509+S510</f>
        <v>0</v>
      </c>
      <c r="T507" s="182"/>
      <c r="U507" s="364">
        <v>30410504</v>
      </c>
      <c r="V507" s="362" t="s">
        <v>701</v>
      </c>
      <c r="W507" s="283">
        <v>111637460</v>
      </c>
      <c r="X507" s="283">
        <v>3653927</v>
      </c>
      <c r="Y507" s="283">
        <v>0</v>
      </c>
      <c r="Z507" s="283">
        <v>0</v>
      </c>
      <c r="AA507" s="283">
        <v>90000000</v>
      </c>
      <c r="AB507" s="283">
        <v>25291387</v>
      </c>
      <c r="AC507" s="283">
        <v>0</v>
      </c>
      <c r="AD507" s="283">
        <v>0</v>
      </c>
      <c r="AE507" s="283">
        <v>0</v>
      </c>
      <c r="AF507" s="283">
        <v>0</v>
      </c>
      <c r="AG507" s="283">
        <v>25291387</v>
      </c>
      <c r="AH507" s="283">
        <v>0</v>
      </c>
      <c r="AI507" s="283">
        <v>0</v>
      </c>
      <c r="AJ507" s="283">
        <v>0</v>
      </c>
      <c r="AK507" s="283">
        <v>0</v>
      </c>
      <c r="AL507" s="283">
        <v>0</v>
      </c>
      <c r="AM507" s="283">
        <v>0</v>
      </c>
      <c r="AN507" s="283">
        <v>0</v>
      </c>
      <c r="AO507" s="283">
        <v>0</v>
      </c>
      <c r="AP507" s="283">
        <v>0</v>
      </c>
      <c r="AQ507" s="283">
        <v>0</v>
      </c>
      <c r="AR507" s="283">
        <v>0</v>
      </c>
      <c r="AS507" s="283">
        <v>0</v>
      </c>
      <c r="AT507" s="283">
        <v>0</v>
      </c>
      <c r="AU507" s="283">
        <v>0</v>
      </c>
      <c r="AV507" s="283">
        <v>0</v>
      </c>
      <c r="AW507" s="283">
        <v>0</v>
      </c>
      <c r="AX507" s="283">
        <v>0</v>
      </c>
      <c r="AY507" s="283">
        <v>0</v>
      </c>
    </row>
    <row r="508" spans="1:51" ht="20.100000000000001" customHeight="1" x14ac:dyDescent="0.25">
      <c r="A508" s="10">
        <v>304105041</v>
      </c>
      <c r="B508" s="22" t="s">
        <v>702</v>
      </c>
      <c r="C508" s="23">
        <v>9637460</v>
      </c>
      <c r="D508" s="183">
        <v>0</v>
      </c>
      <c r="E508" s="131">
        <v>0</v>
      </c>
      <c r="F508" s="131">
        <v>0</v>
      </c>
      <c r="G508" s="12">
        <f>C508+D508+E508-F508</f>
        <v>9637460</v>
      </c>
      <c r="H508" s="183">
        <v>0</v>
      </c>
      <c r="I508" s="183">
        <v>0</v>
      </c>
      <c r="J508" s="183">
        <f>G508-I508</f>
        <v>9637460</v>
      </c>
      <c r="K508" s="183">
        <v>0</v>
      </c>
      <c r="L508" s="183">
        <v>0</v>
      </c>
      <c r="M508" s="183">
        <v>0</v>
      </c>
      <c r="N508" s="183">
        <v>0</v>
      </c>
      <c r="O508" s="183">
        <v>0</v>
      </c>
      <c r="P508" s="12">
        <f>O508-I508</f>
        <v>0</v>
      </c>
      <c r="Q508" s="12">
        <f>G508-O508</f>
        <v>9637460</v>
      </c>
      <c r="R508" s="183">
        <v>0</v>
      </c>
      <c r="S508" s="438">
        <v>0</v>
      </c>
      <c r="T508" s="182"/>
      <c r="U508" s="364">
        <v>304105041</v>
      </c>
      <c r="V508" s="362" t="s">
        <v>702</v>
      </c>
      <c r="W508" s="283">
        <v>9637460</v>
      </c>
      <c r="X508" s="283">
        <v>0</v>
      </c>
      <c r="Y508" s="283">
        <v>0</v>
      </c>
      <c r="Z508" s="283">
        <v>0</v>
      </c>
      <c r="AA508" s="283">
        <v>0</v>
      </c>
      <c r="AB508" s="283">
        <v>9637460</v>
      </c>
      <c r="AC508" s="283">
        <v>0</v>
      </c>
      <c r="AD508" s="283">
        <v>0</v>
      </c>
      <c r="AE508" s="283">
        <v>0</v>
      </c>
      <c r="AF508" s="283">
        <v>0</v>
      </c>
      <c r="AG508" s="283">
        <v>9637460</v>
      </c>
      <c r="AH508" s="283">
        <v>0</v>
      </c>
      <c r="AI508" s="283">
        <v>0</v>
      </c>
      <c r="AJ508" s="283">
        <v>0</v>
      </c>
      <c r="AK508" s="283">
        <v>0</v>
      </c>
      <c r="AL508" s="283">
        <v>0</v>
      </c>
      <c r="AM508" s="283">
        <v>0</v>
      </c>
      <c r="AN508" s="283">
        <v>0</v>
      </c>
      <c r="AO508" s="283">
        <v>0</v>
      </c>
      <c r="AP508" s="283">
        <v>0</v>
      </c>
      <c r="AQ508" s="283">
        <v>0</v>
      </c>
      <c r="AR508" s="283">
        <v>0</v>
      </c>
      <c r="AS508" s="283">
        <v>0</v>
      </c>
      <c r="AT508" s="283">
        <v>0</v>
      </c>
      <c r="AU508" s="283">
        <v>0</v>
      </c>
      <c r="AV508" s="283">
        <v>0</v>
      </c>
      <c r="AW508" s="283">
        <v>0</v>
      </c>
      <c r="AX508" s="283">
        <v>0</v>
      </c>
      <c r="AY508" s="283">
        <v>0</v>
      </c>
    </row>
    <row r="509" spans="1:51" ht="20.100000000000001" customHeight="1" x14ac:dyDescent="0.25">
      <c r="A509" s="10">
        <v>304105044</v>
      </c>
      <c r="B509" s="22" t="s">
        <v>703</v>
      </c>
      <c r="C509" s="25">
        <v>102000000</v>
      </c>
      <c r="D509" s="183">
        <v>0</v>
      </c>
      <c r="E509" s="131">
        <v>0</v>
      </c>
      <c r="F509" s="131">
        <v>90000000</v>
      </c>
      <c r="G509" s="14">
        <f>C509+D509+E509-F509</f>
        <v>12000000</v>
      </c>
      <c r="H509" s="183">
        <v>0</v>
      </c>
      <c r="I509" s="183">
        <v>0</v>
      </c>
      <c r="J509" s="183">
        <f>G509-I509</f>
        <v>12000000</v>
      </c>
      <c r="K509" s="183">
        <v>0</v>
      </c>
      <c r="L509" s="183">
        <v>0</v>
      </c>
      <c r="M509" s="183">
        <v>0</v>
      </c>
      <c r="N509" s="183">
        <v>0</v>
      </c>
      <c r="O509" s="183">
        <v>0</v>
      </c>
      <c r="P509" s="14">
        <f>O509-I509</f>
        <v>0</v>
      </c>
      <c r="Q509" s="12">
        <f>G509-O509</f>
        <v>12000000</v>
      </c>
      <c r="R509" s="183">
        <v>0</v>
      </c>
      <c r="S509" s="438">
        <v>0</v>
      </c>
      <c r="T509" s="182"/>
      <c r="U509" s="364">
        <v>304105044</v>
      </c>
      <c r="V509" s="362" t="s">
        <v>703</v>
      </c>
      <c r="W509" s="283">
        <v>102000000</v>
      </c>
      <c r="X509" s="283">
        <v>0</v>
      </c>
      <c r="Y509" s="283">
        <v>0</v>
      </c>
      <c r="Z509" s="283">
        <v>0</v>
      </c>
      <c r="AA509" s="283">
        <v>90000000</v>
      </c>
      <c r="AB509" s="283">
        <v>12000000</v>
      </c>
      <c r="AC509" s="283">
        <v>0</v>
      </c>
      <c r="AD509" s="283">
        <v>0</v>
      </c>
      <c r="AE509" s="283">
        <v>0</v>
      </c>
      <c r="AF509" s="283">
        <v>0</v>
      </c>
      <c r="AG509" s="283">
        <v>12000000</v>
      </c>
      <c r="AH509" s="283">
        <v>0</v>
      </c>
      <c r="AI509" s="283">
        <v>0</v>
      </c>
      <c r="AJ509" s="283">
        <v>0</v>
      </c>
      <c r="AK509" s="283">
        <v>0</v>
      </c>
      <c r="AL509" s="283">
        <v>0</v>
      </c>
      <c r="AM509" s="283">
        <v>0</v>
      </c>
      <c r="AN509" s="283">
        <v>0</v>
      </c>
      <c r="AO509" s="283">
        <v>0</v>
      </c>
      <c r="AP509" s="283">
        <v>0</v>
      </c>
      <c r="AQ509" s="283">
        <v>0</v>
      </c>
      <c r="AR509" s="283">
        <v>0</v>
      </c>
      <c r="AS509" s="283">
        <v>0</v>
      </c>
      <c r="AT509" s="283">
        <v>0</v>
      </c>
      <c r="AU509" s="283">
        <v>0</v>
      </c>
      <c r="AV509" s="283">
        <v>0</v>
      </c>
      <c r="AW509" s="283">
        <v>0</v>
      </c>
      <c r="AX509" s="283">
        <v>0</v>
      </c>
      <c r="AY509" s="283">
        <v>0</v>
      </c>
    </row>
    <row r="510" spans="1:51" ht="20.100000000000001" customHeight="1" x14ac:dyDescent="0.25">
      <c r="A510" s="152">
        <v>304105049</v>
      </c>
      <c r="B510" s="153" t="s">
        <v>588</v>
      </c>
      <c r="C510" s="154">
        <f t="shared" ref="C510:S510" si="223">C511</f>
        <v>0</v>
      </c>
      <c r="D510" s="154">
        <f t="shared" si="223"/>
        <v>3653927</v>
      </c>
      <c r="E510" s="154">
        <f t="shared" si="223"/>
        <v>0</v>
      </c>
      <c r="F510" s="154">
        <f t="shared" si="223"/>
        <v>0</v>
      </c>
      <c r="G510" s="154">
        <f t="shared" si="223"/>
        <v>3653927</v>
      </c>
      <c r="H510" s="154">
        <f t="shared" si="223"/>
        <v>0</v>
      </c>
      <c r="I510" s="154">
        <f t="shared" si="223"/>
        <v>0</v>
      </c>
      <c r="J510" s="154">
        <f t="shared" si="223"/>
        <v>3653927</v>
      </c>
      <c r="K510" s="154">
        <f t="shared" si="223"/>
        <v>0</v>
      </c>
      <c r="L510" s="154">
        <f t="shared" si="223"/>
        <v>0</v>
      </c>
      <c r="M510" s="154">
        <f t="shared" si="223"/>
        <v>0</v>
      </c>
      <c r="N510" s="154">
        <f t="shared" si="223"/>
        <v>0</v>
      </c>
      <c r="O510" s="154">
        <f t="shared" si="223"/>
        <v>0</v>
      </c>
      <c r="P510" s="154">
        <f t="shared" si="223"/>
        <v>0</v>
      </c>
      <c r="Q510" s="154">
        <f t="shared" si="223"/>
        <v>3653927</v>
      </c>
      <c r="R510" s="154">
        <f t="shared" si="223"/>
        <v>0</v>
      </c>
      <c r="S510" s="452">
        <f t="shared" si="223"/>
        <v>0</v>
      </c>
      <c r="T510" s="182"/>
      <c r="U510" s="364">
        <v>304105049</v>
      </c>
      <c r="V510" s="362" t="s">
        <v>588</v>
      </c>
      <c r="W510" s="283">
        <v>0</v>
      </c>
      <c r="X510" s="283">
        <v>3653927</v>
      </c>
      <c r="Y510" s="283">
        <v>0</v>
      </c>
      <c r="Z510" s="283">
        <v>0</v>
      </c>
      <c r="AA510" s="283">
        <v>0</v>
      </c>
      <c r="AB510" s="283">
        <v>3653927</v>
      </c>
      <c r="AC510" s="283">
        <v>0</v>
      </c>
      <c r="AD510" s="283">
        <v>0</v>
      </c>
      <c r="AE510" s="283">
        <v>0</v>
      </c>
      <c r="AF510" s="283">
        <v>0</v>
      </c>
      <c r="AG510" s="283">
        <v>3653927</v>
      </c>
      <c r="AH510" s="283">
        <v>0</v>
      </c>
      <c r="AI510" s="283">
        <v>0</v>
      </c>
      <c r="AJ510" s="283">
        <v>0</v>
      </c>
      <c r="AK510" s="283">
        <v>0</v>
      </c>
      <c r="AL510" s="283">
        <v>0</v>
      </c>
      <c r="AM510" s="283">
        <v>0</v>
      </c>
      <c r="AN510" s="283">
        <v>0</v>
      </c>
      <c r="AO510" s="283">
        <v>0</v>
      </c>
      <c r="AP510" s="283">
        <v>0</v>
      </c>
      <c r="AQ510" s="283">
        <v>0</v>
      </c>
      <c r="AR510" s="283">
        <v>0</v>
      </c>
      <c r="AS510" s="283">
        <v>0</v>
      </c>
      <c r="AT510" s="283">
        <v>0</v>
      </c>
      <c r="AU510" s="283">
        <v>0</v>
      </c>
      <c r="AV510" s="283">
        <v>0</v>
      </c>
      <c r="AW510" s="283">
        <v>0</v>
      </c>
      <c r="AX510" s="283">
        <v>0</v>
      </c>
      <c r="AY510" s="283">
        <v>0</v>
      </c>
    </row>
    <row r="511" spans="1:51" ht="20.100000000000001" customHeight="1" x14ac:dyDescent="0.25">
      <c r="A511" s="26">
        <v>30410504901</v>
      </c>
      <c r="B511" s="21" t="s">
        <v>704</v>
      </c>
      <c r="C511" s="27"/>
      <c r="D511" s="183">
        <v>3653927</v>
      </c>
      <c r="E511" s="131">
        <v>0</v>
      </c>
      <c r="F511" s="131">
        <v>0</v>
      </c>
      <c r="G511" s="15">
        <f>C511+D511+E511-F511</f>
        <v>3653927</v>
      </c>
      <c r="H511" s="183">
        <v>0</v>
      </c>
      <c r="I511" s="183">
        <v>0</v>
      </c>
      <c r="J511" s="183">
        <f>G511-I511</f>
        <v>3653927</v>
      </c>
      <c r="K511" s="183">
        <v>0</v>
      </c>
      <c r="L511" s="183">
        <v>0</v>
      </c>
      <c r="M511" s="183">
        <v>0</v>
      </c>
      <c r="N511" s="183">
        <v>0</v>
      </c>
      <c r="O511" s="183">
        <v>0</v>
      </c>
      <c r="P511" s="15">
        <f>O511-I511</f>
        <v>0</v>
      </c>
      <c r="Q511" s="12">
        <f>G511-O511</f>
        <v>3653927</v>
      </c>
      <c r="R511" s="183">
        <v>0</v>
      </c>
      <c r="S511" s="438">
        <v>0</v>
      </c>
      <c r="T511" s="182"/>
      <c r="U511" s="364">
        <v>30410504901</v>
      </c>
      <c r="V511" s="362" t="s">
        <v>704</v>
      </c>
      <c r="W511" s="283">
        <v>0</v>
      </c>
      <c r="X511" s="283">
        <v>3653927</v>
      </c>
      <c r="Y511" s="283">
        <v>0</v>
      </c>
      <c r="Z511" s="283">
        <v>0</v>
      </c>
      <c r="AA511" s="283">
        <v>0</v>
      </c>
      <c r="AB511" s="283">
        <v>3653927</v>
      </c>
      <c r="AC511" s="283">
        <v>0</v>
      </c>
      <c r="AD511" s="283">
        <v>0</v>
      </c>
      <c r="AE511" s="283">
        <v>0</v>
      </c>
      <c r="AF511" s="283">
        <v>0</v>
      </c>
      <c r="AG511" s="283">
        <v>3653927</v>
      </c>
      <c r="AH511" s="283">
        <v>0</v>
      </c>
      <c r="AI511" s="283">
        <v>0</v>
      </c>
      <c r="AJ511" s="283">
        <v>0</v>
      </c>
      <c r="AK511" s="283">
        <v>0</v>
      </c>
      <c r="AL511" s="283">
        <v>0</v>
      </c>
      <c r="AM511" s="283">
        <v>0</v>
      </c>
      <c r="AN511" s="283">
        <v>0</v>
      </c>
      <c r="AO511" s="283">
        <v>0</v>
      </c>
      <c r="AP511" s="283">
        <v>0</v>
      </c>
      <c r="AQ511" s="283">
        <v>0</v>
      </c>
      <c r="AR511" s="283">
        <v>0</v>
      </c>
      <c r="AS511" s="283">
        <v>0</v>
      </c>
      <c r="AT511" s="283">
        <v>0</v>
      </c>
      <c r="AU511" s="283">
        <v>0</v>
      </c>
      <c r="AV511" s="283">
        <v>0</v>
      </c>
      <c r="AW511" s="283">
        <v>0</v>
      </c>
      <c r="AX511" s="283">
        <v>0</v>
      </c>
      <c r="AY511" s="283">
        <v>0</v>
      </c>
    </row>
    <row r="512" spans="1:51" ht="20.100000000000001" customHeight="1" x14ac:dyDescent="0.25">
      <c r="A512" s="152">
        <v>30410505</v>
      </c>
      <c r="B512" s="153" t="s">
        <v>705</v>
      </c>
      <c r="C512" s="154">
        <f t="shared" ref="C512:Q512" si="224">C513+C514+C515+C516+C519</f>
        <v>286561948</v>
      </c>
      <c r="D512" s="154">
        <f t="shared" si="224"/>
        <v>196426707</v>
      </c>
      <c r="E512" s="154">
        <f t="shared" si="224"/>
        <v>0</v>
      </c>
      <c r="F512" s="154">
        <f t="shared" si="224"/>
        <v>40000000</v>
      </c>
      <c r="G512" s="154">
        <f t="shared" si="224"/>
        <v>442988655</v>
      </c>
      <c r="H512" s="154">
        <f t="shared" si="224"/>
        <v>8840000</v>
      </c>
      <c r="I512" s="154">
        <f t="shared" si="224"/>
        <v>13910000</v>
      </c>
      <c r="J512" s="154">
        <f t="shared" si="224"/>
        <v>429078655</v>
      </c>
      <c r="K512" s="154">
        <f t="shared" si="224"/>
        <v>9360000</v>
      </c>
      <c r="L512" s="154">
        <f t="shared" si="224"/>
        <v>13910000</v>
      </c>
      <c r="M512" s="154">
        <f t="shared" si="224"/>
        <v>13910000</v>
      </c>
      <c r="N512" s="154">
        <f t="shared" si="224"/>
        <v>8840000</v>
      </c>
      <c r="O512" s="154">
        <f t="shared" si="224"/>
        <v>16310000</v>
      </c>
      <c r="P512" s="154">
        <f t="shared" si="224"/>
        <v>2400000</v>
      </c>
      <c r="Q512" s="154">
        <f t="shared" si="224"/>
        <v>426678655</v>
      </c>
      <c r="R512" s="154">
        <f>R513+R514+R515+R516+R519</f>
        <v>8840000</v>
      </c>
      <c r="S512" s="452">
        <f>S513+S514+S515+S516+S519</f>
        <v>16310000</v>
      </c>
      <c r="T512" s="182"/>
      <c r="U512" s="364">
        <v>30410505</v>
      </c>
      <c r="V512" s="362" t="s">
        <v>705</v>
      </c>
      <c r="W512" s="283">
        <v>286561948</v>
      </c>
      <c r="X512" s="283">
        <v>196426707</v>
      </c>
      <c r="Y512" s="283">
        <v>0</v>
      </c>
      <c r="Z512" s="283">
        <v>0</v>
      </c>
      <c r="AA512" s="283">
        <v>40000000</v>
      </c>
      <c r="AB512" s="283">
        <v>442988655</v>
      </c>
      <c r="AC512" s="283">
        <v>0</v>
      </c>
      <c r="AD512" s="283">
        <v>7470000</v>
      </c>
      <c r="AE512" s="283">
        <v>8840000</v>
      </c>
      <c r="AF512" s="283">
        <v>16310000</v>
      </c>
      <c r="AG512" s="283">
        <v>426678655</v>
      </c>
      <c r="AH512" s="283">
        <v>0</v>
      </c>
      <c r="AI512" s="283">
        <v>5070000</v>
      </c>
      <c r="AJ512" s="283">
        <v>8840000</v>
      </c>
      <c r="AK512" s="283">
        <v>13910000</v>
      </c>
      <c r="AL512" s="283">
        <v>2400000</v>
      </c>
      <c r="AM512" s="283">
        <v>0</v>
      </c>
      <c r="AN512" s="283">
        <v>4550000</v>
      </c>
      <c r="AO512" s="283">
        <v>9360000</v>
      </c>
      <c r="AP512" s="283">
        <v>13910000</v>
      </c>
      <c r="AQ512" s="283">
        <v>0</v>
      </c>
      <c r="AR512" s="283">
        <v>0</v>
      </c>
      <c r="AS512" s="283">
        <v>0</v>
      </c>
      <c r="AT512" s="283">
        <v>0</v>
      </c>
      <c r="AU512" s="283">
        <v>4550000</v>
      </c>
      <c r="AV512" s="283">
        <v>9360000</v>
      </c>
      <c r="AW512" s="283">
        <v>13910000</v>
      </c>
      <c r="AX512" s="283">
        <v>13910000</v>
      </c>
      <c r="AY512" s="283">
        <v>13910000</v>
      </c>
    </row>
    <row r="513" spans="1:60" ht="20.100000000000001" customHeight="1" x14ac:dyDescent="0.25">
      <c r="A513" s="10">
        <v>304105051</v>
      </c>
      <c r="B513" s="22" t="s">
        <v>706</v>
      </c>
      <c r="C513" s="23">
        <v>144561948</v>
      </c>
      <c r="D513" s="183">
        <v>0</v>
      </c>
      <c r="E513" s="131">
        <v>0</v>
      </c>
      <c r="F513" s="131">
        <v>0</v>
      </c>
      <c r="G513" s="12">
        <f>C513+D513+E513-F513</f>
        <v>144561948</v>
      </c>
      <c r="H513" s="183">
        <v>0</v>
      </c>
      <c r="I513" s="183">
        <v>0</v>
      </c>
      <c r="J513" s="183">
        <f>G513-I513</f>
        <v>144561948</v>
      </c>
      <c r="K513" s="183">
        <v>0</v>
      </c>
      <c r="L513" s="183">
        <v>0</v>
      </c>
      <c r="M513" s="183">
        <v>0</v>
      </c>
      <c r="N513" s="183">
        <v>0</v>
      </c>
      <c r="O513" s="183">
        <v>0</v>
      </c>
      <c r="P513" s="12">
        <f>O513-I513</f>
        <v>0</v>
      </c>
      <c r="Q513" s="12">
        <f>G513-O513</f>
        <v>144561948</v>
      </c>
      <c r="R513" s="183">
        <v>0</v>
      </c>
      <c r="S513" s="438">
        <v>0</v>
      </c>
      <c r="T513" s="182"/>
      <c r="U513" s="364">
        <v>304105051</v>
      </c>
      <c r="V513" s="362" t="s">
        <v>706</v>
      </c>
      <c r="W513" s="283">
        <v>144561948</v>
      </c>
      <c r="X513" s="283">
        <v>0</v>
      </c>
      <c r="Y513" s="283">
        <v>0</v>
      </c>
      <c r="Z513" s="283">
        <v>0</v>
      </c>
      <c r="AA513" s="283">
        <v>0</v>
      </c>
      <c r="AB513" s="283">
        <v>144561948</v>
      </c>
      <c r="AC513" s="283">
        <v>0</v>
      </c>
      <c r="AD513" s="283">
        <v>0</v>
      </c>
      <c r="AE513" s="283">
        <v>0</v>
      </c>
      <c r="AF513" s="283">
        <v>0</v>
      </c>
      <c r="AG513" s="283">
        <v>144561948</v>
      </c>
      <c r="AH513" s="283">
        <v>0</v>
      </c>
      <c r="AI513" s="283">
        <v>0</v>
      </c>
      <c r="AJ513" s="283">
        <v>0</v>
      </c>
      <c r="AK513" s="283">
        <v>0</v>
      </c>
      <c r="AL513" s="283">
        <v>0</v>
      </c>
      <c r="AM513" s="283">
        <v>0</v>
      </c>
      <c r="AN513" s="283">
        <v>0</v>
      </c>
      <c r="AO513" s="283">
        <v>0</v>
      </c>
      <c r="AP513" s="283">
        <v>0</v>
      </c>
      <c r="AQ513" s="283">
        <v>0</v>
      </c>
      <c r="AR513" s="283">
        <v>0</v>
      </c>
      <c r="AS513" s="283">
        <v>0</v>
      </c>
      <c r="AT513" s="283">
        <v>0</v>
      </c>
      <c r="AU513" s="283">
        <v>0</v>
      </c>
      <c r="AV513" s="283">
        <v>0</v>
      </c>
      <c r="AW513" s="283">
        <v>0</v>
      </c>
      <c r="AX513" s="283">
        <v>0</v>
      </c>
      <c r="AY513" s="283">
        <v>0</v>
      </c>
    </row>
    <row r="514" spans="1:60" ht="20.100000000000001" customHeight="1" x14ac:dyDescent="0.25">
      <c r="A514" s="10">
        <v>304105053</v>
      </c>
      <c r="B514" s="22" t="s">
        <v>707</v>
      </c>
      <c r="C514" s="24">
        <v>100000000</v>
      </c>
      <c r="D514" s="183">
        <v>0</v>
      </c>
      <c r="E514" s="131">
        <v>0</v>
      </c>
      <c r="F514" s="131">
        <v>0</v>
      </c>
      <c r="G514" s="13">
        <f>C514+D514+E514-F514</f>
        <v>100000000</v>
      </c>
      <c r="H514" s="183">
        <v>0</v>
      </c>
      <c r="I514" s="183">
        <v>0</v>
      </c>
      <c r="J514" s="183">
        <f>G514-I514</f>
        <v>100000000</v>
      </c>
      <c r="K514" s="183">
        <v>0</v>
      </c>
      <c r="L514" s="183">
        <v>0</v>
      </c>
      <c r="M514" s="183">
        <v>0</v>
      </c>
      <c r="N514" s="183">
        <v>0</v>
      </c>
      <c r="O514" s="183">
        <v>0</v>
      </c>
      <c r="P514" s="13">
        <f>O514-I514</f>
        <v>0</v>
      </c>
      <c r="Q514" s="12">
        <f>G514-O514</f>
        <v>100000000</v>
      </c>
      <c r="R514" s="183">
        <v>0</v>
      </c>
      <c r="S514" s="438">
        <v>0</v>
      </c>
      <c r="T514" s="182"/>
      <c r="U514" s="364">
        <v>304105053</v>
      </c>
      <c r="V514" s="362" t="s">
        <v>707</v>
      </c>
      <c r="W514" s="283">
        <v>100000000</v>
      </c>
      <c r="X514" s="283">
        <v>0</v>
      </c>
      <c r="Y514" s="283">
        <v>0</v>
      </c>
      <c r="Z514" s="283">
        <v>0</v>
      </c>
      <c r="AA514" s="283">
        <v>0</v>
      </c>
      <c r="AB514" s="283">
        <v>100000000</v>
      </c>
      <c r="AC514" s="283">
        <v>0</v>
      </c>
      <c r="AD514" s="283">
        <v>0</v>
      </c>
      <c r="AE514" s="283">
        <v>0</v>
      </c>
      <c r="AF514" s="283">
        <v>0</v>
      </c>
      <c r="AG514" s="283">
        <v>100000000</v>
      </c>
      <c r="AH514" s="283">
        <v>0</v>
      </c>
      <c r="AI514" s="283">
        <v>0</v>
      </c>
      <c r="AJ514" s="283">
        <v>0</v>
      </c>
      <c r="AK514" s="283">
        <v>0</v>
      </c>
      <c r="AL514" s="283">
        <v>0</v>
      </c>
      <c r="AM514" s="283">
        <v>0</v>
      </c>
      <c r="AN514" s="283">
        <v>0</v>
      </c>
      <c r="AO514" s="283">
        <v>0</v>
      </c>
      <c r="AP514" s="283">
        <v>0</v>
      </c>
      <c r="AQ514" s="283">
        <v>0</v>
      </c>
      <c r="AR514" s="283">
        <v>0</v>
      </c>
      <c r="AS514" s="283">
        <v>0</v>
      </c>
      <c r="AT514" s="283">
        <v>0</v>
      </c>
      <c r="AU514" s="283">
        <v>0</v>
      </c>
      <c r="AV514" s="283">
        <v>0</v>
      </c>
      <c r="AW514" s="283">
        <v>0</v>
      </c>
      <c r="AX514" s="283">
        <v>0</v>
      </c>
      <c r="AY514" s="283">
        <v>0</v>
      </c>
    </row>
    <row r="515" spans="1:60" ht="20.100000000000001" customHeight="1" x14ac:dyDescent="0.25">
      <c r="A515" s="10">
        <v>304105054</v>
      </c>
      <c r="B515" s="22" t="s">
        <v>708</v>
      </c>
      <c r="C515" s="25">
        <v>42000000</v>
      </c>
      <c r="D515" s="183">
        <v>0</v>
      </c>
      <c r="E515" s="131">
        <v>0</v>
      </c>
      <c r="F515" s="131">
        <v>40000000</v>
      </c>
      <c r="G515" s="14">
        <f>C515+D515+E515-F515</f>
        <v>2000000</v>
      </c>
      <c r="H515" s="183">
        <v>0</v>
      </c>
      <c r="I515" s="183">
        <v>0</v>
      </c>
      <c r="J515" s="183">
        <f>G515-I515</f>
        <v>2000000</v>
      </c>
      <c r="K515" s="183">
        <v>0</v>
      </c>
      <c r="L515" s="183">
        <v>0</v>
      </c>
      <c r="M515" s="183">
        <v>0</v>
      </c>
      <c r="N515" s="183">
        <v>0</v>
      </c>
      <c r="O515" s="183">
        <v>0</v>
      </c>
      <c r="P515" s="14">
        <f>O515-I515</f>
        <v>0</v>
      </c>
      <c r="Q515" s="12">
        <f>G515-O515</f>
        <v>2000000</v>
      </c>
      <c r="R515" s="183">
        <v>0</v>
      </c>
      <c r="S515" s="438">
        <v>0</v>
      </c>
      <c r="T515" s="182"/>
      <c r="U515" s="364">
        <v>304105054</v>
      </c>
      <c r="V515" s="362" t="s">
        <v>708</v>
      </c>
      <c r="W515" s="283">
        <v>42000000</v>
      </c>
      <c r="X515" s="283">
        <v>0</v>
      </c>
      <c r="Y515" s="283">
        <v>0</v>
      </c>
      <c r="Z515" s="283">
        <v>0</v>
      </c>
      <c r="AA515" s="283">
        <v>40000000</v>
      </c>
      <c r="AB515" s="283">
        <v>2000000</v>
      </c>
      <c r="AC515" s="283">
        <v>0</v>
      </c>
      <c r="AD515" s="283">
        <v>0</v>
      </c>
      <c r="AE515" s="283">
        <v>0</v>
      </c>
      <c r="AF515" s="283">
        <v>0</v>
      </c>
      <c r="AG515" s="283">
        <v>2000000</v>
      </c>
      <c r="AH515" s="283">
        <v>0</v>
      </c>
      <c r="AI515" s="283">
        <v>0</v>
      </c>
      <c r="AJ515" s="283">
        <v>0</v>
      </c>
      <c r="AK515" s="283">
        <v>0</v>
      </c>
      <c r="AL515" s="283">
        <v>0</v>
      </c>
      <c r="AM515" s="283">
        <v>0</v>
      </c>
      <c r="AN515" s="283">
        <v>0</v>
      </c>
      <c r="AO515" s="283">
        <v>0</v>
      </c>
      <c r="AP515" s="283">
        <v>0</v>
      </c>
      <c r="AQ515" s="283">
        <v>0</v>
      </c>
      <c r="AR515" s="283">
        <v>0</v>
      </c>
      <c r="AS515" s="283">
        <v>0</v>
      </c>
      <c r="AT515" s="283">
        <v>0</v>
      </c>
      <c r="AU515" s="283">
        <v>0</v>
      </c>
      <c r="AV515" s="283">
        <v>0</v>
      </c>
      <c r="AW515" s="283">
        <v>0</v>
      </c>
      <c r="AX515" s="283">
        <v>0</v>
      </c>
      <c r="AY515" s="283">
        <v>0</v>
      </c>
    </row>
    <row r="516" spans="1:60" s="28" customFormat="1" ht="20.100000000000001" customHeight="1" x14ac:dyDescent="0.25">
      <c r="A516" s="152">
        <v>304105056</v>
      </c>
      <c r="B516" s="153" t="s">
        <v>586</v>
      </c>
      <c r="C516" s="154">
        <f t="shared" ref="C516:Q516" si="225">C517+C518</f>
        <v>0</v>
      </c>
      <c r="D516" s="154">
        <f t="shared" si="225"/>
        <v>167210707</v>
      </c>
      <c r="E516" s="154">
        <f t="shared" si="225"/>
        <v>0</v>
      </c>
      <c r="F516" s="154">
        <f t="shared" si="225"/>
        <v>0</v>
      </c>
      <c r="G516" s="154">
        <f t="shared" si="225"/>
        <v>167210707</v>
      </c>
      <c r="H516" s="154">
        <f t="shared" si="225"/>
        <v>7800000</v>
      </c>
      <c r="I516" s="154">
        <f t="shared" si="225"/>
        <v>12220000</v>
      </c>
      <c r="J516" s="154">
        <f t="shared" si="225"/>
        <v>154990707</v>
      </c>
      <c r="K516" s="154">
        <f t="shared" si="225"/>
        <v>8320000</v>
      </c>
      <c r="L516" s="154">
        <f t="shared" si="225"/>
        <v>12220000</v>
      </c>
      <c r="M516" s="154">
        <f t="shared" si="225"/>
        <v>12220000</v>
      </c>
      <c r="N516" s="154">
        <f t="shared" si="225"/>
        <v>7800000</v>
      </c>
      <c r="O516" s="154">
        <f t="shared" si="225"/>
        <v>14620000</v>
      </c>
      <c r="P516" s="154">
        <f t="shared" si="225"/>
        <v>2400000</v>
      </c>
      <c r="Q516" s="154">
        <f t="shared" si="225"/>
        <v>152590707</v>
      </c>
      <c r="R516" s="154">
        <f>R517+R518</f>
        <v>7800000</v>
      </c>
      <c r="S516" s="452">
        <f>S517+S518</f>
        <v>14620000</v>
      </c>
      <c r="T516" s="182"/>
      <c r="U516" s="364">
        <v>304105056</v>
      </c>
      <c r="V516" s="362" t="s">
        <v>586</v>
      </c>
      <c r="W516" s="283">
        <v>0</v>
      </c>
      <c r="X516" s="283">
        <v>167210707</v>
      </c>
      <c r="Y516" s="283">
        <v>0</v>
      </c>
      <c r="Z516" s="283">
        <v>0</v>
      </c>
      <c r="AA516" s="283">
        <v>0</v>
      </c>
      <c r="AB516" s="283">
        <v>167210707</v>
      </c>
      <c r="AC516" s="283">
        <v>0</v>
      </c>
      <c r="AD516" s="283">
        <v>6820000</v>
      </c>
      <c r="AE516" s="283">
        <v>7800000</v>
      </c>
      <c r="AF516" s="283">
        <v>14620000</v>
      </c>
      <c r="AG516" s="283">
        <v>152590707</v>
      </c>
      <c r="AH516" s="283">
        <v>0</v>
      </c>
      <c r="AI516" s="283">
        <v>4420000</v>
      </c>
      <c r="AJ516" s="283">
        <v>7800000</v>
      </c>
      <c r="AK516" s="283">
        <v>12220000</v>
      </c>
      <c r="AL516" s="283">
        <v>2400000</v>
      </c>
      <c r="AM516" s="283">
        <v>0</v>
      </c>
      <c r="AN516" s="283">
        <v>3900000</v>
      </c>
      <c r="AO516" s="283">
        <v>8320000</v>
      </c>
      <c r="AP516" s="283">
        <v>12220000</v>
      </c>
      <c r="AQ516" s="283">
        <v>0</v>
      </c>
      <c r="AR516" s="283">
        <v>0</v>
      </c>
      <c r="AS516" s="283">
        <v>0</v>
      </c>
      <c r="AT516" s="283">
        <v>0</v>
      </c>
      <c r="AU516" s="283">
        <v>3900000</v>
      </c>
      <c r="AV516" s="283">
        <v>8320000</v>
      </c>
      <c r="AW516" s="283">
        <v>12220000</v>
      </c>
      <c r="AX516" s="283">
        <v>12220000</v>
      </c>
      <c r="AY516" s="283">
        <v>12220000</v>
      </c>
      <c r="AZ516" s="368"/>
      <c r="BA516" s="368"/>
      <c r="BB516" s="368"/>
      <c r="BC516" s="368"/>
      <c r="BD516" s="368"/>
      <c r="BE516" s="368"/>
      <c r="BF516" s="368"/>
      <c r="BG516" s="368"/>
      <c r="BH516" s="368"/>
    </row>
    <row r="517" spans="1:60" s="28" customFormat="1" ht="20.100000000000001" customHeight="1" x14ac:dyDescent="0.25">
      <c r="A517" s="26">
        <v>30410505601</v>
      </c>
      <c r="B517" s="21" t="s">
        <v>709</v>
      </c>
      <c r="C517" s="23"/>
      <c r="D517" s="183">
        <v>32979970</v>
      </c>
      <c r="E517" s="131">
        <v>0</v>
      </c>
      <c r="F517" s="131">
        <v>0</v>
      </c>
      <c r="G517" s="12">
        <f>C517+D517+E517-F517</f>
        <v>32979970</v>
      </c>
      <c r="H517" s="183">
        <v>7800000</v>
      </c>
      <c r="I517" s="183">
        <v>12220000</v>
      </c>
      <c r="J517" s="183">
        <f>G517-I517</f>
        <v>20759970</v>
      </c>
      <c r="K517" s="183">
        <v>8320000</v>
      </c>
      <c r="L517" s="183">
        <v>12220000</v>
      </c>
      <c r="M517" s="183">
        <v>12220000</v>
      </c>
      <c r="N517" s="183">
        <v>7800000</v>
      </c>
      <c r="O517" s="183">
        <v>14620000</v>
      </c>
      <c r="P517" s="12">
        <f>O517-I517</f>
        <v>2400000</v>
      </c>
      <c r="Q517" s="12">
        <f>G517-O517</f>
        <v>18359970</v>
      </c>
      <c r="R517" s="183">
        <v>7800000</v>
      </c>
      <c r="S517" s="438">
        <v>14620000</v>
      </c>
      <c r="T517" s="182"/>
      <c r="U517" s="364">
        <v>30410505601</v>
      </c>
      <c r="V517" s="362" t="s">
        <v>709</v>
      </c>
      <c r="W517" s="283">
        <v>0</v>
      </c>
      <c r="X517" s="283">
        <v>32979970</v>
      </c>
      <c r="Y517" s="283">
        <v>0</v>
      </c>
      <c r="Z517" s="283">
        <v>0</v>
      </c>
      <c r="AA517" s="283">
        <v>0</v>
      </c>
      <c r="AB517" s="283">
        <v>32979970</v>
      </c>
      <c r="AC517" s="283">
        <v>0</v>
      </c>
      <c r="AD517" s="283">
        <v>6820000</v>
      </c>
      <c r="AE517" s="283">
        <v>7800000</v>
      </c>
      <c r="AF517" s="283">
        <v>14620000</v>
      </c>
      <c r="AG517" s="283">
        <v>18359970</v>
      </c>
      <c r="AH517" s="283">
        <v>0</v>
      </c>
      <c r="AI517" s="283">
        <v>4420000</v>
      </c>
      <c r="AJ517" s="283">
        <v>7800000</v>
      </c>
      <c r="AK517" s="283">
        <v>12220000</v>
      </c>
      <c r="AL517" s="283">
        <v>2400000</v>
      </c>
      <c r="AM517" s="283">
        <v>0</v>
      </c>
      <c r="AN517" s="283">
        <v>3900000</v>
      </c>
      <c r="AO517" s="283">
        <v>8320000</v>
      </c>
      <c r="AP517" s="283">
        <v>12220000</v>
      </c>
      <c r="AQ517" s="283">
        <v>0</v>
      </c>
      <c r="AR517" s="283">
        <v>0</v>
      </c>
      <c r="AS517" s="283">
        <v>0</v>
      </c>
      <c r="AT517" s="283">
        <v>0</v>
      </c>
      <c r="AU517" s="283">
        <v>3900000</v>
      </c>
      <c r="AV517" s="283">
        <v>8320000</v>
      </c>
      <c r="AW517" s="283">
        <v>12220000</v>
      </c>
      <c r="AX517" s="283">
        <v>12220000</v>
      </c>
      <c r="AY517" s="283">
        <v>12220000</v>
      </c>
      <c r="AZ517" s="368"/>
      <c r="BA517" s="368"/>
      <c r="BB517" s="368"/>
      <c r="BC517" s="368"/>
      <c r="BD517" s="368"/>
      <c r="BE517" s="368"/>
      <c r="BF517" s="368"/>
      <c r="BG517" s="368"/>
      <c r="BH517" s="368"/>
    </row>
    <row r="518" spans="1:60" ht="20.100000000000001" customHeight="1" x14ac:dyDescent="0.25">
      <c r="A518" s="26">
        <v>30410505602</v>
      </c>
      <c r="B518" s="21" t="s">
        <v>710</v>
      </c>
      <c r="C518" s="25"/>
      <c r="D518" s="183">
        <v>134230737</v>
      </c>
      <c r="E518" s="131">
        <v>0</v>
      </c>
      <c r="F518" s="131">
        <v>0</v>
      </c>
      <c r="G518" s="14">
        <f>C518+D518+E518-F518</f>
        <v>134230737</v>
      </c>
      <c r="H518" s="183">
        <v>0</v>
      </c>
      <c r="I518" s="183">
        <v>0</v>
      </c>
      <c r="J518" s="183">
        <f>G518-I518</f>
        <v>134230737</v>
      </c>
      <c r="K518" s="183">
        <v>0</v>
      </c>
      <c r="L518" s="183">
        <v>0</v>
      </c>
      <c r="M518" s="183">
        <v>0</v>
      </c>
      <c r="N518" s="183">
        <v>0</v>
      </c>
      <c r="O518" s="183">
        <v>0</v>
      </c>
      <c r="P518" s="14">
        <f>O518-I518</f>
        <v>0</v>
      </c>
      <c r="Q518" s="12">
        <f>G518-O518</f>
        <v>134230737</v>
      </c>
      <c r="R518" s="183">
        <v>0</v>
      </c>
      <c r="S518" s="438">
        <v>0</v>
      </c>
      <c r="T518" s="182"/>
      <c r="U518" s="364">
        <v>30410505602</v>
      </c>
      <c r="V518" s="362" t="s">
        <v>710</v>
      </c>
      <c r="W518" s="283">
        <v>0</v>
      </c>
      <c r="X518" s="283">
        <v>134230737</v>
      </c>
      <c r="Y518" s="283">
        <v>0</v>
      </c>
      <c r="Z518" s="283">
        <v>0</v>
      </c>
      <c r="AA518" s="283">
        <v>0</v>
      </c>
      <c r="AB518" s="283">
        <v>134230737</v>
      </c>
      <c r="AC518" s="283">
        <v>0</v>
      </c>
      <c r="AD518" s="283">
        <v>0</v>
      </c>
      <c r="AE518" s="283">
        <v>0</v>
      </c>
      <c r="AF518" s="283">
        <v>0</v>
      </c>
      <c r="AG518" s="283">
        <v>134230737</v>
      </c>
      <c r="AH518" s="283">
        <v>0</v>
      </c>
      <c r="AI518" s="283">
        <v>0</v>
      </c>
      <c r="AJ518" s="283">
        <v>0</v>
      </c>
      <c r="AK518" s="283">
        <v>0</v>
      </c>
      <c r="AL518" s="283">
        <v>0</v>
      </c>
      <c r="AM518" s="283">
        <v>0</v>
      </c>
      <c r="AN518" s="283">
        <v>0</v>
      </c>
      <c r="AO518" s="283">
        <v>0</v>
      </c>
      <c r="AP518" s="283">
        <v>0</v>
      </c>
      <c r="AQ518" s="283">
        <v>0</v>
      </c>
      <c r="AR518" s="283">
        <v>0</v>
      </c>
      <c r="AS518" s="283">
        <v>0</v>
      </c>
      <c r="AT518" s="283">
        <v>0</v>
      </c>
      <c r="AU518" s="283">
        <v>0</v>
      </c>
      <c r="AV518" s="283">
        <v>0</v>
      </c>
      <c r="AW518" s="283">
        <v>0</v>
      </c>
      <c r="AX518" s="283">
        <v>0</v>
      </c>
      <c r="AY518" s="283">
        <v>0</v>
      </c>
    </row>
    <row r="519" spans="1:60" ht="20.100000000000001" customHeight="1" x14ac:dyDescent="0.25">
      <c r="A519" s="152">
        <v>304105059</v>
      </c>
      <c r="B519" s="153" t="s">
        <v>588</v>
      </c>
      <c r="C519" s="154">
        <f t="shared" ref="C519:Q519" si="226">C520+C521</f>
        <v>0</v>
      </c>
      <c r="D519" s="154">
        <f t="shared" si="226"/>
        <v>29216000</v>
      </c>
      <c r="E519" s="154">
        <f t="shared" si="226"/>
        <v>0</v>
      </c>
      <c r="F519" s="154">
        <f t="shared" si="226"/>
        <v>0</v>
      </c>
      <c r="G519" s="154">
        <f t="shared" si="226"/>
        <v>29216000</v>
      </c>
      <c r="H519" s="154">
        <f t="shared" si="226"/>
        <v>1040000</v>
      </c>
      <c r="I519" s="154">
        <f t="shared" si="226"/>
        <v>1690000</v>
      </c>
      <c r="J519" s="154">
        <f t="shared" si="226"/>
        <v>27526000</v>
      </c>
      <c r="K519" s="154">
        <f t="shared" si="226"/>
        <v>1040000</v>
      </c>
      <c r="L519" s="154">
        <f t="shared" si="226"/>
        <v>1690000</v>
      </c>
      <c r="M519" s="154">
        <f t="shared" si="226"/>
        <v>1690000</v>
      </c>
      <c r="N519" s="154">
        <f t="shared" si="226"/>
        <v>1040000</v>
      </c>
      <c r="O519" s="154">
        <f t="shared" si="226"/>
        <v>1690000</v>
      </c>
      <c r="P519" s="154">
        <f t="shared" si="226"/>
        <v>0</v>
      </c>
      <c r="Q519" s="154">
        <f t="shared" si="226"/>
        <v>27526000</v>
      </c>
      <c r="R519" s="154">
        <f>R520+R521</f>
        <v>1040000</v>
      </c>
      <c r="S519" s="452">
        <f>S520+S521</f>
        <v>1690000</v>
      </c>
      <c r="T519" s="182"/>
      <c r="U519" s="364">
        <v>304105059</v>
      </c>
      <c r="V519" s="362" t="s">
        <v>588</v>
      </c>
      <c r="W519" s="283">
        <v>0</v>
      </c>
      <c r="X519" s="283">
        <v>29216000</v>
      </c>
      <c r="Y519" s="283">
        <v>0</v>
      </c>
      <c r="Z519" s="283">
        <v>0</v>
      </c>
      <c r="AA519" s="283">
        <v>0</v>
      </c>
      <c r="AB519" s="283">
        <v>29216000</v>
      </c>
      <c r="AC519" s="283">
        <v>0</v>
      </c>
      <c r="AD519" s="283">
        <v>650000</v>
      </c>
      <c r="AE519" s="283">
        <v>1040000</v>
      </c>
      <c r="AF519" s="283">
        <v>1690000</v>
      </c>
      <c r="AG519" s="283">
        <v>27526000</v>
      </c>
      <c r="AH519" s="283">
        <v>0</v>
      </c>
      <c r="AI519" s="283">
        <v>650000</v>
      </c>
      <c r="AJ519" s="283">
        <v>1040000</v>
      </c>
      <c r="AK519" s="283">
        <v>1690000</v>
      </c>
      <c r="AL519" s="283">
        <v>0</v>
      </c>
      <c r="AM519" s="283">
        <v>0</v>
      </c>
      <c r="AN519" s="283">
        <v>650000</v>
      </c>
      <c r="AO519" s="283">
        <v>1040000</v>
      </c>
      <c r="AP519" s="283">
        <v>1690000</v>
      </c>
      <c r="AQ519" s="283">
        <v>0</v>
      </c>
      <c r="AR519" s="283">
        <v>0</v>
      </c>
      <c r="AS519" s="283">
        <v>0</v>
      </c>
      <c r="AT519" s="283">
        <v>0</v>
      </c>
      <c r="AU519" s="283">
        <v>650000</v>
      </c>
      <c r="AV519" s="283">
        <v>1040000</v>
      </c>
      <c r="AW519" s="283">
        <v>1690000</v>
      </c>
      <c r="AX519" s="283">
        <v>1690000</v>
      </c>
      <c r="AY519" s="283">
        <v>1690000</v>
      </c>
    </row>
    <row r="520" spans="1:60" ht="20.100000000000001" customHeight="1" x14ac:dyDescent="0.25">
      <c r="A520" s="26">
        <v>30410505901</v>
      </c>
      <c r="B520" s="21" t="s">
        <v>711</v>
      </c>
      <c r="C520" s="23"/>
      <c r="D520" s="183">
        <v>27216000</v>
      </c>
      <c r="E520" s="131">
        <v>0</v>
      </c>
      <c r="F520" s="131">
        <v>0</v>
      </c>
      <c r="G520" s="12">
        <f>C520+D520+E520-F520</f>
        <v>27216000</v>
      </c>
      <c r="H520" s="183">
        <v>1040000</v>
      </c>
      <c r="I520" s="183">
        <v>1690000</v>
      </c>
      <c r="J520" s="183">
        <f>G520-I520</f>
        <v>25526000</v>
      </c>
      <c r="K520" s="183">
        <v>1040000</v>
      </c>
      <c r="L520" s="183">
        <v>1690000</v>
      </c>
      <c r="M520" s="183">
        <v>1690000</v>
      </c>
      <c r="N520" s="183">
        <v>1040000</v>
      </c>
      <c r="O520" s="183">
        <v>1690000</v>
      </c>
      <c r="P520" s="12">
        <f>O520-I520</f>
        <v>0</v>
      </c>
      <c r="Q520" s="12">
        <f>G520-O520</f>
        <v>25526000</v>
      </c>
      <c r="R520" s="183">
        <v>1040000</v>
      </c>
      <c r="S520" s="438">
        <v>1690000</v>
      </c>
      <c r="T520" s="182"/>
      <c r="U520" s="364">
        <v>30410505901</v>
      </c>
      <c r="V520" s="362" t="s">
        <v>711</v>
      </c>
      <c r="W520" s="283">
        <v>0</v>
      </c>
      <c r="X520" s="283">
        <v>27216000</v>
      </c>
      <c r="Y520" s="283">
        <v>0</v>
      </c>
      <c r="Z520" s="283">
        <v>0</v>
      </c>
      <c r="AA520" s="283">
        <v>0</v>
      </c>
      <c r="AB520" s="283">
        <v>27216000</v>
      </c>
      <c r="AC520" s="283">
        <v>0</v>
      </c>
      <c r="AD520" s="283">
        <v>650000</v>
      </c>
      <c r="AE520" s="283">
        <v>1040000</v>
      </c>
      <c r="AF520" s="283">
        <v>1690000</v>
      </c>
      <c r="AG520" s="283">
        <v>25526000</v>
      </c>
      <c r="AH520" s="283">
        <v>0</v>
      </c>
      <c r="AI520" s="283">
        <v>650000</v>
      </c>
      <c r="AJ520" s="283">
        <v>1040000</v>
      </c>
      <c r="AK520" s="283">
        <v>1690000</v>
      </c>
      <c r="AL520" s="283">
        <v>0</v>
      </c>
      <c r="AM520" s="283">
        <v>0</v>
      </c>
      <c r="AN520" s="283">
        <v>650000</v>
      </c>
      <c r="AO520" s="283">
        <v>1040000</v>
      </c>
      <c r="AP520" s="283">
        <v>1690000</v>
      </c>
      <c r="AQ520" s="283">
        <v>0</v>
      </c>
      <c r="AR520" s="283">
        <v>0</v>
      </c>
      <c r="AS520" s="283">
        <v>0</v>
      </c>
      <c r="AT520" s="283">
        <v>0</v>
      </c>
      <c r="AU520" s="283">
        <v>650000</v>
      </c>
      <c r="AV520" s="283">
        <v>1040000</v>
      </c>
      <c r="AW520" s="283">
        <v>1690000</v>
      </c>
      <c r="AX520" s="283">
        <v>1690000</v>
      </c>
      <c r="AY520" s="283">
        <v>1690000</v>
      </c>
    </row>
    <row r="521" spans="1:60" ht="20.100000000000001" customHeight="1" x14ac:dyDescent="0.25">
      <c r="A521" s="26">
        <v>30410505902</v>
      </c>
      <c r="B521" s="21" t="s">
        <v>712</v>
      </c>
      <c r="C521" s="25"/>
      <c r="D521" s="183">
        <v>2000000</v>
      </c>
      <c r="E521" s="131">
        <v>0</v>
      </c>
      <c r="F521" s="131">
        <v>0</v>
      </c>
      <c r="G521" s="14">
        <f>C521+D521+E521-F521</f>
        <v>2000000</v>
      </c>
      <c r="H521" s="183">
        <v>0</v>
      </c>
      <c r="I521" s="183">
        <v>0</v>
      </c>
      <c r="J521" s="183">
        <f>G521-I521</f>
        <v>2000000</v>
      </c>
      <c r="K521" s="183">
        <v>0</v>
      </c>
      <c r="L521" s="183">
        <v>0</v>
      </c>
      <c r="M521" s="183">
        <v>0</v>
      </c>
      <c r="N521" s="183">
        <v>0</v>
      </c>
      <c r="O521" s="183">
        <v>0</v>
      </c>
      <c r="P521" s="14">
        <f>O521-I521</f>
        <v>0</v>
      </c>
      <c r="Q521" s="12">
        <f>G521-O521</f>
        <v>2000000</v>
      </c>
      <c r="R521" s="183">
        <v>0</v>
      </c>
      <c r="S521" s="438">
        <v>0</v>
      </c>
      <c r="T521" s="182"/>
      <c r="U521" s="364">
        <v>30410505902</v>
      </c>
      <c r="V521" s="362" t="s">
        <v>712</v>
      </c>
      <c r="W521" s="283">
        <v>0</v>
      </c>
      <c r="X521" s="283">
        <v>2000000</v>
      </c>
      <c r="Y521" s="283">
        <v>0</v>
      </c>
      <c r="Z521" s="283">
        <v>0</v>
      </c>
      <c r="AA521" s="283">
        <v>0</v>
      </c>
      <c r="AB521" s="283">
        <v>2000000</v>
      </c>
      <c r="AC521" s="283">
        <v>0</v>
      </c>
      <c r="AD521" s="283">
        <v>0</v>
      </c>
      <c r="AE521" s="283">
        <v>0</v>
      </c>
      <c r="AF521" s="283">
        <v>0</v>
      </c>
      <c r="AG521" s="283">
        <v>2000000</v>
      </c>
      <c r="AH521" s="283">
        <v>0</v>
      </c>
      <c r="AI521" s="283">
        <v>0</v>
      </c>
      <c r="AJ521" s="283">
        <v>0</v>
      </c>
      <c r="AK521" s="283">
        <v>0</v>
      </c>
      <c r="AL521" s="283">
        <v>0</v>
      </c>
      <c r="AM521" s="283">
        <v>0</v>
      </c>
      <c r="AN521" s="283">
        <v>0</v>
      </c>
      <c r="AO521" s="283">
        <v>0</v>
      </c>
      <c r="AP521" s="283">
        <v>0</v>
      </c>
      <c r="AQ521" s="283">
        <v>0</v>
      </c>
      <c r="AR521" s="283">
        <v>0</v>
      </c>
      <c r="AS521" s="283">
        <v>0</v>
      </c>
      <c r="AT521" s="283">
        <v>0</v>
      </c>
      <c r="AU521" s="283">
        <v>0</v>
      </c>
      <c r="AV521" s="283">
        <v>0</v>
      </c>
      <c r="AW521" s="283">
        <v>0</v>
      </c>
      <c r="AX521" s="283">
        <v>0</v>
      </c>
      <c r="AY521" s="283">
        <v>0</v>
      </c>
    </row>
    <row r="522" spans="1:60" ht="20.100000000000001" customHeight="1" x14ac:dyDescent="0.25">
      <c r="A522" s="152">
        <v>30410506</v>
      </c>
      <c r="B522" s="153" t="s">
        <v>713</v>
      </c>
      <c r="C522" s="154">
        <f t="shared" ref="C522:Q522" si="227">C523+C524</f>
        <v>12000000</v>
      </c>
      <c r="D522" s="154">
        <f t="shared" si="227"/>
        <v>8183180</v>
      </c>
      <c r="E522" s="154">
        <f t="shared" si="227"/>
        <v>0</v>
      </c>
      <c r="F522" s="154">
        <f t="shared" si="227"/>
        <v>0</v>
      </c>
      <c r="G522" s="154">
        <f t="shared" si="227"/>
        <v>20183180</v>
      </c>
      <c r="H522" s="154">
        <f t="shared" si="227"/>
        <v>0</v>
      </c>
      <c r="I522" s="154">
        <f t="shared" si="227"/>
        <v>0</v>
      </c>
      <c r="J522" s="154">
        <f t="shared" si="227"/>
        <v>20183180</v>
      </c>
      <c r="K522" s="154">
        <f t="shared" si="227"/>
        <v>0</v>
      </c>
      <c r="L522" s="154">
        <f t="shared" si="227"/>
        <v>0</v>
      </c>
      <c r="M522" s="154">
        <f t="shared" si="227"/>
        <v>0</v>
      </c>
      <c r="N522" s="154">
        <f t="shared" si="227"/>
        <v>0</v>
      </c>
      <c r="O522" s="154">
        <f t="shared" si="227"/>
        <v>0</v>
      </c>
      <c r="P522" s="154">
        <f t="shared" si="227"/>
        <v>0</v>
      </c>
      <c r="Q522" s="154">
        <f t="shared" si="227"/>
        <v>20183180</v>
      </c>
      <c r="R522" s="154">
        <f>R523+R524</f>
        <v>0</v>
      </c>
      <c r="S522" s="452">
        <f>S523+S524</f>
        <v>0</v>
      </c>
      <c r="T522" s="182"/>
      <c r="U522" s="364">
        <v>30410506</v>
      </c>
      <c r="V522" s="362" t="s">
        <v>713</v>
      </c>
      <c r="W522" s="283">
        <v>12000000</v>
      </c>
      <c r="X522" s="283">
        <v>8183180</v>
      </c>
      <c r="Y522" s="283">
        <v>0</v>
      </c>
      <c r="Z522" s="283">
        <v>0</v>
      </c>
      <c r="AA522" s="283">
        <v>0</v>
      </c>
      <c r="AB522" s="283">
        <v>20183180</v>
      </c>
      <c r="AC522" s="283">
        <v>0</v>
      </c>
      <c r="AD522" s="283">
        <v>0</v>
      </c>
      <c r="AE522" s="283">
        <v>0</v>
      </c>
      <c r="AF522" s="283">
        <v>0</v>
      </c>
      <c r="AG522" s="283">
        <v>20183180</v>
      </c>
      <c r="AH522" s="283">
        <v>0</v>
      </c>
      <c r="AI522" s="283">
        <v>0</v>
      </c>
      <c r="AJ522" s="283">
        <v>0</v>
      </c>
      <c r="AK522" s="283">
        <v>0</v>
      </c>
      <c r="AL522" s="283">
        <v>0</v>
      </c>
      <c r="AM522" s="283">
        <v>0</v>
      </c>
      <c r="AN522" s="283">
        <v>0</v>
      </c>
      <c r="AO522" s="283">
        <v>0</v>
      </c>
      <c r="AP522" s="283">
        <v>0</v>
      </c>
      <c r="AQ522" s="283">
        <v>0</v>
      </c>
      <c r="AR522" s="283">
        <v>0</v>
      </c>
      <c r="AS522" s="283">
        <v>0</v>
      </c>
      <c r="AT522" s="283">
        <v>0</v>
      </c>
      <c r="AU522" s="283">
        <v>0</v>
      </c>
      <c r="AV522" s="283">
        <v>0</v>
      </c>
      <c r="AW522" s="283">
        <v>0</v>
      </c>
      <c r="AX522" s="283">
        <v>0</v>
      </c>
      <c r="AY522" s="283">
        <v>0</v>
      </c>
    </row>
    <row r="523" spans="1:60" ht="20.100000000000001" customHeight="1" x14ac:dyDescent="0.25">
      <c r="A523" s="10">
        <v>304105063</v>
      </c>
      <c r="B523" s="22" t="s">
        <v>714</v>
      </c>
      <c r="C523" s="27">
        <v>12000000</v>
      </c>
      <c r="D523" s="183">
        <v>0</v>
      </c>
      <c r="E523" s="131">
        <v>0</v>
      </c>
      <c r="F523" s="131">
        <v>0</v>
      </c>
      <c r="G523" s="15">
        <f>C523+D523+E523-F523</f>
        <v>12000000</v>
      </c>
      <c r="H523" s="183">
        <v>0</v>
      </c>
      <c r="I523" s="183">
        <v>0</v>
      </c>
      <c r="J523" s="183">
        <f>G523-I523</f>
        <v>12000000</v>
      </c>
      <c r="K523" s="183">
        <v>0</v>
      </c>
      <c r="L523" s="183">
        <v>0</v>
      </c>
      <c r="M523" s="183">
        <v>0</v>
      </c>
      <c r="N523" s="183">
        <v>0</v>
      </c>
      <c r="O523" s="183">
        <v>0</v>
      </c>
      <c r="P523" s="15">
        <f>O523-I523</f>
        <v>0</v>
      </c>
      <c r="Q523" s="12">
        <f>G523-O523</f>
        <v>12000000</v>
      </c>
      <c r="R523" s="183">
        <v>0</v>
      </c>
      <c r="S523" s="438">
        <v>0</v>
      </c>
      <c r="T523" s="182"/>
      <c r="U523" s="364">
        <v>304105063</v>
      </c>
      <c r="V523" s="362" t="s">
        <v>714</v>
      </c>
      <c r="W523" s="283">
        <v>12000000</v>
      </c>
      <c r="X523" s="283">
        <v>0</v>
      </c>
      <c r="Y523" s="283">
        <v>0</v>
      </c>
      <c r="Z523" s="283">
        <v>0</v>
      </c>
      <c r="AA523" s="283">
        <v>0</v>
      </c>
      <c r="AB523" s="283">
        <v>12000000</v>
      </c>
      <c r="AC523" s="283">
        <v>0</v>
      </c>
      <c r="AD523" s="283">
        <v>0</v>
      </c>
      <c r="AE523" s="283">
        <v>0</v>
      </c>
      <c r="AF523" s="283">
        <v>0</v>
      </c>
      <c r="AG523" s="283">
        <v>12000000</v>
      </c>
      <c r="AH523" s="283">
        <v>0</v>
      </c>
      <c r="AI523" s="283">
        <v>0</v>
      </c>
      <c r="AJ523" s="283">
        <v>0</v>
      </c>
      <c r="AK523" s="283">
        <v>0</v>
      </c>
      <c r="AL523" s="283">
        <v>0</v>
      </c>
      <c r="AM523" s="283">
        <v>0</v>
      </c>
      <c r="AN523" s="283">
        <v>0</v>
      </c>
      <c r="AO523" s="283">
        <v>0</v>
      </c>
      <c r="AP523" s="283">
        <v>0</v>
      </c>
      <c r="AQ523" s="283">
        <v>0</v>
      </c>
      <c r="AR523" s="283">
        <v>0</v>
      </c>
      <c r="AS523" s="283">
        <v>0</v>
      </c>
      <c r="AT523" s="283">
        <v>0</v>
      </c>
      <c r="AU523" s="283">
        <v>0</v>
      </c>
      <c r="AV523" s="283">
        <v>0</v>
      </c>
      <c r="AW523" s="283">
        <v>0</v>
      </c>
      <c r="AX523" s="283">
        <v>0</v>
      </c>
      <c r="AY523" s="283">
        <v>0</v>
      </c>
    </row>
    <row r="524" spans="1:60" ht="20.100000000000001" customHeight="1" x14ac:dyDescent="0.25">
      <c r="A524" s="152">
        <v>304105069</v>
      </c>
      <c r="B524" s="153" t="s">
        <v>588</v>
      </c>
      <c r="C524" s="154">
        <f t="shared" ref="C524:S524" si="228">C525</f>
        <v>0</v>
      </c>
      <c r="D524" s="154">
        <f t="shared" si="228"/>
        <v>8183180</v>
      </c>
      <c r="E524" s="154">
        <f t="shared" si="228"/>
        <v>0</v>
      </c>
      <c r="F524" s="154">
        <f t="shared" si="228"/>
        <v>0</v>
      </c>
      <c r="G524" s="154">
        <f t="shared" si="228"/>
        <v>8183180</v>
      </c>
      <c r="H524" s="154">
        <f t="shared" si="228"/>
        <v>0</v>
      </c>
      <c r="I524" s="154">
        <f t="shared" si="228"/>
        <v>0</v>
      </c>
      <c r="J524" s="154">
        <f t="shared" si="228"/>
        <v>8183180</v>
      </c>
      <c r="K524" s="154">
        <f t="shared" si="228"/>
        <v>0</v>
      </c>
      <c r="L524" s="154">
        <f t="shared" si="228"/>
        <v>0</v>
      </c>
      <c r="M524" s="154">
        <f t="shared" si="228"/>
        <v>0</v>
      </c>
      <c r="N524" s="154">
        <f t="shared" si="228"/>
        <v>0</v>
      </c>
      <c r="O524" s="154">
        <f t="shared" si="228"/>
        <v>0</v>
      </c>
      <c r="P524" s="154">
        <f t="shared" si="228"/>
        <v>0</v>
      </c>
      <c r="Q524" s="154">
        <f t="shared" si="228"/>
        <v>8183180</v>
      </c>
      <c r="R524" s="154">
        <f t="shared" si="228"/>
        <v>0</v>
      </c>
      <c r="S524" s="452">
        <f t="shared" si="228"/>
        <v>0</v>
      </c>
      <c r="T524" s="182"/>
      <c r="U524" s="364">
        <v>304105069</v>
      </c>
      <c r="V524" s="362" t="s">
        <v>588</v>
      </c>
      <c r="W524" s="283">
        <v>0</v>
      </c>
      <c r="X524" s="283">
        <v>8183180</v>
      </c>
      <c r="Y524" s="283">
        <v>0</v>
      </c>
      <c r="Z524" s="283">
        <v>0</v>
      </c>
      <c r="AA524" s="283">
        <v>0</v>
      </c>
      <c r="AB524" s="283">
        <v>8183180</v>
      </c>
      <c r="AC524" s="283">
        <v>0</v>
      </c>
      <c r="AD524" s="283">
        <v>0</v>
      </c>
      <c r="AE524" s="283">
        <v>0</v>
      </c>
      <c r="AF524" s="283">
        <v>0</v>
      </c>
      <c r="AG524" s="283">
        <v>8183180</v>
      </c>
      <c r="AH524" s="283">
        <v>0</v>
      </c>
      <c r="AI524" s="283">
        <v>0</v>
      </c>
      <c r="AJ524" s="283">
        <v>0</v>
      </c>
      <c r="AK524" s="283">
        <v>0</v>
      </c>
      <c r="AL524" s="283">
        <v>0</v>
      </c>
      <c r="AM524" s="283">
        <v>0</v>
      </c>
      <c r="AN524" s="283">
        <v>0</v>
      </c>
      <c r="AO524" s="283">
        <v>0</v>
      </c>
      <c r="AP524" s="283">
        <v>0</v>
      </c>
      <c r="AQ524" s="283">
        <v>0</v>
      </c>
      <c r="AR524" s="283">
        <v>0</v>
      </c>
      <c r="AS524" s="283">
        <v>0</v>
      </c>
      <c r="AT524" s="283">
        <v>0</v>
      </c>
      <c r="AU524" s="283">
        <v>0</v>
      </c>
      <c r="AV524" s="283">
        <v>0</v>
      </c>
      <c r="AW524" s="283">
        <v>0</v>
      </c>
      <c r="AX524" s="283">
        <v>0</v>
      </c>
      <c r="AY524" s="283">
        <v>0</v>
      </c>
    </row>
    <row r="525" spans="1:60" ht="20.100000000000001" customHeight="1" x14ac:dyDescent="0.25">
      <c r="A525" s="26">
        <v>30410506901</v>
      </c>
      <c r="B525" s="21" t="s">
        <v>715</v>
      </c>
      <c r="C525" s="27"/>
      <c r="D525" s="183">
        <v>8183180</v>
      </c>
      <c r="E525" s="131">
        <v>0</v>
      </c>
      <c r="F525" s="131">
        <v>0</v>
      </c>
      <c r="G525" s="15">
        <f>C525+D525+E525-F525</f>
        <v>8183180</v>
      </c>
      <c r="H525" s="183">
        <v>0</v>
      </c>
      <c r="I525" s="183">
        <v>0</v>
      </c>
      <c r="J525" s="183">
        <f>G525-I525</f>
        <v>8183180</v>
      </c>
      <c r="K525" s="183">
        <v>0</v>
      </c>
      <c r="L525" s="183">
        <v>0</v>
      </c>
      <c r="M525" s="183">
        <v>0</v>
      </c>
      <c r="N525" s="183">
        <v>0</v>
      </c>
      <c r="O525" s="183">
        <v>0</v>
      </c>
      <c r="P525" s="15">
        <f>O525-I525</f>
        <v>0</v>
      </c>
      <c r="Q525" s="12">
        <f>G525-O525</f>
        <v>8183180</v>
      </c>
      <c r="R525" s="183">
        <v>0</v>
      </c>
      <c r="S525" s="438">
        <v>0</v>
      </c>
      <c r="T525" s="182"/>
      <c r="U525" s="364">
        <v>30410506901</v>
      </c>
      <c r="V525" s="362" t="s">
        <v>715</v>
      </c>
      <c r="W525" s="283">
        <v>0</v>
      </c>
      <c r="X525" s="283">
        <v>8183180</v>
      </c>
      <c r="Y525" s="283">
        <v>0</v>
      </c>
      <c r="Z525" s="283">
        <v>0</v>
      </c>
      <c r="AA525" s="283">
        <v>0</v>
      </c>
      <c r="AB525" s="283">
        <v>8183180</v>
      </c>
      <c r="AC525" s="283">
        <v>0</v>
      </c>
      <c r="AD525" s="283">
        <v>0</v>
      </c>
      <c r="AE525" s="283">
        <v>0</v>
      </c>
      <c r="AF525" s="283">
        <v>0</v>
      </c>
      <c r="AG525" s="283">
        <v>8183180</v>
      </c>
      <c r="AH525" s="283">
        <v>0</v>
      </c>
      <c r="AI525" s="283">
        <v>0</v>
      </c>
      <c r="AJ525" s="283">
        <v>0</v>
      </c>
      <c r="AK525" s="283">
        <v>0</v>
      </c>
      <c r="AL525" s="283">
        <v>0</v>
      </c>
      <c r="AM525" s="283">
        <v>0</v>
      </c>
      <c r="AN525" s="283">
        <v>0</v>
      </c>
      <c r="AO525" s="283">
        <v>0</v>
      </c>
      <c r="AP525" s="283">
        <v>0</v>
      </c>
      <c r="AQ525" s="283">
        <v>0</v>
      </c>
      <c r="AR525" s="283">
        <v>0</v>
      </c>
      <c r="AS525" s="283">
        <v>0</v>
      </c>
      <c r="AT525" s="283">
        <v>0</v>
      </c>
      <c r="AU525" s="283">
        <v>0</v>
      </c>
      <c r="AV525" s="283">
        <v>0</v>
      </c>
      <c r="AW525" s="283">
        <v>0</v>
      </c>
      <c r="AX525" s="283">
        <v>0</v>
      </c>
      <c r="AY525" s="283">
        <v>0</v>
      </c>
    </row>
    <row r="526" spans="1:60" ht="20.100000000000001" customHeight="1" x14ac:dyDescent="0.25">
      <c r="A526" s="152">
        <v>30410507</v>
      </c>
      <c r="B526" s="153" t="s">
        <v>716</v>
      </c>
      <c r="C526" s="154">
        <f t="shared" ref="C526:Q526" si="229">C527+C528</f>
        <v>10000000</v>
      </c>
      <c r="D526" s="154">
        <f t="shared" si="229"/>
        <v>4333988</v>
      </c>
      <c r="E526" s="154">
        <f t="shared" si="229"/>
        <v>0</v>
      </c>
      <c r="F526" s="154">
        <f t="shared" si="229"/>
        <v>0</v>
      </c>
      <c r="G526" s="154">
        <f t="shared" si="229"/>
        <v>14333988</v>
      </c>
      <c r="H526" s="154">
        <f t="shared" si="229"/>
        <v>0</v>
      </c>
      <c r="I526" s="154">
        <f t="shared" si="229"/>
        <v>1550375</v>
      </c>
      <c r="J526" s="154">
        <f t="shared" si="229"/>
        <v>12783613</v>
      </c>
      <c r="K526" s="154">
        <f t="shared" si="229"/>
        <v>0</v>
      </c>
      <c r="L526" s="154">
        <f t="shared" si="229"/>
        <v>19400</v>
      </c>
      <c r="M526" s="154">
        <f t="shared" si="229"/>
        <v>19400</v>
      </c>
      <c r="N526" s="154">
        <f t="shared" si="229"/>
        <v>0</v>
      </c>
      <c r="O526" s="154">
        <f t="shared" si="229"/>
        <v>10000000</v>
      </c>
      <c r="P526" s="154">
        <f t="shared" si="229"/>
        <v>8449625</v>
      </c>
      <c r="Q526" s="154">
        <f t="shared" si="229"/>
        <v>4333988</v>
      </c>
      <c r="R526" s="154">
        <f>R527+R528</f>
        <v>0</v>
      </c>
      <c r="S526" s="452">
        <f>S527+S528</f>
        <v>10000000</v>
      </c>
      <c r="T526" s="182"/>
      <c r="U526" s="364">
        <v>30410507</v>
      </c>
      <c r="V526" s="362" t="s">
        <v>1091</v>
      </c>
      <c r="W526" s="283">
        <v>10000000</v>
      </c>
      <c r="X526" s="283">
        <v>4333988</v>
      </c>
      <c r="Y526" s="283">
        <v>0</v>
      </c>
      <c r="Z526" s="283">
        <v>0</v>
      </c>
      <c r="AA526" s="283">
        <v>0</v>
      </c>
      <c r="AB526" s="283">
        <v>14333988</v>
      </c>
      <c r="AC526" s="283">
        <v>0</v>
      </c>
      <c r="AD526" s="283">
        <v>10000000</v>
      </c>
      <c r="AE526" s="283">
        <v>0</v>
      </c>
      <c r="AF526" s="283">
        <v>10000000</v>
      </c>
      <c r="AG526" s="283">
        <v>4333988</v>
      </c>
      <c r="AH526" s="283">
        <v>0</v>
      </c>
      <c r="AI526" s="283">
        <v>1550375</v>
      </c>
      <c r="AJ526" s="283">
        <v>0</v>
      </c>
      <c r="AK526" s="283">
        <v>1550375</v>
      </c>
      <c r="AL526" s="283">
        <v>8449625</v>
      </c>
      <c r="AM526" s="283">
        <v>0</v>
      </c>
      <c r="AN526" s="283">
        <v>19400</v>
      </c>
      <c r="AO526" s="283">
        <v>0</v>
      </c>
      <c r="AP526" s="283">
        <v>19400</v>
      </c>
      <c r="AQ526" s="283">
        <v>1530975</v>
      </c>
      <c r="AR526" s="283">
        <v>0</v>
      </c>
      <c r="AS526" s="283">
        <v>0</v>
      </c>
      <c r="AT526" s="283">
        <v>0</v>
      </c>
      <c r="AU526" s="283">
        <v>19400</v>
      </c>
      <c r="AV526" s="283">
        <v>0</v>
      </c>
      <c r="AW526" s="283">
        <v>19400</v>
      </c>
      <c r="AX526" s="283">
        <v>19400</v>
      </c>
      <c r="AY526" s="283">
        <v>19400</v>
      </c>
    </row>
    <row r="527" spans="1:60" ht="20.100000000000001" customHeight="1" x14ac:dyDescent="0.25">
      <c r="A527" s="10">
        <v>304105074</v>
      </c>
      <c r="B527" s="22" t="s">
        <v>717</v>
      </c>
      <c r="C527" s="27">
        <v>10000000</v>
      </c>
      <c r="D527" s="183">
        <v>0</v>
      </c>
      <c r="E527" s="131">
        <v>0</v>
      </c>
      <c r="F527" s="131">
        <v>0</v>
      </c>
      <c r="G527" s="15">
        <f>C527+D527+E527-F527</f>
        <v>10000000</v>
      </c>
      <c r="H527" s="183">
        <v>0</v>
      </c>
      <c r="I527" s="183">
        <v>1550375</v>
      </c>
      <c r="J527" s="183">
        <f>G527-I527</f>
        <v>8449625</v>
      </c>
      <c r="K527" s="183">
        <v>0</v>
      </c>
      <c r="L527" s="183">
        <v>19400</v>
      </c>
      <c r="M527" s="183">
        <v>19400</v>
      </c>
      <c r="N527" s="183">
        <v>0</v>
      </c>
      <c r="O527" s="183">
        <v>10000000</v>
      </c>
      <c r="P527" s="15">
        <f>O527-I527</f>
        <v>8449625</v>
      </c>
      <c r="Q527" s="12">
        <f>G527-O527</f>
        <v>0</v>
      </c>
      <c r="R527" s="183">
        <v>0</v>
      </c>
      <c r="S527" s="438">
        <v>10000000</v>
      </c>
      <c r="T527" s="182"/>
      <c r="U527" s="364">
        <v>304105074</v>
      </c>
      <c r="V527" s="362" t="s">
        <v>1092</v>
      </c>
      <c r="W527" s="283">
        <v>10000000</v>
      </c>
      <c r="X527" s="283">
        <v>0</v>
      </c>
      <c r="Y527" s="283">
        <v>0</v>
      </c>
      <c r="Z527" s="283">
        <v>0</v>
      </c>
      <c r="AA527" s="283">
        <v>0</v>
      </c>
      <c r="AB527" s="283">
        <v>10000000</v>
      </c>
      <c r="AC527" s="283">
        <v>0</v>
      </c>
      <c r="AD527" s="283">
        <v>10000000</v>
      </c>
      <c r="AE527" s="283">
        <v>0</v>
      </c>
      <c r="AF527" s="283">
        <v>10000000</v>
      </c>
      <c r="AG527" s="283">
        <v>0</v>
      </c>
      <c r="AH527" s="283">
        <v>0</v>
      </c>
      <c r="AI527" s="283">
        <v>1550375</v>
      </c>
      <c r="AJ527" s="283">
        <v>0</v>
      </c>
      <c r="AK527" s="283">
        <v>1550375</v>
      </c>
      <c r="AL527" s="283">
        <v>8449625</v>
      </c>
      <c r="AM527" s="283">
        <v>0</v>
      </c>
      <c r="AN527" s="283">
        <v>19400</v>
      </c>
      <c r="AO527" s="283">
        <v>0</v>
      </c>
      <c r="AP527" s="283">
        <v>19400</v>
      </c>
      <c r="AQ527" s="283">
        <v>1530975</v>
      </c>
      <c r="AR527" s="283">
        <v>0</v>
      </c>
      <c r="AS527" s="283">
        <v>0</v>
      </c>
      <c r="AT527" s="283">
        <v>0</v>
      </c>
      <c r="AU527" s="283">
        <v>19400</v>
      </c>
      <c r="AV527" s="283">
        <v>0</v>
      </c>
      <c r="AW527" s="283">
        <v>19400</v>
      </c>
      <c r="AX527" s="283">
        <v>19400</v>
      </c>
      <c r="AY527" s="283">
        <v>19400</v>
      </c>
    </row>
    <row r="528" spans="1:60" ht="20.100000000000001" customHeight="1" x14ac:dyDescent="0.25">
      <c r="A528" s="152">
        <v>304105076</v>
      </c>
      <c r="B528" s="153" t="s">
        <v>586</v>
      </c>
      <c r="C528" s="154">
        <f t="shared" ref="C528:S528" si="230">C529</f>
        <v>0</v>
      </c>
      <c r="D528" s="154">
        <f t="shared" si="230"/>
        <v>4333988</v>
      </c>
      <c r="E528" s="154">
        <f t="shared" si="230"/>
        <v>0</v>
      </c>
      <c r="F528" s="154">
        <f t="shared" si="230"/>
        <v>0</v>
      </c>
      <c r="G528" s="154">
        <f t="shared" si="230"/>
        <v>4333988</v>
      </c>
      <c r="H528" s="154">
        <f t="shared" si="230"/>
        <v>0</v>
      </c>
      <c r="I528" s="154">
        <f t="shared" si="230"/>
        <v>0</v>
      </c>
      <c r="J528" s="154">
        <f t="shared" si="230"/>
        <v>4333988</v>
      </c>
      <c r="K528" s="154">
        <f t="shared" si="230"/>
        <v>0</v>
      </c>
      <c r="L528" s="154">
        <f t="shared" si="230"/>
        <v>0</v>
      </c>
      <c r="M528" s="154">
        <f t="shared" si="230"/>
        <v>0</v>
      </c>
      <c r="N528" s="154">
        <f t="shared" si="230"/>
        <v>0</v>
      </c>
      <c r="O528" s="154">
        <f t="shared" si="230"/>
        <v>0</v>
      </c>
      <c r="P528" s="154">
        <f t="shared" si="230"/>
        <v>0</v>
      </c>
      <c r="Q528" s="154">
        <f t="shared" si="230"/>
        <v>4333988</v>
      </c>
      <c r="R528" s="154">
        <f t="shared" si="230"/>
        <v>0</v>
      </c>
      <c r="S528" s="452">
        <f t="shared" si="230"/>
        <v>0</v>
      </c>
      <c r="T528" s="182"/>
      <c r="U528" s="364">
        <v>304105076</v>
      </c>
      <c r="V528" s="362" t="s">
        <v>586</v>
      </c>
      <c r="W528" s="283">
        <v>0</v>
      </c>
      <c r="X528" s="283">
        <v>4333988</v>
      </c>
      <c r="Y528" s="283">
        <v>0</v>
      </c>
      <c r="Z528" s="283">
        <v>0</v>
      </c>
      <c r="AA528" s="283">
        <v>0</v>
      </c>
      <c r="AB528" s="283">
        <v>4333988</v>
      </c>
      <c r="AC528" s="283">
        <v>0</v>
      </c>
      <c r="AD528" s="283">
        <v>0</v>
      </c>
      <c r="AE528" s="283">
        <v>0</v>
      </c>
      <c r="AF528" s="283">
        <v>0</v>
      </c>
      <c r="AG528" s="283">
        <v>4333988</v>
      </c>
      <c r="AH528" s="283">
        <v>0</v>
      </c>
      <c r="AI528" s="283">
        <v>0</v>
      </c>
      <c r="AJ528" s="283">
        <v>0</v>
      </c>
      <c r="AK528" s="283">
        <v>0</v>
      </c>
      <c r="AL528" s="283">
        <v>0</v>
      </c>
      <c r="AM528" s="283">
        <v>0</v>
      </c>
      <c r="AN528" s="283">
        <v>0</v>
      </c>
      <c r="AO528" s="283">
        <v>0</v>
      </c>
      <c r="AP528" s="283">
        <v>0</v>
      </c>
      <c r="AQ528" s="283">
        <v>0</v>
      </c>
      <c r="AR528" s="283">
        <v>0</v>
      </c>
      <c r="AS528" s="283">
        <v>0</v>
      </c>
      <c r="AT528" s="283">
        <v>0</v>
      </c>
      <c r="AU528" s="283">
        <v>0</v>
      </c>
      <c r="AV528" s="283">
        <v>0</v>
      </c>
      <c r="AW528" s="283">
        <v>0</v>
      </c>
      <c r="AX528" s="283">
        <v>0</v>
      </c>
      <c r="AY528" s="283">
        <v>0</v>
      </c>
    </row>
    <row r="529" spans="1:51" ht="20.100000000000001" customHeight="1" x14ac:dyDescent="0.25">
      <c r="A529" s="26">
        <v>30410507601</v>
      </c>
      <c r="B529" s="21" t="s">
        <v>718</v>
      </c>
      <c r="C529" s="27"/>
      <c r="D529" s="183">
        <v>4333988</v>
      </c>
      <c r="E529" s="131">
        <v>0</v>
      </c>
      <c r="F529" s="131">
        <v>0</v>
      </c>
      <c r="G529" s="15">
        <f>C529+D529+E529-F529</f>
        <v>4333988</v>
      </c>
      <c r="H529" s="183">
        <v>0</v>
      </c>
      <c r="I529" s="183">
        <v>0</v>
      </c>
      <c r="J529" s="183">
        <f>G529-I529</f>
        <v>4333988</v>
      </c>
      <c r="K529" s="183">
        <v>0</v>
      </c>
      <c r="L529" s="183">
        <v>0</v>
      </c>
      <c r="M529" s="183">
        <v>0</v>
      </c>
      <c r="N529" s="183">
        <v>0</v>
      </c>
      <c r="O529" s="183">
        <v>0</v>
      </c>
      <c r="P529" s="15">
        <f>O529-I529</f>
        <v>0</v>
      </c>
      <c r="Q529" s="12">
        <f>G529-O529</f>
        <v>4333988</v>
      </c>
      <c r="R529" s="183">
        <v>0</v>
      </c>
      <c r="S529" s="438">
        <v>0</v>
      </c>
      <c r="T529" s="182"/>
      <c r="U529" s="364">
        <v>30410507601</v>
      </c>
      <c r="V529" s="362" t="s">
        <v>718</v>
      </c>
      <c r="W529" s="283">
        <v>0</v>
      </c>
      <c r="X529" s="283">
        <v>4333988</v>
      </c>
      <c r="Y529" s="283">
        <v>0</v>
      </c>
      <c r="Z529" s="283">
        <v>0</v>
      </c>
      <c r="AA529" s="283">
        <v>0</v>
      </c>
      <c r="AB529" s="283">
        <v>4333988</v>
      </c>
      <c r="AC529" s="283">
        <v>0</v>
      </c>
      <c r="AD529" s="283">
        <v>0</v>
      </c>
      <c r="AE529" s="283">
        <v>0</v>
      </c>
      <c r="AF529" s="283">
        <v>0</v>
      </c>
      <c r="AG529" s="283">
        <v>4333988</v>
      </c>
      <c r="AH529" s="283">
        <v>0</v>
      </c>
      <c r="AI529" s="283">
        <v>0</v>
      </c>
      <c r="AJ529" s="283">
        <v>0</v>
      </c>
      <c r="AK529" s="283">
        <v>0</v>
      </c>
      <c r="AL529" s="283">
        <v>0</v>
      </c>
      <c r="AM529" s="283">
        <v>0</v>
      </c>
      <c r="AN529" s="283">
        <v>0</v>
      </c>
      <c r="AO529" s="283">
        <v>0</v>
      </c>
      <c r="AP529" s="283">
        <v>0</v>
      </c>
      <c r="AQ529" s="283">
        <v>0</v>
      </c>
      <c r="AR529" s="283">
        <v>0</v>
      </c>
      <c r="AS529" s="283">
        <v>0</v>
      </c>
      <c r="AT529" s="283">
        <v>0</v>
      </c>
      <c r="AU529" s="283">
        <v>0</v>
      </c>
      <c r="AV529" s="283">
        <v>0</v>
      </c>
      <c r="AW529" s="283">
        <v>0</v>
      </c>
      <c r="AX529" s="283">
        <v>0</v>
      </c>
      <c r="AY529" s="283">
        <v>0</v>
      </c>
    </row>
    <row r="530" spans="1:51" ht="20.100000000000001" customHeight="1" x14ac:dyDescent="0.25">
      <c r="A530" s="152">
        <v>304106</v>
      </c>
      <c r="B530" s="153" t="s">
        <v>719</v>
      </c>
      <c r="C530" s="154">
        <f t="shared" ref="C530:Q530" si="231">C531+C532+C533+C534</f>
        <v>1417737128</v>
      </c>
      <c r="D530" s="154">
        <f t="shared" si="231"/>
        <v>1731600</v>
      </c>
      <c r="E530" s="154">
        <f t="shared" si="231"/>
        <v>0</v>
      </c>
      <c r="F530" s="154">
        <f t="shared" si="231"/>
        <v>0</v>
      </c>
      <c r="G530" s="154">
        <f t="shared" si="231"/>
        <v>1419468728</v>
      </c>
      <c r="H530" s="154">
        <f t="shared" si="231"/>
        <v>226354176.5</v>
      </c>
      <c r="I530" s="154">
        <f t="shared" si="231"/>
        <v>681258336.5</v>
      </c>
      <c r="J530" s="154">
        <f t="shared" si="231"/>
        <v>738210391.5</v>
      </c>
      <c r="K530" s="154">
        <f t="shared" si="231"/>
        <v>12002405</v>
      </c>
      <c r="L530" s="154">
        <f t="shared" si="231"/>
        <v>12002405</v>
      </c>
      <c r="M530" s="154">
        <f t="shared" si="231"/>
        <v>12002405</v>
      </c>
      <c r="N530" s="154">
        <f t="shared" si="231"/>
        <v>224554176.5</v>
      </c>
      <c r="O530" s="154">
        <f t="shared" si="231"/>
        <v>681258336.5</v>
      </c>
      <c r="P530" s="154">
        <f t="shared" si="231"/>
        <v>0</v>
      </c>
      <c r="Q530" s="154">
        <f t="shared" si="231"/>
        <v>738210391.5</v>
      </c>
      <c r="R530" s="154">
        <f>R531+R532+R533+R534</f>
        <v>224554176.5</v>
      </c>
      <c r="S530" s="452">
        <f>S531+S532+S533+S534</f>
        <v>681258336.5</v>
      </c>
      <c r="T530" s="182"/>
      <c r="U530" s="364">
        <v>304106</v>
      </c>
      <c r="V530" s="362" t="s">
        <v>1093</v>
      </c>
      <c r="W530" s="283">
        <v>1417737128</v>
      </c>
      <c r="X530" s="283">
        <v>1731600</v>
      </c>
      <c r="Y530" s="283">
        <v>0</v>
      </c>
      <c r="Z530" s="283">
        <v>0</v>
      </c>
      <c r="AA530" s="283">
        <v>0</v>
      </c>
      <c r="AB530" s="283">
        <v>1419468728</v>
      </c>
      <c r="AC530" s="283">
        <v>0</v>
      </c>
      <c r="AD530" s="283">
        <v>456704160</v>
      </c>
      <c r="AE530" s="283">
        <v>224554176.5</v>
      </c>
      <c r="AF530" s="283">
        <v>681258336.5</v>
      </c>
      <c r="AG530" s="283">
        <v>738210391.5</v>
      </c>
      <c r="AH530" s="283">
        <v>24615000</v>
      </c>
      <c r="AI530" s="283">
        <v>454904160</v>
      </c>
      <c r="AJ530" s="283">
        <v>226354176.5</v>
      </c>
      <c r="AK530" s="283">
        <v>681258336.5</v>
      </c>
      <c r="AL530" s="283">
        <v>0</v>
      </c>
      <c r="AM530" s="283">
        <v>0</v>
      </c>
      <c r="AN530" s="283">
        <v>0</v>
      </c>
      <c r="AO530" s="283">
        <v>12002405</v>
      </c>
      <c r="AP530" s="283">
        <v>12002405</v>
      </c>
      <c r="AQ530" s="283">
        <v>669255931.5</v>
      </c>
      <c r="AR530" s="283">
        <v>0</v>
      </c>
      <c r="AS530" s="283">
        <v>0</v>
      </c>
      <c r="AT530" s="283">
        <v>0</v>
      </c>
      <c r="AU530" s="283">
        <v>0</v>
      </c>
      <c r="AV530" s="283">
        <v>12002405</v>
      </c>
      <c r="AW530" s="283">
        <v>12002405</v>
      </c>
      <c r="AX530" s="283">
        <v>12002405</v>
      </c>
      <c r="AY530" s="283">
        <v>12002405</v>
      </c>
    </row>
    <row r="531" spans="1:51" ht="20.100000000000001" customHeight="1" x14ac:dyDescent="0.25">
      <c r="A531" s="10">
        <v>30410601</v>
      </c>
      <c r="B531" s="22" t="s">
        <v>720</v>
      </c>
      <c r="C531" s="23">
        <v>86737128</v>
      </c>
      <c r="D531" s="183">
        <v>0</v>
      </c>
      <c r="E531" s="131">
        <v>0</v>
      </c>
      <c r="F531" s="131">
        <v>0</v>
      </c>
      <c r="G531" s="12">
        <f>C531+D531+E531-F531</f>
        <v>86737128</v>
      </c>
      <c r="H531" s="183">
        <v>0</v>
      </c>
      <c r="I531" s="183">
        <v>0</v>
      </c>
      <c r="J531" s="183">
        <f>G531-I531</f>
        <v>86737128</v>
      </c>
      <c r="K531" s="183">
        <v>0</v>
      </c>
      <c r="L531" s="183">
        <v>0</v>
      </c>
      <c r="M531" s="183">
        <v>0</v>
      </c>
      <c r="N531" s="183">
        <v>0</v>
      </c>
      <c r="O531" s="183">
        <v>0</v>
      </c>
      <c r="P531" s="12">
        <f>O531-I531</f>
        <v>0</v>
      </c>
      <c r="Q531" s="12">
        <f>G531-O531</f>
        <v>86737128</v>
      </c>
      <c r="R531" s="183">
        <v>0</v>
      </c>
      <c r="S531" s="438">
        <v>0</v>
      </c>
      <c r="T531" s="182"/>
      <c r="U531" s="364">
        <v>30410601</v>
      </c>
      <c r="V531" s="362" t="s">
        <v>1094</v>
      </c>
      <c r="W531" s="283">
        <v>86737128</v>
      </c>
      <c r="X531" s="283">
        <v>0</v>
      </c>
      <c r="Y531" s="283">
        <v>0</v>
      </c>
      <c r="Z531" s="283">
        <v>0</v>
      </c>
      <c r="AA531" s="283">
        <v>0</v>
      </c>
      <c r="AB531" s="283">
        <v>86737128</v>
      </c>
      <c r="AC531" s="283">
        <v>0</v>
      </c>
      <c r="AD531" s="283">
        <v>0</v>
      </c>
      <c r="AE531" s="283">
        <v>0</v>
      </c>
      <c r="AF531" s="283">
        <v>0</v>
      </c>
      <c r="AG531" s="283">
        <v>86737128</v>
      </c>
      <c r="AH531" s="283">
        <v>0</v>
      </c>
      <c r="AI531" s="283">
        <v>0</v>
      </c>
      <c r="AJ531" s="283">
        <v>0</v>
      </c>
      <c r="AK531" s="283">
        <v>0</v>
      </c>
      <c r="AL531" s="283">
        <v>0</v>
      </c>
      <c r="AM531" s="283">
        <v>0</v>
      </c>
      <c r="AN531" s="283">
        <v>0</v>
      </c>
      <c r="AO531" s="283">
        <v>0</v>
      </c>
      <c r="AP531" s="283">
        <v>0</v>
      </c>
      <c r="AQ531" s="283">
        <v>0</v>
      </c>
      <c r="AR531" s="283">
        <v>0</v>
      </c>
      <c r="AS531" s="283">
        <v>0</v>
      </c>
      <c r="AT531" s="283">
        <v>0</v>
      </c>
      <c r="AU531" s="283">
        <v>0</v>
      </c>
      <c r="AV531" s="283">
        <v>0</v>
      </c>
      <c r="AW531" s="283">
        <v>0</v>
      </c>
      <c r="AX531" s="283">
        <v>0</v>
      </c>
      <c r="AY531" s="283">
        <v>0</v>
      </c>
    </row>
    <row r="532" spans="1:51" ht="20.100000000000001" customHeight="1" x14ac:dyDescent="0.25">
      <c r="A532" s="10">
        <v>30410603</v>
      </c>
      <c r="B532" s="22" t="s">
        <v>721</v>
      </c>
      <c r="C532" s="24">
        <v>80000000</v>
      </c>
      <c r="D532" s="183">
        <v>0</v>
      </c>
      <c r="E532" s="131">
        <v>0</v>
      </c>
      <c r="F532" s="131">
        <v>0</v>
      </c>
      <c r="G532" s="13">
        <f>C532+D532+E532-F532</f>
        <v>80000000</v>
      </c>
      <c r="H532" s="183">
        <v>0</v>
      </c>
      <c r="I532" s="183">
        <v>0</v>
      </c>
      <c r="J532" s="183">
        <f>G532-I532</f>
        <v>80000000</v>
      </c>
      <c r="K532" s="183">
        <v>0</v>
      </c>
      <c r="L532" s="183">
        <v>0</v>
      </c>
      <c r="M532" s="183">
        <v>0</v>
      </c>
      <c r="N532" s="183">
        <v>0</v>
      </c>
      <c r="O532" s="183">
        <v>0</v>
      </c>
      <c r="P532" s="13">
        <f>O532-I532</f>
        <v>0</v>
      </c>
      <c r="Q532" s="12">
        <f>G532-O532</f>
        <v>80000000</v>
      </c>
      <c r="R532" s="183">
        <v>0</v>
      </c>
      <c r="S532" s="438">
        <v>0</v>
      </c>
      <c r="T532" s="182"/>
      <c r="U532" s="364">
        <v>30410603</v>
      </c>
      <c r="V532" s="362" t="s">
        <v>1095</v>
      </c>
      <c r="W532" s="283">
        <v>80000000</v>
      </c>
      <c r="X532" s="283">
        <v>0</v>
      </c>
      <c r="Y532" s="283">
        <v>0</v>
      </c>
      <c r="Z532" s="283">
        <v>0</v>
      </c>
      <c r="AA532" s="283">
        <v>0</v>
      </c>
      <c r="AB532" s="283">
        <v>80000000</v>
      </c>
      <c r="AC532" s="283">
        <v>0</v>
      </c>
      <c r="AD532" s="283">
        <v>0</v>
      </c>
      <c r="AE532" s="283">
        <v>0</v>
      </c>
      <c r="AF532" s="283">
        <v>0</v>
      </c>
      <c r="AG532" s="283">
        <v>80000000</v>
      </c>
      <c r="AH532" s="283">
        <v>0</v>
      </c>
      <c r="AI532" s="283">
        <v>0</v>
      </c>
      <c r="AJ532" s="283">
        <v>0</v>
      </c>
      <c r="AK532" s="283">
        <v>0</v>
      </c>
      <c r="AL532" s="283">
        <v>0</v>
      </c>
      <c r="AM532" s="283">
        <v>0</v>
      </c>
      <c r="AN532" s="283">
        <v>0</v>
      </c>
      <c r="AO532" s="283">
        <v>0</v>
      </c>
      <c r="AP532" s="283">
        <v>0</v>
      </c>
      <c r="AQ532" s="283">
        <v>0</v>
      </c>
      <c r="AR532" s="283">
        <v>0</v>
      </c>
      <c r="AS532" s="283">
        <v>0</v>
      </c>
      <c r="AT532" s="283">
        <v>0</v>
      </c>
      <c r="AU532" s="283">
        <v>0</v>
      </c>
      <c r="AV532" s="283">
        <v>0</v>
      </c>
      <c r="AW532" s="283">
        <v>0</v>
      </c>
      <c r="AX532" s="283">
        <v>0</v>
      </c>
      <c r="AY532" s="283">
        <v>0</v>
      </c>
    </row>
    <row r="533" spans="1:51" ht="20.100000000000001" customHeight="1" x14ac:dyDescent="0.25">
      <c r="A533" s="10">
        <v>30410604</v>
      </c>
      <c r="B533" s="22" t="s">
        <v>722</v>
      </c>
      <c r="C533" s="25">
        <v>1251000000</v>
      </c>
      <c r="D533" s="183">
        <v>0</v>
      </c>
      <c r="E533" s="131">
        <v>0</v>
      </c>
      <c r="F533" s="131">
        <v>0</v>
      </c>
      <c r="G533" s="14">
        <f>C533+D533+E533-F533</f>
        <v>1251000000</v>
      </c>
      <c r="H533" s="183">
        <v>226354176.5</v>
      </c>
      <c r="I533" s="183">
        <v>681258336.5</v>
      </c>
      <c r="J533" s="183">
        <f>G533-I533</f>
        <v>569741663.5</v>
      </c>
      <c r="K533" s="183">
        <v>12002405</v>
      </c>
      <c r="L533" s="183">
        <v>12002405</v>
      </c>
      <c r="M533" s="183">
        <v>12002405</v>
      </c>
      <c r="N533" s="183">
        <v>224554176.5</v>
      </c>
      <c r="O533" s="183">
        <v>681258336.5</v>
      </c>
      <c r="P533" s="14">
        <f>O533-I533</f>
        <v>0</v>
      </c>
      <c r="Q533" s="12">
        <f>G533-O533</f>
        <v>569741663.5</v>
      </c>
      <c r="R533" s="183">
        <v>224554176.5</v>
      </c>
      <c r="S533" s="438">
        <v>681258336.5</v>
      </c>
      <c r="T533" s="182"/>
      <c r="U533" s="364">
        <v>30410604</v>
      </c>
      <c r="V533" s="362" t="s">
        <v>1096</v>
      </c>
      <c r="W533" s="283">
        <v>1251000000</v>
      </c>
      <c r="X533" s="283">
        <v>0</v>
      </c>
      <c r="Y533" s="283">
        <v>0</v>
      </c>
      <c r="Z533" s="283">
        <v>0</v>
      </c>
      <c r="AA533" s="283">
        <v>0</v>
      </c>
      <c r="AB533" s="283">
        <v>1251000000</v>
      </c>
      <c r="AC533" s="283">
        <v>0</v>
      </c>
      <c r="AD533" s="283">
        <v>456704160</v>
      </c>
      <c r="AE533" s="283">
        <v>224554176.5</v>
      </c>
      <c r="AF533" s="283">
        <v>681258336.5</v>
      </c>
      <c r="AG533" s="283">
        <v>569741663.5</v>
      </c>
      <c r="AH533" s="283">
        <v>24615000</v>
      </c>
      <c r="AI533" s="283">
        <v>454904160</v>
      </c>
      <c r="AJ533" s="283">
        <v>226354176.5</v>
      </c>
      <c r="AK533" s="283">
        <v>681258336.5</v>
      </c>
      <c r="AL533" s="283">
        <v>0</v>
      </c>
      <c r="AM533" s="283">
        <v>0</v>
      </c>
      <c r="AN533" s="283">
        <v>0</v>
      </c>
      <c r="AO533" s="283">
        <v>12002405</v>
      </c>
      <c r="AP533" s="283">
        <v>12002405</v>
      </c>
      <c r="AQ533" s="283">
        <v>669255931.5</v>
      </c>
      <c r="AR533" s="283">
        <v>0</v>
      </c>
      <c r="AS533" s="283">
        <v>0</v>
      </c>
      <c r="AT533" s="283">
        <v>0</v>
      </c>
      <c r="AU533" s="283">
        <v>0</v>
      </c>
      <c r="AV533" s="283">
        <v>12002405</v>
      </c>
      <c r="AW533" s="283">
        <v>12002405</v>
      </c>
      <c r="AX533" s="283">
        <v>12002405</v>
      </c>
      <c r="AY533" s="283">
        <v>12002405</v>
      </c>
    </row>
    <row r="534" spans="1:51" ht="20.100000000000001" customHeight="1" x14ac:dyDescent="0.25">
      <c r="A534" s="152">
        <v>30410606</v>
      </c>
      <c r="B534" s="153" t="s">
        <v>586</v>
      </c>
      <c r="C534" s="154">
        <f t="shared" ref="C534:S534" si="232">C535</f>
        <v>0</v>
      </c>
      <c r="D534" s="154">
        <f t="shared" si="232"/>
        <v>1731600</v>
      </c>
      <c r="E534" s="154">
        <f t="shared" si="232"/>
        <v>0</v>
      </c>
      <c r="F534" s="154">
        <f t="shared" si="232"/>
        <v>0</v>
      </c>
      <c r="G534" s="154">
        <f t="shared" si="232"/>
        <v>1731600</v>
      </c>
      <c r="H534" s="154">
        <f t="shared" si="232"/>
        <v>0</v>
      </c>
      <c r="I534" s="154">
        <f t="shared" si="232"/>
        <v>0</v>
      </c>
      <c r="J534" s="154">
        <f t="shared" si="232"/>
        <v>1731600</v>
      </c>
      <c r="K534" s="154">
        <f t="shared" si="232"/>
        <v>0</v>
      </c>
      <c r="L534" s="154">
        <f t="shared" si="232"/>
        <v>0</v>
      </c>
      <c r="M534" s="154">
        <f t="shared" si="232"/>
        <v>0</v>
      </c>
      <c r="N534" s="154">
        <f t="shared" si="232"/>
        <v>0</v>
      </c>
      <c r="O534" s="154">
        <f t="shared" si="232"/>
        <v>0</v>
      </c>
      <c r="P534" s="154">
        <f t="shared" si="232"/>
        <v>0</v>
      </c>
      <c r="Q534" s="154">
        <f t="shared" si="232"/>
        <v>1731600</v>
      </c>
      <c r="R534" s="154">
        <f t="shared" si="232"/>
        <v>0</v>
      </c>
      <c r="S534" s="452">
        <f t="shared" si="232"/>
        <v>0</v>
      </c>
      <c r="T534" s="182"/>
      <c r="U534" s="364">
        <v>30410606</v>
      </c>
      <c r="V534" s="362" t="s">
        <v>586</v>
      </c>
      <c r="W534" s="283">
        <v>0</v>
      </c>
      <c r="X534" s="283">
        <v>1731600</v>
      </c>
      <c r="Y534" s="283">
        <v>0</v>
      </c>
      <c r="Z534" s="283">
        <v>0</v>
      </c>
      <c r="AA534" s="283">
        <v>0</v>
      </c>
      <c r="AB534" s="283">
        <v>1731600</v>
      </c>
      <c r="AC534" s="283">
        <v>0</v>
      </c>
      <c r="AD534" s="283">
        <v>0</v>
      </c>
      <c r="AE534" s="283">
        <v>0</v>
      </c>
      <c r="AF534" s="283">
        <v>0</v>
      </c>
      <c r="AG534" s="283">
        <v>1731600</v>
      </c>
      <c r="AH534" s="283">
        <v>0</v>
      </c>
      <c r="AI534" s="283">
        <v>0</v>
      </c>
      <c r="AJ534" s="283">
        <v>0</v>
      </c>
      <c r="AK534" s="283">
        <v>0</v>
      </c>
      <c r="AL534" s="283">
        <v>0</v>
      </c>
      <c r="AM534" s="283">
        <v>0</v>
      </c>
      <c r="AN534" s="283">
        <v>0</v>
      </c>
      <c r="AO534" s="283">
        <v>0</v>
      </c>
      <c r="AP534" s="283">
        <v>0</v>
      </c>
      <c r="AQ534" s="283">
        <v>0</v>
      </c>
      <c r="AR534" s="283">
        <v>0</v>
      </c>
      <c r="AS534" s="283">
        <v>0</v>
      </c>
      <c r="AT534" s="283">
        <v>0</v>
      </c>
      <c r="AU534" s="283">
        <v>0</v>
      </c>
      <c r="AV534" s="283">
        <v>0</v>
      </c>
      <c r="AW534" s="283">
        <v>0</v>
      </c>
      <c r="AX534" s="283">
        <v>0</v>
      </c>
      <c r="AY534" s="283">
        <v>0</v>
      </c>
    </row>
    <row r="535" spans="1:51" ht="20.100000000000001" customHeight="1" x14ac:dyDescent="0.25">
      <c r="A535" s="26">
        <v>3041060601</v>
      </c>
      <c r="B535" s="21" t="s">
        <v>723</v>
      </c>
      <c r="C535" s="27"/>
      <c r="D535" s="183">
        <v>1731600</v>
      </c>
      <c r="E535" s="131">
        <v>0</v>
      </c>
      <c r="F535" s="131">
        <v>0</v>
      </c>
      <c r="G535" s="15">
        <f>C535+D535+E535-F535</f>
        <v>1731600</v>
      </c>
      <c r="H535" s="183">
        <v>0</v>
      </c>
      <c r="I535" s="183">
        <v>0</v>
      </c>
      <c r="J535" s="183">
        <f>G535-I535</f>
        <v>1731600</v>
      </c>
      <c r="K535" s="183">
        <v>0</v>
      </c>
      <c r="L535" s="183">
        <v>0</v>
      </c>
      <c r="M535" s="183">
        <v>0</v>
      </c>
      <c r="N535" s="183">
        <v>0</v>
      </c>
      <c r="O535" s="183">
        <v>0</v>
      </c>
      <c r="P535" s="15">
        <f>O535-I535</f>
        <v>0</v>
      </c>
      <c r="Q535" s="12">
        <f>G535-O535</f>
        <v>1731600</v>
      </c>
      <c r="R535" s="183">
        <v>0</v>
      </c>
      <c r="S535" s="438">
        <v>0</v>
      </c>
      <c r="T535" s="182"/>
      <c r="U535" s="364">
        <v>3041060601</v>
      </c>
      <c r="V535" s="362" t="s">
        <v>723</v>
      </c>
      <c r="W535" s="283">
        <v>0</v>
      </c>
      <c r="X535" s="283">
        <v>1731600</v>
      </c>
      <c r="Y535" s="283">
        <v>0</v>
      </c>
      <c r="Z535" s="283">
        <v>0</v>
      </c>
      <c r="AA535" s="283">
        <v>0</v>
      </c>
      <c r="AB535" s="283">
        <v>1731600</v>
      </c>
      <c r="AC535" s="283">
        <v>0</v>
      </c>
      <c r="AD535" s="283">
        <v>0</v>
      </c>
      <c r="AE535" s="283">
        <v>0</v>
      </c>
      <c r="AF535" s="283">
        <v>0</v>
      </c>
      <c r="AG535" s="283">
        <v>1731600</v>
      </c>
      <c r="AH535" s="283">
        <v>0</v>
      </c>
      <c r="AI535" s="283">
        <v>0</v>
      </c>
      <c r="AJ535" s="283">
        <v>0</v>
      </c>
      <c r="AK535" s="283">
        <v>0</v>
      </c>
      <c r="AL535" s="283">
        <v>0</v>
      </c>
      <c r="AM535" s="283">
        <v>0</v>
      </c>
      <c r="AN535" s="283">
        <v>0</v>
      </c>
      <c r="AO535" s="283">
        <v>0</v>
      </c>
      <c r="AP535" s="283">
        <v>0</v>
      </c>
      <c r="AQ535" s="283">
        <v>0</v>
      </c>
      <c r="AR535" s="283">
        <v>0</v>
      </c>
      <c r="AS535" s="283">
        <v>0</v>
      </c>
      <c r="AT535" s="283">
        <v>0</v>
      </c>
      <c r="AU535" s="283">
        <v>0</v>
      </c>
      <c r="AV535" s="283">
        <v>0</v>
      </c>
      <c r="AW535" s="283">
        <v>0</v>
      </c>
      <c r="AX535" s="283">
        <v>0</v>
      </c>
      <c r="AY535" s="283">
        <v>0</v>
      </c>
    </row>
    <row r="536" spans="1:51" ht="20.100000000000001" customHeight="1" x14ac:dyDescent="0.25">
      <c r="A536" s="152">
        <v>304107</v>
      </c>
      <c r="B536" s="153" t="s">
        <v>724</v>
      </c>
      <c r="C536" s="154">
        <f t="shared" ref="C536:Q536" si="233">C537+C538+C539</f>
        <v>152600000</v>
      </c>
      <c r="D536" s="154">
        <f t="shared" si="233"/>
        <v>20000000</v>
      </c>
      <c r="E536" s="154">
        <f t="shared" si="233"/>
        <v>0</v>
      </c>
      <c r="F536" s="154">
        <f t="shared" si="233"/>
        <v>0</v>
      </c>
      <c r="G536" s="154">
        <f t="shared" si="233"/>
        <v>172600000</v>
      </c>
      <c r="H536" s="154">
        <f t="shared" si="233"/>
        <v>7446800</v>
      </c>
      <c r="I536" s="154">
        <f t="shared" si="233"/>
        <v>7446800</v>
      </c>
      <c r="J536" s="154">
        <f t="shared" si="233"/>
        <v>165153200</v>
      </c>
      <c r="K536" s="154">
        <f t="shared" si="233"/>
        <v>0</v>
      </c>
      <c r="L536" s="154">
        <f t="shared" si="233"/>
        <v>0</v>
      </c>
      <c r="M536" s="154">
        <f t="shared" si="233"/>
        <v>0</v>
      </c>
      <c r="N536" s="154">
        <f t="shared" si="233"/>
        <v>44200000</v>
      </c>
      <c r="O536" s="154">
        <f t="shared" si="233"/>
        <v>51646800</v>
      </c>
      <c r="P536" s="154">
        <f t="shared" si="233"/>
        <v>44200000</v>
      </c>
      <c r="Q536" s="154">
        <f t="shared" si="233"/>
        <v>120953200</v>
      </c>
      <c r="R536" s="154">
        <f>R537+R538+R539</f>
        <v>44200000</v>
      </c>
      <c r="S536" s="452">
        <f>S537+S538+S539</f>
        <v>51646800</v>
      </c>
      <c r="T536" s="182"/>
      <c r="U536" s="364">
        <v>304107</v>
      </c>
      <c r="V536" s="362" t="s">
        <v>1097</v>
      </c>
      <c r="W536" s="283">
        <v>152600000</v>
      </c>
      <c r="X536" s="283">
        <v>20000000</v>
      </c>
      <c r="Y536" s="283">
        <v>0</v>
      </c>
      <c r="Z536" s="283">
        <v>0</v>
      </c>
      <c r="AA536" s="283">
        <v>0</v>
      </c>
      <c r="AB536" s="283">
        <v>172600000</v>
      </c>
      <c r="AC536" s="283">
        <v>0</v>
      </c>
      <c r="AD536" s="283">
        <v>7446800</v>
      </c>
      <c r="AE536" s="283">
        <v>44200000</v>
      </c>
      <c r="AF536" s="283">
        <v>51646800</v>
      </c>
      <c r="AG536" s="283">
        <v>120953200</v>
      </c>
      <c r="AH536" s="283">
        <v>0</v>
      </c>
      <c r="AI536" s="283">
        <v>0</v>
      </c>
      <c r="AJ536" s="283">
        <v>7446800</v>
      </c>
      <c r="AK536" s="283">
        <v>7446800</v>
      </c>
      <c r="AL536" s="283">
        <v>44200000</v>
      </c>
      <c r="AM536" s="283">
        <v>0</v>
      </c>
      <c r="AN536" s="283">
        <v>0</v>
      </c>
      <c r="AO536" s="283">
        <v>0</v>
      </c>
      <c r="AP536" s="283">
        <v>0</v>
      </c>
      <c r="AQ536" s="283">
        <v>7446800</v>
      </c>
      <c r="AR536" s="283">
        <v>0</v>
      </c>
      <c r="AS536" s="283">
        <v>0</v>
      </c>
      <c r="AT536" s="283">
        <v>0</v>
      </c>
      <c r="AU536" s="283">
        <v>0</v>
      </c>
      <c r="AV536" s="283">
        <v>0</v>
      </c>
      <c r="AW536" s="283">
        <v>0</v>
      </c>
      <c r="AX536" s="283">
        <v>0</v>
      </c>
      <c r="AY536" s="283">
        <v>0</v>
      </c>
    </row>
    <row r="537" spans="1:51" ht="20.100000000000001" customHeight="1" x14ac:dyDescent="0.25">
      <c r="A537" s="10">
        <v>30410703</v>
      </c>
      <c r="B537" s="22" t="s">
        <v>725</v>
      </c>
      <c r="C537" s="23">
        <v>20000000</v>
      </c>
      <c r="D537" s="183">
        <v>0</v>
      </c>
      <c r="E537" s="131">
        <v>0</v>
      </c>
      <c r="F537" s="131">
        <v>0</v>
      </c>
      <c r="G537" s="12">
        <f>C537+D537+E537-F537</f>
        <v>20000000</v>
      </c>
      <c r="H537" s="183">
        <v>0</v>
      </c>
      <c r="I537" s="183">
        <v>0</v>
      </c>
      <c r="J537" s="183">
        <f>G537-I537</f>
        <v>20000000</v>
      </c>
      <c r="K537" s="183">
        <v>0</v>
      </c>
      <c r="L537" s="183">
        <v>0</v>
      </c>
      <c r="M537" s="183">
        <v>0</v>
      </c>
      <c r="N537" s="183">
        <v>0</v>
      </c>
      <c r="O537" s="183">
        <v>0</v>
      </c>
      <c r="P537" s="12">
        <f>O537-I537</f>
        <v>0</v>
      </c>
      <c r="Q537" s="12">
        <f>G537-O537</f>
        <v>20000000</v>
      </c>
      <c r="R537" s="183">
        <v>0</v>
      </c>
      <c r="S537" s="438">
        <v>0</v>
      </c>
      <c r="T537" s="182"/>
      <c r="U537" s="364">
        <v>30410703</v>
      </c>
      <c r="V537" s="362" t="s">
        <v>1098</v>
      </c>
      <c r="W537" s="283">
        <v>20000000</v>
      </c>
      <c r="X537" s="283">
        <v>0</v>
      </c>
      <c r="Y537" s="283">
        <v>0</v>
      </c>
      <c r="Z537" s="283">
        <v>0</v>
      </c>
      <c r="AA537" s="283">
        <v>0</v>
      </c>
      <c r="AB537" s="283">
        <v>20000000</v>
      </c>
      <c r="AC537" s="283">
        <v>0</v>
      </c>
      <c r="AD537" s="283">
        <v>0</v>
      </c>
      <c r="AE537" s="283">
        <v>0</v>
      </c>
      <c r="AF537" s="283">
        <v>0</v>
      </c>
      <c r="AG537" s="283">
        <v>20000000</v>
      </c>
      <c r="AH537" s="283">
        <v>0</v>
      </c>
      <c r="AI537" s="283">
        <v>0</v>
      </c>
      <c r="AJ537" s="283">
        <v>0</v>
      </c>
      <c r="AK537" s="283">
        <v>0</v>
      </c>
      <c r="AL537" s="283">
        <v>0</v>
      </c>
      <c r="AM537" s="283">
        <v>0</v>
      </c>
      <c r="AN537" s="283">
        <v>0</v>
      </c>
      <c r="AO537" s="283">
        <v>0</v>
      </c>
      <c r="AP537" s="283">
        <v>0</v>
      </c>
      <c r="AQ537" s="283">
        <v>0</v>
      </c>
      <c r="AR537" s="283">
        <v>0</v>
      </c>
      <c r="AS537" s="283">
        <v>0</v>
      </c>
      <c r="AT537" s="283">
        <v>0</v>
      </c>
      <c r="AU537" s="283">
        <v>0</v>
      </c>
      <c r="AV537" s="283">
        <v>0</v>
      </c>
      <c r="AW537" s="283">
        <v>0</v>
      </c>
      <c r="AX537" s="283">
        <v>0</v>
      </c>
      <c r="AY537" s="283">
        <v>0</v>
      </c>
    </row>
    <row r="538" spans="1:51" ht="20.100000000000001" customHeight="1" x14ac:dyDescent="0.25">
      <c r="A538" s="10">
        <v>30410704</v>
      </c>
      <c r="B538" s="22" t="s">
        <v>726</v>
      </c>
      <c r="C538" s="25">
        <v>132600000</v>
      </c>
      <c r="D538" s="183">
        <v>0</v>
      </c>
      <c r="E538" s="131">
        <v>0</v>
      </c>
      <c r="F538" s="131">
        <v>0</v>
      </c>
      <c r="G538" s="14">
        <f>C538+D538+E538-F538</f>
        <v>132600000</v>
      </c>
      <c r="H538" s="183">
        <v>7446800</v>
      </c>
      <c r="I538" s="183">
        <v>7446800</v>
      </c>
      <c r="J538" s="183">
        <f>G538-I538</f>
        <v>125153200</v>
      </c>
      <c r="K538" s="183">
        <v>0</v>
      </c>
      <c r="L538" s="183">
        <v>0</v>
      </c>
      <c r="M538" s="183">
        <v>0</v>
      </c>
      <c r="N538" s="183">
        <v>44200000</v>
      </c>
      <c r="O538" s="183">
        <v>51646800</v>
      </c>
      <c r="P538" s="14">
        <f>O538-I538</f>
        <v>44200000</v>
      </c>
      <c r="Q538" s="12">
        <f>G538-O538</f>
        <v>80953200</v>
      </c>
      <c r="R538" s="183">
        <v>44200000</v>
      </c>
      <c r="S538" s="438">
        <v>51646800</v>
      </c>
      <c r="T538" s="182"/>
      <c r="U538" s="364">
        <v>30410704</v>
      </c>
      <c r="V538" s="362" t="s">
        <v>1098</v>
      </c>
      <c r="W538" s="283">
        <v>132600000</v>
      </c>
      <c r="X538" s="283">
        <v>0</v>
      </c>
      <c r="Y538" s="283">
        <v>0</v>
      </c>
      <c r="Z538" s="283">
        <v>0</v>
      </c>
      <c r="AA538" s="283">
        <v>0</v>
      </c>
      <c r="AB538" s="283">
        <v>132600000</v>
      </c>
      <c r="AC538" s="283">
        <v>0</v>
      </c>
      <c r="AD538" s="283">
        <v>7446800</v>
      </c>
      <c r="AE538" s="283">
        <v>44200000</v>
      </c>
      <c r="AF538" s="283">
        <v>51646800</v>
      </c>
      <c r="AG538" s="283">
        <v>80953200</v>
      </c>
      <c r="AH538" s="283">
        <v>0</v>
      </c>
      <c r="AI538" s="283">
        <v>0</v>
      </c>
      <c r="AJ538" s="283">
        <v>7446800</v>
      </c>
      <c r="AK538" s="283">
        <v>7446800</v>
      </c>
      <c r="AL538" s="283">
        <v>44200000</v>
      </c>
      <c r="AM538" s="283">
        <v>0</v>
      </c>
      <c r="AN538" s="283">
        <v>0</v>
      </c>
      <c r="AO538" s="283">
        <v>0</v>
      </c>
      <c r="AP538" s="283">
        <v>0</v>
      </c>
      <c r="AQ538" s="283">
        <v>7446800</v>
      </c>
      <c r="AR538" s="283">
        <v>0</v>
      </c>
      <c r="AS538" s="283">
        <v>0</v>
      </c>
      <c r="AT538" s="283">
        <v>0</v>
      </c>
      <c r="AU538" s="283">
        <v>0</v>
      </c>
      <c r="AV538" s="283">
        <v>0</v>
      </c>
      <c r="AW538" s="283">
        <v>0</v>
      </c>
      <c r="AX538" s="283">
        <v>0</v>
      </c>
      <c r="AY538" s="283">
        <v>0</v>
      </c>
    </row>
    <row r="539" spans="1:51" ht="20.100000000000001" customHeight="1" x14ac:dyDescent="0.25">
      <c r="A539" s="152">
        <v>30410709</v>
      </c>
      <c r="B539" s="153" t="s">
        <v>588</v>
      </c>
      <c r="C539" s="154">
        <f t="shared" ref="C539:S539" si="234">C540</f>
        <v>0</v>
      </c>
      <c r="D539" s="154">
        <f t="shared" si="234"/>
        <v>20000000</v>
      </c>
      <c r="E539" s="154">
        <f t="shared" si="234"/>
        <v>0</v>
      </c>
      <c r="F539" s="154">
        <f t="shared" si="234"/>
        <v>0</v>
      </c>
      <c r="G539" s="154">
        <f t="shared" si="234"/>
        <v>20000000</v>
      </c>
      <c r="H539" s="154">
        <f t="shared" si="234"/>
        <v>0</v>
      </c>
      <c r="I539" s="154">
        <f t="shared" si="234"/>
        <v>0</v>
      </c>
      <c r="J539" s="154">
        <f t="shared" si="234"/>
        <v>20000000</v>
      </c>
      <c r="K539" s="154">
        <f t="shared" si="234"/>
        <v>0</v>
      </c>
      <c r="L539" s="154">
        <f t="shared" si="234"/>
        <v>0</v>
      </c>
      <c r="M539" s="154">
        <f t="shared" si="234"/>
        <v>0</v>
      </c>
      <c r="N539" s="154">
        <f t="shared" si="234"/>
        <v>0</v>
      </c>
      <c r="O539" s="154">
        <f t="shared" si="234"/>
        <v>0</v>
      </c>
      <c r="P539" s="154">
        <f t="shared" si="234"/>
        <v>0</v>
      </c>
      <c r="Q539" s="154">
        <f t="shared" si="234"/>
        <v>20000000</v>
      </c>
      <c r="R539" s="154">
        <f t="shared" si="234"/>
        <v>0</v>
      </c>
      <c r="S539" s="452">
        <f t="shared" si="234"/>
        <v>0</v>
      </c>
      <c r="T539" s="182"/>
      <c r="U539" s="364">
        <v>30410709</v>
      </c>
      <c r="V539" s="362" t="s">
        <v>588</v>
      </c>
      <c r="W539" s="283">
        <v>0</v>
      </c>
      <c r="X539" s="283">
        <v>20000000</v>
      </c>
      <c r="Y539" s="283">
        <v>0</v>
      </c>
      <c r="Z539" s="283">
        <v>0</v>
      </c>
      <c r="AA539" s="283">
        <v>0</v>
      </c>
      <c r="AB539" s="283">
        <v>20000000</v>
      </c>
      <c r="AC539" s="283">
        <v>0</v>
      </c>
      <c r="AD539" s="283">
        <v>0</v>
      </c>
      <c r="AE539" s="283">
        <v>0</v>
      </c>
      <c r="AF539" s="283">
        <v>0</v>
      </c>
      <c r="AG539" s="283">
        <v>20000000</v>
      </c>
      <c r="AH539" s="283">
        <v>0</v>
      </c>
      <c r="AI539" s="283">
        <v>0</v>
      </c>
      <c r="AJ539" s="283">
        <v>0</v>
      </c>
      <c r="AK539" s="283">
        <v>0</v>
      </c>
      <c r="AL539" s="283">
        <v>0</v>
      </c>
      <c r="AM539" s="283">
        <v>0</v>
      </c>
      <c r="AN539" s="283">
        <v>0</v>
      </c>
      <c r="AO539" s="283">
        <v>0</v>
      </c>
      <c r="AP539" s="283">
        <v>0</v>
      </c>
      <c r="AQ539" s="283">
        <v>0</v>
      </c>
      <c r="AR539" s="283">
        <v>0</v>
      </c>
      <c r="AS539" s="283">
        <v>0</v>
      </c>
      <c r="AT539" s="283">
        <v>0</v>
      </c>
      <c r="AU539" s="283">
        <v>0</v>
      </c>
      <c r="AV539" s="283">
        <v>0</v>
      </c>
      <c r="AW539" s="283">
        <v>0</v>
      </c>
      <c r="AX539" s="283">
        <v>0</v>
      </c>
      <c r="AY539" s="283">
        <v>0</v>
      </c>
    </row>
    <row r="540" spans="1:51" ht="20.100000000000001" customHeight="1" x14ac:dyDescent="0.25">
      <c r="A540" s="26">
        <v>3041070901</v>
      </c>
      <c r="B540" s="21" t="s">
        <v>727</v>
      </c>
      <c r="C540" s="27"/>
      <c r="D540" s="183">
        <v>20000000</v>
      </c>
      <c r="E540" s="131">
        <v>0</v>
      </c>
      <c r="F540" s="131">
        <v>0</v>
      </c>
      <c r="G540" s="15">
        <f>C540+D540+E540-F540</f>
        <v>20000000</v>
      </c>
      <c r="H540" s="183">
        <v>0</v>
      </c>
      <c r="I540" s="183">
        <v>0</v>
      </c>
      <c r="J540" s="183">
        <f>G540-I540</f>
        <v>20000000</v>
      </c>
      <c r="K540" s="183">
        <v>0</v>
      </c>
      <c r="L540" s="183">
        <v>0</v>
      </c>
      <c r="M540" s="183">
        <v>0</v>
      </c>
      <c r="N540" s="183">
        <v>0</v>
      </c>
      <c r="O540" s="183">
        <v>0</v>
      </c>
      <c r="P540" s="15">
        <f>O540-I540</f>
        <v>0</v>
      </c>
      <c r="Q540" s="12">
        <f>G540-O540</f>
        <v>20000000</v>
      </c>
      <c r="R540" s="183">
        <v>0</v>
      </c>
      <c r="S540" s="438">
        <v>0</v>
      </c>
      <c r="T540" s="182"/>
      <c r="U540" s="364">
        <v>3041070901</v>
      </c>
      <c r="V540" s="362" t="s">
        <v>727</v>
      </c>
      <c r="W540" s="283">
        <v>0</v>
      </c>
      <c r="X540" s="283">
        <v>20000000</v>
      </c>
      <c r="Y540" s="283">
        <v>0</v>
      </c>
      <c r="Z540" s="283">
        <v>0</v>
      </c>
      <c r="AA540" s="283">
        <v>0</v>
      </c>
      <c r="AB540" s="283">
        <v>20000000</v>
      </c>
      <c r="AC540" s="283">
        <v>0</v>
      </c>
      <c r="AD540" s="283">
        <v>0</v>
      </c>
      <c r="AE540" s="283">
        <v>0</v>
      </c>
      <c r="AF540" s="283">
        <v>0</v>
      </c>
      <c r="AG540" s="283">
        <v>20000000</v>
      </c>
      <c r="AH540" s="283">
        <v>0</v>
      </c>
      <c r="AI540" s="283">
        <v>0</v>
      </c>
      <c r="AJ540" s="283">
        <v>0</v>
      </c>
      <c r="AK540" s="283">
        <v>0</v>
      </c>
      <c r="AL540" s="283">
        <v>0</v>
      </c>
      <c r="AM540" s="283">
        <v>0</v>
      </c>
      <c r="AN540" s="283">
        <v>0</v>
      </c>
      <c r="AO540" s="283">
        <v>0</v>
      </c>
      <c r="AP540" s="283">
        <v>0</v>
      </c>
      <c r="AQ540" s="283">
        <v>0</v>
      </c>
      <c r="AR540" s="283">
        <v>0</v>
      </c>
      <c r="AS540" s="283">
        <v>0</v>
      </c>
      <c r="AT540" s="283">
        <v>0</v>
      </c>
      <c r="AU540" s="283">
        <v>0</v>
      </c>
      <c r="AV540" s="283">
        <v>0</v>
      </c>
      <c r="AW540" s="283">
        <v>0</v>
      </c>
      <c r="AX540" s="283">
        <v>0</v>
      </c>
      <c r="AY540" s="283">
        <v>0</v>
      </c>
    </row>
    <row r="541" spans="1:51" ht="20.100000000000001" customHeight="1" x14ac:dyDescent="0.25">
      <c r="A541" s="152">
        <v>304108</v>
      </c>
      <c r="B541" s="153" t="s">
        <v>728</v>
      </c>
      <c r="C541" s="154">
        <f t="shared" ref="C541:Q541" si="235">C542+C543+C544+C545+C547</f>
        <v>573334629</v>
      </c>
      <c r="D541" s="154">
        <f t="shared" si="235"/>
        <v>142064930</v>
      </c>
      <c r="E541" s="154">
        <f t="shared" si="235"/>
        <v>0</v>
      </c>
      <c r="F541" s="154">
        <f t="shared" si="235"/>
        <v>0</v>
      </c>
      <c r="G541" s="154">
        <f t="shared" si="235"/>
        <v>715399559</v>
      </c>
      <c r="H541" s="154">
        <f t="shared" si="235"/>
        <v>167600430</v>
      </c>
      <c r="I541" s="154">
        <f t="shared" si="235"/>
        <v>283716118.5</v>
      </c>
      <c r="J541" s="154">
        <f t="shared" si="235"/>
        <v>431683440.5</v>
      </c>
      <c r="K541" s="154">
        <f t="shared" si="235"/>
        <v>49526788</v>
      </c>
      <c r="L541" s="154">
        <f t="shared" si="235"/>
        <v>49526788</v>
      </c>
      <c r="M541" s="154">
        <f t="shared" si="235"/>
        <v>49526788</v>
      </c>
      <c r="N541" s="154">
        <f t="shared" si="235"/>
        <v>351468341</v>
      </c>
      <c r="O541" s="154">
        <f t="shared" si="235"/>
        <v>470909341</v>
      </c>
      <c r="P541" s="154">
        <f t="shared" si="235"/>
        <v>187193222.5</v>
      </c>
      <c r="Q541" s="154">
        <f t="shared" si="235"/>
        <v>244490218</v>
      </c>
      <c r="R541" s="154">
        <f>R542+R543+R544+R545+R547</f>
        <v>351468341</v>
      </c>
      <c r="S541" s="452">
        <f>S542+S543+S544+S545+S547</f>
        <v>470909341</v>
      </c>
      <c r="T541" s="182"/>
      <c r="U541" s="364">
        <v>304108</v>
      </c>
      <c r="V541" s="362" t="s">
        <v>728</v>
      </c>
      <c r="W541" s="283">
        <v>573334629</v>
      </c>
      <c r="X541" s="283">
        <v>142064930</v>
      </c>
      <c r="Y541" s="283">
        <v>0</v>
      </c>
      <c r="Z541" s="283">
        <v>0</v>
      </c>
      <c r="AA541" s="283">
        <v>0</v>
      </c>
      <c r="AB541" s="283">
        <v>715399559</v>
      </c>
      <c r="AC541" s="283">
        <v>0</v>
      </c>
      <c r="AD541" s="283">
        <v>119441000</v>
      </c>
      <c r="AE541" s="283">
        <v>351468341</v>
      </c>
      <c r="AF541" s="283">
        <v>470909341</v>
      </c>
      <c r="AG541" s="283">
        <v>244490218</v>
      </c>
      <c r="AH541" s="283">
        <v>0</v>
      </c>
      <c r="AI541" s="283">
        <v>116115688.5</v>
      </c>
      <c r="AJ541" s="283">
        <v>167600430</v>
      </c>
      <c r="AK541" s="283">
        <v>283716118.5</v>
      </c>
      <c r="AL541" s="283">
        <v>187193222.5</v>
      </c>
      <c r="AM541" s="283">
        <v>0</v>
      </c>
      <c r="AN541" s="283">
        <v>0</v>
      </c>
      <c r="AO541" s="283">
        <v>49526788</v>
      </c>
      <c r="AP541" s="283">
        <v>49526788</v>
      </c>
      <c r="AQ541" s="283">
        <v>234189330.5</v>
      </c>
      <c r="AR541" s="283">
        <v>0</v>
      </c>
      <c r="AS541" s="283">
        <v>0</v>
      </c>
      <c r="AT541" s="283">
        <v>0</v>
      </c>
      <c r="AU541" s="283">
        <v>0</v>
      </c>
      <c r="AV541" s="283">
        <v>49526788</v>
      </c>
      <c r="AW541" s="283">
        <v>49526788</v>
      </c>
      <c r="AX541" s="283">
        <v>49526788</v>
      </c>
      <c r="AY541" s="283">
        <v>49526788</v>
      </c>
    </row>
    <row r="542" spans="1:51" ht="20.100000000000001" customHeight="1" x14ac:dyDescent="0.25">
      <c r="A542" s="10">
        <v>30410801</v>
      </c>
      <c r="B542" s="22" t="s">
        <v>729</v>
      </c>
      <c r="C542" s="23">
        <v>96374629</v>
      </c>
      <c r="D542" s="183">
        <v>0</v>
      </c>
      <c r="E542" s="131">
        <v>0</v>
      </c>
      <c r="F542" s="131">
        <v>0</v>
      </c>
      <c r="G542" s="12">
        <f>C542+D542+E542-F542</f>
        <v>96374629</v>
      </c>
      <c r="H542" s="183">
        <v>0</v>
      </c>
      <c r="I542" s="183">
        <v>0</v>
      </c>
      <c r="J542" s="183">
        <f>G542-I542</f>
        <v>96374629</v>
      </c>
      <c r="K542" s="183">
        <v>0</v>
      </c>
      <c r="L542" s="183">
        <v>0</v>
      </c>
      <c r="M542" s="183">
        <v>0</v>
      </c>
      <c r="N542" s="183">
        <v>0</v>
      </c>
      <c r="O542" s="183">
        <v>0</v>
      </c>
      <c r="P542" s="12">
        <f>O542-I542</f>
        <v>0</v>
      </c>
      <c r="Q542" s="12">
        <f>G542-O542</f>
        <v>96374629</v>
      </c>
      <c r="R542" s="183">
        <v>0</v>
      </c>
      <c r="S542" s="438">
        <v>0</v>
      </c>
      <c r="T542" s="182"/>
      <c r="U542" s="364">
        <v>30410801</v>
      </c>
      <c r="V542" s="362" t="s">
        <v>729</v>
      </c>
      <c r="W542" s="283">
        <v>96374629</v>
      </c>
      <c r="X542" s="283">
        <v>0</v>
      </c>
      <c r="Y542" s="283">
        <v>0</v>
      </c>
      <c r="Z542" s="283">
        <v>0</v>
      </c>
      <c r="AA542" s="283">
        <v>0</v>
      </c>
      <c r="AB542" s="283">
        <v>96374629</v>
      </c>
      <c r="AC542" s="283">
        <v>0</v>
      </c>
      <c r="AD542" s="283">
        <v>0</v>
      </c>
      <c r="AE542" s="283">
        <v>0</v>
      </c>
      <c r="AF542" s="283">
        <v>0</v>
      </c>
      <c r="AG542" s="283">
        <v>96374629</v>
      </c>
      <c r="AH542" s="283">
        <v>0</v>
      </c>
      <c r="AI542" s="283">
        <v>0</v>
      </c>
      <c r="AJ542" s="283">
        <v>0</v>
      </c>
      <c r="AK542" s="283">
        <v>0</v>
      </c>
      <c r="AL542" s="283">
        <v>0</v>
      </c>
      <c r="AM542" s="283">
        <v>0</v>
      </c>
      <c r="AN542" s="283">
        <v>0</v>
      </c>
      <c r="AO542" s="283">
        <v>0</v>
      </c>
      <c r="AP542" s="283">
        <v>0</v>
      </c>
      <c r="AQ542" s="283">
        <v>0</v>
      </c>
      <c r="AR542" s="283">
        <v>0</v>
      </c>
      <c r="AS542" s="283">
        <v>0</v>
      </c>
      <c r="AT542" s="283">
        <v>0</v>
      </c>
      <c r="AU542" s="283">
        <v>0</v>
      </c>
      <c r="AV542" s="283">
        <v>0</v>
      </c>
      <c r="AW542" s="283">
        <v>0</v>
      </c>
      <c r="AX542" s="283">
        <v>0</v>
      </c>
      <c r="AY542" s="283">
        <v>0</v>
      </c>
    </row>
    <row r="543" spans="1:51" ht="20.100000000000001" customHeight="1" x14ac:dyDescent="0.25">
      <c r="A543" s="10">
        <v>30410803</v>
      </c>
      <c r="B543" s="22" t="s">
        <v>730</v>
      </c>
      <c r="C543" s="24">
        <v>20000000</v>
      </c>
      <c r="D543" s="183">
        <v>0</v>
      </c>
      <c r="E543" s="131">
        <v>0</v>
      </c>
      <c r="F543" s="131">
        <v>0</v>
      </c>
      <c r="G543" s="13">
        <f>C543+D543+E543-F543</f>
        <v>20000000</v>
      </c>
      <c r="H543" s="183">
        <v>0</v>
      </c>
      <c r="I543" s="183">
        <v>0</v>
      </c>
      <c r="J543" s="183">
        <f>G543-I543</f>
        <v>20000000</v>
      </c>
      <c r="K543" s="183">
        <v>0</v>
      </c>
      <c r="L543" s="183">
        <v>0</v>
      </c>
      <c r="M543" s="183">
        <v>0</v>
      </c>
      <c r="N543" s="183">
        <v>0</v>
      </c>
      <c r="O543" s="183">
        <v>0</v>
      </c>
      <c r="P543" s="13">
        <f>O543-I543</f>
        <v>0</v>
      </c>
      <c r="Q543" s="12">
        <f>G543-O543</f>
        <v>20000000</v>
      </c>
      <c r="R543" s="183">
        <v>0</v>
      </c>
      <c r="S543" s="438">
        <v>0</v>
      </c>
      <c r="T543" s="182"/>
      <c r="U543" s="364">
        <v>30410803</v>
      </c>
      <c r="V543" s="362" t="s">
        <v>730</v>
      </c>
      <c r="W543" s="283">
        <v>20000000</v>
      </c>
      <c r="X543" s="283">
        <v>0</v>
      </c>
      <c r="Y543" s="283">
        <v>0</v>
      </c>
      <c r="Z543" s="283">
        <v>0</v>
      </c>
      <c r="AA543" s="283">
        <v>0</v>
      </c>
      <c r="AB543" s="283">
        <v>20000000</v>
      </c>
      <c r="AC543" s="283">
        <v>0</v>
      </c>
      <c r="AD543" s="283">
        <v>0</v>
      </c>
      <c r="AE543" s="283">
        <v>0</v>
      </c>
      <c r="AF543" s="283">
        <v>0</v>
      </c>
      <c r="AG543" s="283">
        <v>20000000</v>
      </c>
      <c r="AH543" s="283">
        <v>0</v>
      </c>
      <c r="AI543" s="283">
        <v>0</v>
      </c>
      <c r="AJ543" s="283">
        <v>0</v>
      </c>
      <c r="AK543" s="283">
        <v>0</v>
      </c>
      <c r="AL543" s="283">
        <v>0</v>
      </c>
      <c r="AM543" s="283">
        <v>0</v>
      </c>
      <c r="AN543" s="283">
        <v>0</v>
      </c>
      <c r="AO543" s="283">
        <v>0</v>
      </c>
      <c r="AP543" s="283">
        <v>0</v>
      </c>
      <c r="AQ543" s="283">
        <v>0</v>
      </c>
      <c r="AR543" s="283">
        <v>0</v>
      </c>
      <c r="AS543" s="283">
        <v>0</v>
      </c>
      <c r="AT543" s="283">
        <v>0</v>
      </c>
      <c r="AU543" s="283">
        <v>0</v>
      </c>
      <c r="AV543" s="283">
        <v>0</v>
      </c>
      <c r="AW543" s="283">
        <v>0</v>
      </c>
      <c r="AX543" s="283">
        <v>0</v>
      </c>
      <c r="AY543" s="283">
        <v>0</v>
      </c>
    </row>
    <row r="544" spans="1:51" ht="20.100000000000001" customHeight="1" x14ac:dyDescent="0.25">
      <c r="A544" s="10">
        <v>30410804</v>
      </c>
      <c r="B544" s="22" t="s">
        <v>731</v>
      </c>
      <c r="C544" s="25">
        <v>456960000</v>
      </c>
      <c r="D544" s="183">
        <v>0</v>
      </c>
      <c r="E544" s="131">
        <v>0</v>
      </c>
      <c r="F544" s="131">
        <v>0</v>
      </c>
      <c r="G544" s="14">
        <f>C544+D544+E544-F544</f>
        <v>456960000</v>
      </c>
      <c r="H544" s="183">
        <v>167600430</v>
      </c>
      <c r="I544" s="183">
        <v>283716118.5</v>
      </c>
      <c r="J544" s="183">
        <f>G544-I544</f>
        <v>173243881.5</v>
      </c>
      <c r="K544" s="183">
        <v>49526788</v>
      </c>
      <c r="L544" s="183">
        <v>49526788</v>
      </c>
      <c r="M544" s="183">
        <v>49526788</v>
      </c>
      <c r="N544" s="183">
        <v>256983411</v>
      </c>
      <c r="O544" s="183">
        <v>376424411</v>
      </c>
      <c r="P544" s="14">
        <f>O544-I544</f>
        <v>92708292.5</v>
      </c>
      <c r="Q544" s="12">
        <f>G544-O544</f>
        <v>80535589</v>
      </c>
      <c r="R544" s="183">
        <v>256983411</v>
      </c>
      <c r="S544" s="438">
        <v>376424411</v>
      </c>
      <c r="T544" s="182"/>
      <c r="U544" s="364">
        <v>30410804</v>
      </c>
      <c r="V544" s="362" t="s">
        <v>731</v>
      </c>
      <c r="W544" s="283">
        <v>456960000</v>
      </c>
      <c r="X544" s="283">
        <v>0</v>
      </c>
      <c r="Y544" s="283">
        <v>0</v>
      </c>
      <c r="Z544" s="283">
        <v>0</v>
      </c>
      <c r="AA544" s="283">
        <v>0</v>
      </c>
      <c r="AB544" s="283">
        <v>456960000</v>
      </c>
      <c r="AC544" s="283">
        <v>0</v>
      </c>
      <c r="AD544" s="283">
        <v>119441000</v>
      </c>
      <c r="AE544" s="283">
        <v>256983411</v>
      </c>
      <c r="AF544" s="283">
        <v>376424411</v>
      </c>
      <c r="AG544" s="283">
        <v>80535589</v>
      </c>
      <c r="AH544" s="283">
        <v>0</v>
      </c>
      <c r="AI544" s="283">
        <v>116115688.5</v>
      </c>
      <c r="AJ544" s="283">
        <v>167600430</v>
      </c>
      <c r="AK544" s="283">
        <v>283716118.5</v>
      </c>
      <c r="AL544" s="283">
        <v>92708292.5</v>
      </c>
      <c r="AM544" s="283">
        <v>0</v>
      </c>
      <c r="AN544" s="283">
        <v>0</v>
      </c>
      <c r="AO544" s="283">
        <v>49526788</v>
      </c>
      <c r="AP544" s="283">
        <v>49526788</v>
      </c>
      <c r="AQ544" s="283">
        <v>234189330.5</v>
      </c>
      <c r="AR544" s="283">
        <v>0</v>
      </c>
      <c r="AS544" s="283">
        <v>0</v>
      </c>
      <c r="AT544" s="283">
        <v>0</v>
      </c>
      <c r="AU544" s="283">
        <v>0</v>
      </c>
      <c r="AV544" s="283">
        <v>49526788</v>
      </c>
      <c r="AW544" s="283">
        <v>49526788</v>
      </c>
      <c r="AX544" s="283">
        <v>49526788</v>
      </c>
      <c r="AY544" s="283">
        <v>49526788</v>
      </c>
    </row>
    <row r="545" spans="1:51" ht="20.100000000000001" customHeight="1" x14ac:dyDescent="0.25">
      <c r="A545" s="152">
        <v>30410806</v>
      </c>
      <c r="B545" s="153" t="s">
        <v>586</v>
      </c>
      <c r="C545" s="154">
        <f t="shared" ref="C545:S545" si="236">C546</f>
        <v>0</v>
      </c>
      <c r="D545" s="154">
        <f t="shared" si="236"/>
        <v>94484930</v>
      </c>
      <c r="E545" s="154">
        <f t="shared" si="236"/>
        <v>0</v>
      </c>
      <c r="F545" s="154">
        <f t="shared" si="236"/>
        <v>0</v>
      </c>
      <c r="G545" s="154">
        <f t="shared" si="236"/>
        <v>94484930</v>
      </c>
      <c r="H545" s="154">
        <f t="shared" si="236"/>
        <v>0</v>
      </c>
      <c r="I545" s="154">
        <f t="shared" si="236"/>
        <v>0</v>
      </c>
      <c r="J545" s="154">
        <f t="shared" si="236"/>
        <v>94484930</v>
      </c>
      <c r="K545" s="154">
        <f t="shared" si="236"/>
        <v>0</v>
      </c>
      <c r="L545" s="154">
        <f t="shared" si="236"/>
        <v>0</v>
      </c>
      <c r="M545" s="154">
        <f t="shared" si="236"/>
        <v>0</v>
      </c>
      <c r="N545" s="154">
        <f t="shared" si="236"/>
        <v>94484930</v>
      </c>
      <c r="O545" s="154">
        <f t="shared" si="236"/>
        <v>94484930</v>
      </c>
      <c r="P545" s="154">
        <f t="shared" si="236"/>
        <v>94484930</v>
      </c>
      <c r="Q545" s="154">
        <f t="shared" si="236"/>
        <v>0</v>
      </c>
      <c r="R545" s="154">
        <f t="shared" si="236"/>
        <v>94484930</v>
      </c>
      <c r="S545" s="452">
        <f t="shared" si="236"/>
        <v>94484930</v>
      </c>
      <c r="T545" s="182"/>
      <c r="U545" s="364">
        <v>30410806</v>
      </c>
      <c r="V545" s="362" t="s">
        <v>586</v>
      </c>
      <c r="W545" s="283">
        <v>0</v>
      </c>
      <c r="X545" s="283">
        <v>94484930</v>
      </c>
      <c r="Y545" s="283">
        <v>0</v>
      </c>
      <c r="Z545" s="283">
        <v>0</v>
      </c>
      <c r="AA545" s="283">
        <v>0</v>
      </c>
      <c r="AB545" s="283">
        <v>94484930</v>
      </c>
      <c r="AC545" s="283">
        <v>0</v>
      </c>
      <c r="AD545" s="283">
        <v>0</v>
      </c>
      <c r="AE545" s="283">
        <v>94484930</v>
      </c>
      <c r="AF545" s="283">
        <v>94484930</v>
      </c>
      <c r="AG545" s="283">
        <v>0</v>
      </c>
      <c r="AH545" s="283">
        <v>0</v>
      </c>
      <c r="AI545" s="283">
        <v>0</v>
      </c>
      <c r="AJ545" s="283">
        <v>0</v>
      </c>
      <c r="AK545" s="283">
        <v>0</v>
      </c>
      <c r="AL545" s="283">
        <v>94484930</v>
      </c>
      <c r="AM545" s="283">
        <v>0</v>
      </c>
      <c r="AN545" s="283">
        <v>0</v>
      </c>
      <c r="AO545" s="283">
        <v>0</v>
      </c>
      <c r="AP545" s="283">
        <v>0</v>
      </c>
      <c r="AQ545" s="283">
        <v>0</v>
      </c>
      <c r="AR545" s="283">
        <v>0</v>
      </c>
      <c r="AS545" s="283">
        <v>0</v>
      </c>
      <c r="AT545" s="283">
        <v>0</v>
      </c>
      <c r="AU545" s="283">
        <v>0</v>
      </c>
      <c r="AV545" s="283">
        <v>0</v>
      </c>
      <c r="AW545" s="283">
        <v>0</v>
      </c>
      <c r="AX545" s="283">
        <v>0</v>
      </c>
      <c r="AY545" s="283">
        <v>0</v>
      </c>
    </row>
    <row r="546" spans="1:51" ht="20.100000000000001" customHeight="1" x14ac:dyDescent="0.25">
      <c r="A546" s="26">
        <v>3041080601</v>
      </c>
      <c r="B546" s="21" t="s">
        <v>732</v>
      </c>
      <c r="C546" s="27"/>
      <c r="D546" s="183">
        <v>94484930</v>
      </c>
      <c r="E546" s="131">
        <v>0</v>
      </c>
      <c r="F546" s="131">
        <v>0</v>
      </c>
      <c r="G546" s="15">
        <f>C546+D546+E546-F546</f>
        <v>94484930</v>
      </c>
      <c r="H546" s="183">
        <v>0</v>
      </c>
      <c r="I546" s="183">
        <v>0</v>
      </c>
      <c r="J546" s="183">
        <f>G546-I546</f>
        <v>94484930</v>
      </c>
      <c r="K546" s="183">
        <v>0</v>
      </c>
      <c r="L546" s="183">
        <v>0</v>
      </c>
      <c r="M546" s="183">
        <v>0</v>
      </c>
      <c r="N546" s="183">
        <v>94484930</v>
      </c>
      <c r="O546" s="183">
        <v>94484930</v>
      </c>
      <c r="P546" s="15">
        <f>O546-I546</f>
        <v>94484930</v>
      </c>
      <c r="Q546" s="12">
        <f>G546-O546</f>
        <v>0</v>
      </c>
      <c r="R546" s="183">
        <v>94484930</v>
      </c>
      <c r="S546" s="438">
        <v>94484930</v>
      </c>
      <c r="T546" s="182"/>
      <c r="U546" s="364">
        <v>3041080601</v>
      </c>
      <c r="V546" s="362" t="s">
        <v>732</v>
      </c>
      <c r="W546" s="283">
        <v>0</v>
      </c>
      <c r="X546" s="283">
        <v>94484930</v>
      </c>
      <c r="Y546" s="283">
        <v>0</v>
      </c>
      <c r="Z546" s="283">
        <v>0</v>
      </c>
      <c r="AA546" s="283">
        <v>0</v>
      </c>
      <c r="AB546" s="283">
        <v>94484930</v>
      </c>
      <c r="AC546" s="283">
        <v>0</v>
      </c>
      <c r="AD546" s="283">
        <v>0</v>
      </c>
      <c r="AE546" s="283">
        <v>94484930</v>
      </c>
      <c r="AF546" s="283">
        <v>94484930</v>
      </c>
      <c r="AG546" s="283">
        <v>0</v>
      </c>
      <c r="AH546" s="283">
        <v>0</v>
      </c>
      <c r="AI546" s="283">
        <v>0</v>
      </c>
      <c r="AJ546" s="283">
        <v>0</v>
      </c>
      <c r="AK546" s="283">
        <v>0</v>
      </c>
      <c r="AL546" s="283">
        <v>94484930</v>
      </c>
      <c r="AM546" s="283">
        <v>0</v>
      </c>
      <c r="AN546" s="283">
        <v>0</v>
      </c>
      <c r="AO546" s="283">
        <v>0</v>
      </c>
      <c r="AP546" s="283">
        <v>0</v>
      </c>
      <c r="AQ546" s="283">
        <v>0</v>
      </c>
      <c r="AR546" s="283">
        <v>0</v>
      </c>
      <c r="AS546" s="283">
        <v>0</v>
      </c>
      <c r="AT546" s="283">
        <v>0</v>
      </c>
      <c r="AU546" s="283">
        <v>0</v>
      </c>
      <c r="AV546" s="283">
        <v>0</v>
      </c>
      <c r="AW546" s="283">
        <v>0</v>
      </c>
      <c r="AX546" s="283">
        <v>0</v>
      </c>
      <c r="AY546" s="283">
        <v>0</v>
      </c>
    </row>
    <row r="547" spans="1:51" ht="20.100000000000001" customHeight="1" x14ac:dyDescent="0.25">
      <c r="A547" s="152">
        <v>30410809</v>
      </c>
      <c r="B547" s="153" t="s">
        <v>588</v>
      </c>
      <c r="C547" s="154">
        <f t="shared" ref="C547:S547" si="237">C548</f>
        <v>0</v>
      </c>
      <c r="D547" s="154">
        <f t="shared" si="237"/>
        <v>47580000</v>
      </c>
      <c r="E547" s="154">
        <f t="shared" si="237"/>
        <v>0</v>
      </c>
      <c r="F547" s="154">
        <f t="shared" si="237"/>
        <v>0</v>
      </c>
      <c r="G547" s="154">
        <f t="shared" si="237"/>
        <v>47580000</v>
      </c>
      <c r="H547" s="154">
        <f t="shared" si="237"/>
        <v>0</v>
      </c>
      <c r="I547" s="154">
        <f t="shared" si="237"/>
        <v>0</v>
      </c>
      <c r="J547" s="154">
        <f t="shared" si="237"/>
        <v>47580000</v>
      </c>
      <c r="K547" s="154">
        <f t="shared" si="237"/>
        <v>0</v>
      </c>
      <c r="L547" s="154">
        <f t="shared" si="237"/>
        <v>0</v>
      </c>
      <c r="M547" s="154">
        <f t="shared" si="237"/>
        <v>0</v>
      </c>
      <c r="N547" s="154">
        <f t="shared" si="237"/>
        <v>0</v>
      </c>
      <c r="O547" s="154">
        <f t="shared" si="237"/>
        <v>0</v>
      </c>
      <c r="P547" s="154">
        <f t="shared" si="237"/>
        <v>0</v>
      </c>
      <c r="Q547" s="154">
        <f t="shared" si="237"/>
        <v>47580000</v>
      </c>
      <c r="R547" s="154">
        <f t="shared" si="237"/>
        <v>0</v>
      </c>
      <c r="S547" s="452">
        <f t="shared" si="237"/>
        <v>0</v>
      </c>
      <c r="T547" s="182"/>
      <c r="U547" s="364">
        <v>30410809</v>
      </c>
      <c r="V547" s="362" t="s">
        <v>588</v>
      </c>
      <c r="W547" s="283">
        <v>0</v>
      </c>
      <c r="X547" s="283">
        <v>47580000</v>
      </c>
      <c r="Y547" s="283">
        <v>0</v>
      </c>
      <c r="Z547" s="283">
        <v>0</v>
      </c>
      <c r="AA547" s="283">
        <v>0</v>
      </c>
      <c r="AB547" s="283">
        <v>47580000</v>
      </c>
      <c r="AC547" s="283">
        <v>0</v>
      </c>
      <c r="AD547" s="283">
        <v>0</v>
      </c>
      <c r="AE547" s="283">
        <v>0</v>
      </c>
      <c r="AF547" s="283">
        <v>0</v>
      </c>
      <c r="AG547" s="283">
        <v>47580000</v>
      </c>
      <c r="AH547" s="283">
        <v>0</v>
      </c>
      <c r="AI547" s="283">
        <v>0</v>
      </c>
      <c r="AJ547" s="283">
        <v>0</v>
      </c>
      <c r="AK547" s="283">
        <v>0</v>
      </c>
      <c r="AL547" s="283">
        <v>0</v>
      </c>
      <c r="AM547" s="283">
        <v>0</v>
      </c>
      <c r="AN547" s="283">
        <v>0</v>
      </c>
      <c r="AO547" s="283">
        <v>0</v>
      </c>
      <c r="AP547" s="283">
        <v>0</v>
      </c>
      <c r="AQ547" s="283">
        <v>0</v>
      </c>
      <c r="AR547" s="283">
        <v>0</v>
      </c>
      <c r="AS547" s="283">
        <v>0</v>
      </c>
      <c r="AT547" s="283">
        <v>0</v>
      </c>
      <c r="AU547" s="283">
        <v>0</v>
      </c>
      <c r="AV547" s="283">
        <v>0</v>
      </c>
      <c r="AW547" s="283">
        <v>0</v>
      </c>
      <c r="AX547" s="283">
        <v>0</v>
      </c>
      <c r="AY547" s="283">
        <v>0</v>
      </c>
    </row>
    <row r="548" spans="1:51" ht="20.100000000000001" customHeight="1" x14ac:dyDescent="0.25">
      <c r="A548" s="26">
        <v>3041080901</v>
      </c>
      <c r="B548" s="21" t="s">
        <v>733</v>
      </c>
      <c r="C548" s="27"/>
      <c r="D548" s="183">
        <v>47580000</v>
      </c>
      <c r="E548" s="131">
        <v>0</v>
      </c>
      <c r="F548" s="131">
        <v>0</v>
      </c>
      <c r="G548" s="15">
        <f>C548+D548+E548-F548</f>
        <v>47580000</v>
      </c>
      <c r="H548" s="183">
        <v>0</v>
      </c>
      <c r="I548" s="183">
        <v>0</v>
      </c>
      <c r="J548" s="183">
        <f>G548-I548</f>
        <v>47580000</v>
      </c>
      <c r="K548" s="183">
        <v>0</v>
      </c>
      <c r="L548" s="183">
        <v>0</v>
      </c>
      <c r="M548" s="183">
        <v>0</v>
      </c>
      <c r="N548" s="183">
        <v>0</v>
      </c>
      <c r="O548" s="183">
        <v>0</v>
      </c>
      <c r="P548" s="15">
        <f>O548-I548</f>
        <v>0</v>
      </c>
      <c r="Q548" s="12">
        <f>G548-O548</f>
        <v>47580000</v>
      </c>
      <c r="R548" s="183">
        <v>0</v>
      </c>
      <c r="S548" s="438">
        <v>0</v>
      </c>
      <c r="T548" s="182"/>
      <c r="U548" s="364">
        <v>3041080901</v>
      </c>
      <c r="V548" s="362" t="s">
        <v>733</v>
      </c>
      <c r="W548" s="283">
        <v>0</v>
      </c>
      <c r="X548" s="283">
        <v>47580000</v>
      </c>
      <c r="Y548" s="283">
        <v>0</v>
      </c>
      <c r="Z548" s="283">
        <v>0</v>
      </c>
      <c r="AA548" s="283">
        <v>0</v>
      </c>
      <c r="AB548" s="283">
        <v>47580000</v>
      </c>
      <c r="AC548" s="283">
        <v>0</v>
      </c>
      <c r="AD548" s="283">
        <v>0</v>
      </c>
      <c r="AE548" s="283">
        <v>0</v>
      </c>
      <c r="AF548" s="283">
        <v>0</v>
      </c>
      <c r="AG548" s="283">
        <v>47580000</v>
      </c>
      <c r="AH548" s="283">
        <v>0</v>
      </c>
      <c r="AI548" s="283">
        <v>0</v>
      </c>
      <c r="AJ548" s="283">
        <v>0</v>
      </c>
      <c r="AK548" s="283">
        <v>0</v>
      </c>
      <c r="AL548" s="283">
        <v>0</v>
      </c>
      <c r="AM548" s="283">
        <v>0</v>
      </c>
      <c r="AN548" s="283">
        <v>0</v>
      </c>
      <c r="AO548" s="283">
        <v>0</v>
      </c>
      <c r="AP548" s="283">
        <v>0</v>
      </c>
      <c r="AQ548" s="283">
        <v>0</v>
      </c>
      <c r="AR548" s="283">
        <v>0</v>
      </c>
      <c r="AS548" s="283">
        <v>0</v>
      </c>
      <c r="AT548" s="283">
        <v>0</v>
      </c>
      <c r="AU548" s="283">
        <v>0</v>
      </c>
      <c r="AV548" s="283">
        <v>0</v>
      </c>
      <c r="AW548" s="283">
        <v>0</v>
      </c>
      <c r="AX548" s="283">
        <v>0</v>
      </c>
      <c r="AY548" s="283">
        <v>0</v>
      </c>
    </row>
    <row r="549" spans="1:51" ht="20.100000000000001" customHeight="1" x14ac:dyDescent="0.25">
      <c r="A549" s="152">
        <v>304109</v>
      </c>
      <c r="B549" s="153" t="s">
        <v>734</v>
      </c>
      <c r="C549" s="154">
        <f t="shared" ref="C549:Q549" si="238">C550+C551+C552</f>
        <v>162524954</v>
      </c>
      <c r="D549" s="154">
        <f t="shared" si="238"/>
        <v>4090690</v>
      </c>
      <c r="E549" s="154">
        <f t="shared" si="238"/>
        <v>0</v>
      </c>
      <c r="F549" s="154">
        <f t="shared" si="238"/>
        <v>0</v>
      </c>
      <c r="G549" s="154">
        <f t="shared" si="238"/>
        <v>166615644</v>
      </c>
      <c r="H549" s="154">
        <f t="shared" si="238"/>
        <v>23400001</v>
      </c>
      <c r="I549" s="154">
        <f t="shared" si="238"/>
        <v>29900002</v>
      </c>
      <c r="J549" s="154">
        <f t="shared" si="238"/>
        <v>136715642</v>
      </c>
      <c r="K549" s="154">
        <f t="shared" si="238"/>
        <v>1220001</v>
      </c>
      <c r="L549" s="154">
        <f t="shared" si="238"/>
        <v>1220001</v>
      </c>
      <c r="M549" s="154">
        <f t="shared" si="238"/>
        <v>1220001</v>
      </c>
      <c r="N549" s="154">
        <f t="shared" si="238"/>
        <v>21000001</v>
      </c>
      <c r="O549" s="154">
        <f t="shared" si="238"/>
        <v>29900002</v>
      </c>
      <c r="P549" s="154">
        <f t="shared" si="238"/>
        <v>0</v>
      </c>
      <c r="Q549" s="154">
        <f t="shared" si="238"/>
        <v>136715642</v>
      </c>
      <c r="R549" s="154">
        <f>R550+R551+R552</f>
        <v>21000001</v>
      </c>
      <c r="S549" s="452">
        <f>S550+S551+S552</f>
        <v>29900002</v>
      </c>
      <c r="T549" s="182"/>
      <c r="U549" s="364">
        <v>304109</v>
      </c>
      <c r="V549" s="362" t="s">
        <v>734</v>
      </c>
      <c r="W549" s="283">
        <v>162524954</v>
      </c>
      <c r="X549" s="283">
        <v>4090690</v>
      </c>
      <c r="Y549" s="283">
        <v>0</v>
      </c>
      <c r="Z549" s="283">
        <v>0</v>
      </c>
      <c r="AA549" s="283">
        <v>0</v>
      </c>
      <c r="AB549" s="283">
        <v>166615644</v>
      </c>
      <c r="AC549" s="283">
        <v>0</v>
      </c>
      <c r="AD549" s="283">
        <v>8900001</v>
      </c>
      <c r="AE549" s="283">
        <v>21000001</v>
      </c>
      <c r="AF549" s="283">
        <v>29900002</v>
      </c>
      <c r="AG549" s="283">
        <v>136715642</v>
      </c>
      <c r="AH549" s="283">
        <v>0</v>
      </c>
      <c r="AI549" s="283">
        <v>6500001</v>
      </c>
      <c r="AJ549" s="283">
        <v>23400001</v>
      </c>
      <c r="AK549" s="283">
        <v>29900002</v>
      </c>
      <c r="AL549" s="283">
        <v>0</v>
      </c>
      <c r="AM549" s="283">
        <v>0</v>
      </c>
      <c r="AN549" s="283">
        <v>0</v>
      </c>
      <c r="AO549" s="283">
        <v>1220001</v>
      </c>
      <c r="AP549" s="283">
        <v>1220001</v>
      </c>
      <c r="AQ549" s="283">
        <v>28680001</v>
      </c>
      <c r="AR549" s="283">
        <v>0</v>
      </c>
      <c r="AS549" s="283">
        <v>0</v>
      </c>
      <c r="AT549" s="283">
        <v>0</v>
      </c>
      <c r="AU549" s="283">
        <v>0</v>
      </c>
      <c r="AV549" s="283">
        <v>1220001</v>
      </c>
      <c r="AW549" s="283">
        <v>1220001</v>
      </c>
      <c r="AX549" s="283">
        <v>1220001</v>
      </c>
      <c r="AY549" s="283">
        <v>1220001</v>
      </c>
    </row>
    <row r="550" spans="1:51" ht="20.100000000000001" customHeight="1" x14ac:dyDescent="0.25">
      <c r="A550" s="10">
        <v>30410901</v>
      </c>
      <c r="B550" s="22" t="s">
        <v>735</v>
      </c>
      <c r="C550" s="23">
        <v>11564954</v>
      </c>
      <c r="D550" s="183">
        <v>0</v>
      </c>
      <c r="E550" s="131">
        <v>0</v>
      </c>
      <c r="F550" s="131">
        <v>0</v>
      </c>
      <c r="G550" s="12">
        <f>C550+D550+E550-F550</f>
        <v>11564954</v>
      </c>
      <c r="H550" s="183">
        <v>0</v>
      </c>
      <c r="I550" s="183">
        <v>0</v>
      </c>
      <c r="J550" s="183">
        <f>G550-I550</f>
        <v>11564954</v>
      </c>
      <c r="K550" s="183">
        <v>0</v>
      </c>
      <c r="L550" s="183">
        <v>0</v>
      </c>
      <c r="M550" s="183">
        <v>0</v>
      </c>
      <c r="N550" s="183">
        <v>0</v>
      </c>
      <c r="O550" s="183">
        <v>0</v>
      </c>
      <c r="P550" s="12">
        <f>O550-I550</f>
        <v>0</v>
      </c>
      <c r="Q550" s="12">
        <f>G550-O550</f>
        <v>11564954</v>
      </c>
      <c r="R550" s="183">
        <v>0</v>
      </c>
      <c r="S550" s="438">
        <v>0</v>
      </c>
      <c r="T550" s="182"/>
      <c r="U550" s="364">
        <v>30410901</v>
      </c>
      <c r="V550" s="362" t="s">
        <v>735</v>
      </c>
      <c r="W550" s="283">
        <v>11564954</v>
      </c>
      <c r="X550" s="283">
        <v>0</v>
      </c>
      <c r="Y550" s="283">
        <v>0</v>
      </c>
      <c r="Z550" s="283">
        <v>0</v>
      </c>
      <c r="AA550" s="283">
        <v>0</v>
      </c>
      <c r="AB550" s="283">
        <v>11564954</v>
      </c>
      <c r="AC550" s="283">
        <v>0</v>
      </c>
      <c r="AD550" s="283">
        <v>0</v>
      </c>
      <c r="AE550" s="283">
        <v>0</v>
      </c>
      <c r="AF550" s="283">
        <v>0</v>
      </c>
      <c r="AG550" s="283">
        <v>11564954</v>
      </c>
      <c r="AH550" s="283">
        <v>0</v>
      </c>
      <c r="AI550" s="283">
        <v>0</v>
      </c>
      <c r="AJ550" s="283">
        <v>0</v>
      </c>
      <c r="AK550" s="283">
        <v>0</v>
      </c>
      <c r="AL550" s="283">
        <v>0</v>
      </c>
      <c r="AM550" s="283">
        <v>0</v>
      </c>
      <c r="AN550" s="283">
        <v>0</v>
      </c>
      <c r="AO550" s="283">
        <v>0</v>
      </c>
      <c r="AP550" s="283">
        <v>0</v>
      </c>
      <c r="AQ550" s="283">
        <v>0</v>
      </c>
      <c r="AR550" s="283">
        <v>0</v>
      </c>
      <c r="AS550" s="283">
        <v>0</v>
      </c>
      <c r="AT550" s="283">
        <v>0</v>
      </c>
      <c r="AU550" s="283">
        <v>0</v>
      </c>
      <c r="AV550" s="283">
        <v>0</v>
      </c>
      <c r="AW550" s="283">
        <v>0</v>
      </c>
      <c r="AX550" s="283">
        <v>0</v>
      </c>
      <c r="AY550" s="283">
        <v>0</v>
      </c>
    </row>
    <row r="551" spans="1:51" ht="20.100000000000001" customHeight="1" x14ac:dyDescent="0.25">
      <c r="A551" s="10">
        <v>30410904</v>
      </c>
      <c r="B551" s="22" t="s">
        <v>736</v>
      </c>
      <c r="C551" s="25">
        <v>150960000</v>
      </c>
      <c r="D551" s="183">
        <v>0</v>
      </c>
      <c r="E551" s="131">
        <v>0</v>
      </c>
      <c r="F551" s="131">
        <v>0</v>
      </c>
      <c r="G551" s="14">
        <f>C551+D551+E551-F551</f>
        <v>150960000</v>
      </c>
      <c r="H551" s="183">
        <v>19309311</v>
      </c>
      <c r="I551" s="183">
        <v>25809312</v>
      </c>
      <c r="J551" s="183">
        <f>G551-I551</f>
        <v>125150688</v>
      </c>
      <c r="K551" s="183">
        <v>1220001</v>
      </c>
      <c r="L551" s="183">
        <v>1220001</v>
      </c>
      <c r="M551" s="183">
        <v>1220001</v>
      </c>
      <c r="N551" s="183">
        <v>16909311</v>
      </c>
      <c r="O551" s="183">
        <v>25809312</v>
      </c>
      <c r="P551" s="14">
        <f>O551-I551</f>
        <v>0</v>
      </c>
      <c r="Q551" s="12">
        <f>G551-O551</f>
        <v>125150688</v>
      </c>
      <c r="R551" s="183">
        <v>16909311</v>
      </c>
      <c r="S551" s="438">
        <v>25809312</v>
      </c>
      <c r="T551" s="182"/>
      <c r="U551" s="364">
        <v>30410904</v>
      </c>
      <c r="V551" s="362" t="s">
        <v>736</v>
      </c>
      <c r="W551" s="283">
        <v>150960000</v>
      </c>
      <c r="X551" s="283">
        <v>0</v>
      </c>
      <c r="Y551" s="283">
        <v>0</v>
      </c>
      <c r="Z551" s="283">
        <v>0</v>
      </c>
      <c r="AA551" s="283">
        <v>0</v>
      </c>
      <c r="AB551" s="283">
        <v>150960000</v>
      </c>
      <c r="AC551" s="283">
        <v>0</v>
      </c>
      <c r="AD551" s="283">
        <v>8900001</v>
      </c>
      <c r="AE551" s="283">
        <v>16909311</v>
      </c>
      <c r="AF551" s="283">
        <v>25809312</v>
      </c>
      <c r="AG551" s="283">
        <v>125150688</v>
      </c>
      <c r="AH551" s="283">
        <v>0</v>
      </c>
      <c r="AI551" s="283">
        <v>6500001</v>
      </c>
      <c r="AJ551" s="283">
        <v>19309311</v>
      </c>
      <c r="AK551" s="283">
        <v>25809312</v>
      </c>
      <c r="AL551" s="283">
        <v>0</v>
      </c>
      <c r="AM551" s="283">
        <v>0</v>
      </c>
      <c r="AN551" s="283">
        <v>0</v>
      </c>
      <c r="AO551" s="283">
        <v>1220001</v>
      </c>
      <c r="AP551" s="283">
        <v>1220001</v>
      </c>
      <c r="AQ551" s="283">
        <v>24589311</v>
      </c>
      <c r="AR551" s="283">
        <v>0</v>
      </c>
      <c r="AS551" s="283">
        <v>0</v>
      </c>
      <c r="AT551" s="283">
        <v>0</v>
      </c>
      <c r="AU551" s="283">
        <v>0</v>
      </c>
      <c r="AV551" s="283">
        <v>1220001</v>
      </c>
      <c r="AW551" s="283">
        <v>1220001</v>
      </c>
      <c r="AX551" s="283">
        <v>1220001</v>
      </c>
      <c r="AY551" s="283">
        <v>1220001</v>
      </c>
    </row>
    <row r="552" spans="1:51" ht="20.100000000000001" customHeight="1" x14ac:dyDescent="0.25">
      <c r="A552" s="152">
        <v>30410906</v>
      </c>
      <c r="B552" s="153" t="s">
        <v>586</v>
      </c>
      <c r="C552" s="154">
        <f t="shared" ref="C552:S552" si="239">C553</f>
        <v>0</v>
      </c>
      <c r="D552" s="154">
        <f t="shared" si="239"/>
        <v>4090690</v>
      </c>
      <c r="E552" s="154">
        <f t="shared" si="239"/>
        <v>0</v>
      </c>
      <c r="F552" s="154">
        <f t="shared" si="239"/>
        <v>0</v>
      </c>
      <c r="G552" s="154">
        <f t="shared" si="239"/>
        <v>4090690</v>
      </c>
      <c r="H552" s="154">
        <f t="shared" si="239"/>
        <v>4090690</v>
      </c>
      <c r="I552" s="154">
        <f t="shared" si="239"/>
        <v>4090690</v>
      </c>
      <c r="J552" s="154">
        <f t="shared" si="239"/>
        <v>0</v>
      </c>
      <c r="K552" s="154">
        <f t="shared" si="239"/>
        <v>0</v>
      </c>
      <c r="L552" s="154">
        <f t="shared" si="239"/>
        <v>0</v>
      </c>
      <c r="M552" s="154">
        <f t="shared" si="239"/>
        <v>0</v>
      </c>
      <c r="N552" s="154">
        <f t="shared" si="239"/>
        <v>4090690</v>
      </c>
      <c r="O552" s="154">
        <f t="shared" si="239"/>
        <v>4090690</v>
      </c>
      <c r="P552" s="154">
        <f t="shared" si="239"/>
        <v>0</v>
      </c>
      <c r="Q552" s="154">
        <f t="shared" si="239"/>
        <v>0</v>
      </c>
      <c r="R552" s="154">
        <f t="shared" si="239"/>
        <v>4090690</v>
      </c>
      <c r="S552" s="452">
        <f t="shared" si="239"/>
        <v>4090690</v>
      </c>
      <c r="T552" s="182"/>
      <c r="U552" s="364">
        <v>30410906</v>
      </c>
      <c r="V552" s="362" t="s">
        <v>586</v>
      </c>
      <c r="W552" s="283">
        <v>0</v>
      </c>
      <c r="X552" s="283">
        <v>4090690</v>
      </c>
      <c r="Y552" s="283">
        <v>0</v>
      </c>
      <c r="Z552" s="283">
        <v>0</v>
      </c>
      <c r="AA552" s="283">
        <v>0</v>
      </c>
      <c r="AB552" s="283">
        <v>4090690</v>
      </c>
      <c r="AC552" s="283">
        <v>0</v>
      </c>
      <c r="AD552" s="283">
        <v>0</v>
      </c>
      <c r="AE552" s="283">
        <v>4090690</v>
      </c>
      <c r="AF552" s="283">
        <v>4090690</v>
      </c>
      <c r="AG552" s="283">
        <v>0</v>
      </c>
      <c r="AH552" s="283">
        <v>0</v>
      </c>
      <c r="AI552" s="283">
        <v>0</v>
      </c>
      <c r="AJ552" s="283">
        <v>4090690</v>
      </c>
      <c r="AK552" s="283">
        <v>4090690</v>
      </c>
      <c r="AL552" s="283">
        <v>0</v>
      </c>
      <c r="AM552" s="283">
        <v>0</v>
      </c>
      <c r="AN552" s="283">
        <v>0</v>
      </c>
      <c r="AO552" s="283">
        <v>0</v>
      </c>
      <c r="AP552" s="283">
        <v>0</v>
      </c>
      <c r="AQ552" s="283">
        <v>4090690</v>
      </c>
      <c r="AR552" s="283">
        <v>0</v>
      </c>
      <c r="AS552" s="283">
        <v>0</v>
      </c>
      <c r="AT552" s="283">
        <v>0</v>
      </c>
      <c r="AU552" s="283">
        <v>0</v>
      </c>
      <c r="AV552" s="283">
        <v>0</v>
      </c>
      <c r="AW552" s="283">
        <v>0</v>
      </c>
      <c r="AX552" s="283">
        <v>0</v>
      </c>
      <c r="AY552" s="283">
        <v>0</v>
      </c>
    </row>
    <row r="553" spans="1:51" ht="20.100000000000001" customHeight="1" x14ac:dyDescent="0.25">
      <c r="A553" s="26">
        <v>3041090601</v>
      </c>
      <c r="B553" s="21" t="s">
        <v>737</v>
      </c>
      <c r="C553" s="27"/>
      <c r="D553" s="183">
        <v>4090690</v>
      </c>
      <c r="E553" s="131">
        <v>0</v>
      </c>
      <c r="F553" s="131">
        <v>0</v>
      </c>
      <c r="G553" s="15">
        <f>C553+D553+E553-F553</f>
        <v>4090690</v>
      </c>
      <c r="H553" s="183">
        <v>4090690</v>
      </c>
      <c r="I553" s="183">
        <v>4090690</v>
      </c>
      <c r="J553" s="183">
        <f>G553-I553</f>
        <v>0</v>
      </c>
      <c r="K553" s="183">
        <v>0</v>
      </c>
      <c r="L553" s="183">
        <v>0</v>
      </c>
      <c r="M553" s="183">
        <v>0</v>
      </c>
      <c r="N553" s="183">
        <v>4090690</v>
      </c>
      <c r="O553" s="183">
        <v>4090690</v>
      </c>
      <c r="P553" s="15">
        <f>O553-I553</f>
        <v>0</v>
      </c>
      <c r="Q553" s="12">
        <f>G553-O553</f>
        <v>0</v>
      </c>
      <c r="R553" s="183">
        <v>4090690</v>
      </c>
      <c r="S553" s="438">
        <v>4090690</v>
      </c>
      <c r="T553" s="182"/>
      <c r="U553" s="364">
        <v>3041090601</v>
      </c>
      <c r="V553" s="362" t="s">
        <v>737</v>
      </c>
      <c r="W553" s="283">
        <v>0</v>
      </c>
      <c r="X553" s="283">
        <v>4090690</v>
      </c>
      <c r="Y553" s="283">
        <v>0</v>
      </c>
      <c r="Z553" s="283">
        <v>0</v>
      </c>
      <c r="AA553" s="283">
        <v>0</v>
      </c>
      <c r="AB553" s="283">
        <v>4090690</v>
      </c>
      <c r="AC553" s="283">
        <v>0</v>
      </c>
      <c r="AD553" s="283">
        <v>0</v>
      </c>
      <c r="AE553" s="283">
        <v>4090690</v>
      </c>
      <c r="AF553" s="283">
        <v>4090690</v>
      </c>
      <c r="AG553" s="283">
        <v>0</v>
      </c>
      <c r="AH553" s="283">
        <v>0</v>
      </c>
      <c r="AI553" s="283">
        <v>0</v>
      </c>
      <c r="AJ553" s="283">
        <v>4090690</v>
      </c>
      <c r="AK553" s="283">
        <v>4090690</v>
      </c>
      <c r="AL553" s="283">
        <v>0</v>
      </c>
      <c r="AM553" s="283">
        <v>0</v>
      </c>
      <c r="AN553" s="283">
        <v>0</v>
      </c>
      <c r="AO553" s="283">
        <v>0</v>
      </c>
      <c r="AP553" s="283">
        <v>0</v>
      </c>
      <c r="AQ553" s="283">
        <v>4090690</v>
      </c>
      <c r="AR553" s="283">
        <v>0</v>
      </c>
      <c r="AS553" s="283">
        <v>0</v>
      </c>
      <c r="AT553" s="283">
        <v>0</v>
      </c>
      <c r="AU553" s="283">
        <v>0</v>
      </c>
      <c r="AV553" s="283">
        <v>0</v>
      </c>
      <c r="AW553" s="283">
        <v>0</v>
      </c>
      <c r="AX553" s="283">
        <v>0</v>
      </c>
      <c r="AY553" s="283">
        <v>0</v>
      </c>
    </row>
    <row r="554" spans="1:51" ht="20.100000000000001" customHeight="1" x14ac:dyDescent="0.25">
      <c r="A554" s="152">
        <v>304110</v>
      </c>
      <c r="B554" s="153" t="s">
        <v>738</v>
      </c>
      <c r="C554" s="154">
        <f t="shared" ref="C554:Q554" si="240">C555+C556+C557+C558+C563</f>
        <v>802449554</v>
      </c>
      <c r="D554" s="154">
        <f t="shared" si="240"/>
        <v>161340904.09999999</v>
      </c>
      <c r="E554" s="154">
        <f t="shared" si="240"/>
        <v>0</v>
      </c>
      <c r="F554" s="154">
        <f t="shared" si="240"/>
        <v>0</v>
      </c>
      <c r="G554" s="154">
        <f t="shared" si="240"/>
        <v>963790458.10000002</v>
      </c>
      <c r="H554" s="154">
        <f t="shared" si="240"/>
        <v>23130000</v>
      </c>
      <c r="I554" s="154">
        <f t="shared" si="240"/>
        <v>616008326</v>
      </c>
      <c r="J554" s="154">
        <f t="shared" si="240"/>
        <v>347782132.10000002</v>
      </c>
      <c r="K554" s="154">
        <f t="shared" si="240"/>
        <v>9842000</v>
      </c>
      <c r="L554" s="154">
        <f t="shared" si="240"/>
        <v>9842000</v>
      </c>
      <c r="M554" s="154">
        <f t="shared" si="240"/>
        <v>9842000</v>
      </c>
      <c r="N554" s="154">
        <f t="shared" si="240"/>
        <v>20452000</v>
      </c>
      <c r="O554" s="154">
        <f t="shared" si="240"/>
        <v>616008326</v>
      </c>
      <c r="P554" s="154">
        <f t="shared" si="240"/>
        <v>0</v>
      </c>
      <c r="Q554" s="154">
        <f t="shared" si="240"/>
        <v>347782132.10000002</v>
      </c>
      <c r="R554" s="154">
        <f>R555+R556+R557+R558+R563</f>
        <v>20452000</v>
      </c>
      <c r="S554" s="452">
        <f>S555+S556+S557+S558+S563</f>
        <v>616008326</v>
      </c>
      <c r="T554" s="182"/>
      <c r="U554" s="364">
        <v>304110</v>
      </c>
      <c r="V554" s="362" t="s">
        <v>1099</v>
      </c>
      <c r="W554" s="283">
        <v>802449554</v>
      </c>
      <c r="X554" s="283">
        <v>161340904.09999999</v>
      </c>
      <c r="Y554" s="283">
        <v>0</v>
      </c>
      <c r="Z554" s="283">
        <v>0</v>
      </c>
      <c r="AA554" s="283">
        <v>0</v>
      </c>
      <c r="AB554" s="283">
        <v>963790458.10000002</v>
      </c>
      <c r="AC554" s="283">
        <v>0</v>
      </c>
      <c r="AD554" s="283">
        <v>595556326</v>
      </c>
      <c r="AE554" s="283">
        <v>20452000</v>
      </c>
      <c r="AF554" s="283">
        <v>616008326</v>
      </c>
      <c r="AG554" s="283">
        <v>347782132.10000002</v>
      </c>
      <c r="AH554" s="283">
        <v>0</v>
      </c>
      <c r="AI554" s="283">
        <v>592878326</v>
      </c>
      <c r="AJ554" s="283">
        <v>23130000</v>
      </c>
      <c r="AK554" s="283">
        <v>616008326</v>
      </c>
      <c r="AL554" s="283">
        <v>0</v>
      </c>
      <c r="AM554" s="283">
        <v>0</v>
      </c>
      <c r="AN554" s="283">
        <v>0</v>
      </c>
      <c r="AO554" s="283">
        <v>9842000</v>
      </c>
      <c r="AP554" s="283">
        <v>9842000</v>
      </c>
      <c r="AQ554" s="283">
        <v>606166326</v>
      </c>
      <c r="AR554" s="283">
        <v>0</v>
      </c>
      <c r="AS554" s="283">
        <v>0</v>
      </c>
      <c r="AT554" s="283">
        <v>0</v>
      </c>
      <c r="AU554" s="283">
        <v>0</v>
      </c>
      <c r="AV554" s="283">
        <v>9842000</v>
      </c>
      <c r="AW554" s="283">
        <v>9842000</v>
      </c>
      <c r="AX554" s="283">
        <v>9842000</v>
      </c>
      <c r="AY554" s="283">
        <v>9842000</v>
      </c>
    </row>
    <row r="555" spans="1:51" ht="20.100000000000001" customHeight="1" x14ac:dyDescent="0.25">
      <c r="A555" s="10">
        <v>30411001</v>
      </c>
      <c r="B555" s="22" t="s">
        <v>739</v>
      </c>
      <c r="C555" s="23">
        <v>115649554</v>
      </c>
      <c r="D555" s="183">
        <v>0</v>
      </c>
      <c r="E555" s="131">
        <v>0</v>
      </c>
      <c r="F555" s="131">
        <v>0</v>
      </c>
      <c r="G555" s="12">
        <f>C555+D555+E555-F555</f>
        <v>115649554</v>
      </c>
      <c r="H555" s="183">
        <v>0</v>
      </c>
      <c r="I555" s="183">
        <v>0</v>
      </c>
      <c r="J555" s="183">
        <f>G555-I555</f>
        <v>115649554</v>
      </c>
      <c r="K555" s="183">
        <v>0</v>
      </c>
      <c r="L555" s="183">
        <v>0</v>
      </c>
      <c r="M555" s="183">
        <v>0</v>
      </c>
      <c r="N555" s="183">
        <v>0</v>
      </c>
      <c r="O555" s="183">
        <v>0</v>
      </c>
      <c r="P555" s="12">
        <f>O555-I555</f>
        <v>0</v>
      </c>
      <c r="Q555" s="12">
        <f>G555-O555</f>
        <v>115649554</v>
      </c>
      <c r="R555" s="183">
        <v>0</v>
      </c>
      <c r="S555" s="438">
        <v>0</v>
      </c>
      <c r="T555" s="182"/>
      <c r="U555" s="364">
        <v>30411001</v>
      </c>
      <c r="V555" s="362" t="s">
        <v>1100</v>
      </c>
      <c r="W555" s="283">
        <v>115649554</v>
      </c>
      <c r="X555" s="283">
        <v>0</v>
      </c>
      <c r="Y555" s="283">
        <v>0</v>
      </c>
      <c r="Z555" s="283">
        <v>0</v>
      </c>
      <c r="AA555" s="283">
        <v>0</v>
      </c>
      <c r="AB555" s="283">
        <v>115649554</v>
      </c>
      <c r="AC555" s="283">
        <v>0</v>
      </c>
      <c r="AD555" s="283">
        <v>0</v>
      </c>
      <c r="AE555" s="283">
        <v>0</v>
      </c>
      <c r="AF555" s="283">
        <v>0</v>
      </c>
      <c r="AG555" s="283">
        <v>115649554</v>
      </c>
      <c r="AH555" s="283">
        <v>0</v>
      </c>
      <c r="AI555" s="283">
        <v>0</v>
      </c>
      <c r="AJ555" s="283">
        <v>0</v>
      </c>
      <c r="AK555" s="283">
        <v>0</v>
      </c>
      <c r="AL555" s="283">
        <v>0</v>
      </c>
      <c r="AM555" s="283">
        <v>0</v>
      </c>
      <c r="AN555" s="283">
        <v>0</v>
      </c>
      <c r="AO555" s="283">
        <v>0</v>
      </c>
      <c r="AP555" s="283">
        <v>0</v>
      </c>
      <c r="AQ555" s="283">
        <v>0</v>
      </c>
      <c r="AR555" s="283">
        <v>0</v>
      </c>
      <c r="AS555" s="283">
        <v>0</v>
      </c>
      <c r="AT555" s="283">
        <v>0</v>
      </c>
      <c r="AU555" s="283">
        <v>0</v>
      </c>
      <c r="AV555" s="283">
        <v>0</v>
      </c>
      <c r="AW555" s="283">
        <v>0</v>
      </c>
      <c r="AX555" s="283">
        <v>0</v>
      </c>
      <c r="AY555" s="283">
        <v>0</v>
      </c>
    </row>
    <row r="556" spans="1:51" ht="20.100000000000001" customHeight="1" x14ac:dyDescent="0.25">
      <c r="A556" s="10">
        <v>30411003</v>
      </c>
      <c r="B556" s="22" t="s">
        <v>740</v>
      </c>
      <c r="C556" s="24">
        <v>85000000</v>
      </c>
      <c r="D556" s="183">
        <v>0</v>
      </c>
      <c r="E556" s="131">
        <v>0</v>
      </c>
      <c r="F556" s="131">
        <v>0</v>
      </c>
      <c r="G556" s="13">
        <f>C556+D556+E556-F556</f>
        <v>85000000</v>
      </c>
      <c r="H556" s="183">
        <v>9468389</v>
      </c>
      <c r="I556" s="183">
        <v>9468389</v>
      </c>
      <c r="J556" s="183">
        <f>G556-I556</f>
        <v>75531611</v>
      </c>
      <c r="K556" s="183">
        <v>0</v>
      </c>
      <c r="L556" s="183">
        <v>0</v>
      </c>
      <c r="M556" s="183">
        <v>0</v>
      </c>
      <c r="N556" s="183">
        <v>9468389</v>
      </c>
      <c r="O556" s="183">
        <v>9468389</v>
      </c>
      <c r="P556" s="13">
        <f>O556-I556</f>
        <v>0</v>
      </c>
      <c r="Q556" s="12">
        <f>G556-O556</f>
        <v>75531611</v>
      </c>
      <c r="R556" s="183">
        <v>9468389</v>
      </c>
      <c r="S556" s="438">
        <v>9468389</v>
      </c>
      <c r="T556" s="182"/>
      <c r="U556" s="364">
        <v>30411003</v>
      </c>
      <c r="V556" s="362" t="s">
        <v>1101</v>
      </c>
      <c r="W556" s="283">
        <v>85000000</v>
      </c>
      <c r="X556" s="283">
        <v>0</v>
      </c>
      <c r="Y556" s="283">
        <v>0</v>
      </c>
      <c r="Z556" s="283">
        <v>0</v>
      </c>
      <c r="AA556" s="283">
        <v>0</v>
      </c>
      <c r="AB556" s="283">
        <v>85000000</v>
      </c>
      <c r="AC556" s="283">
        <v>0</v>
      </c>
      <c r="AD556" s="283">
        <v>0</v>
      </c>
      <c r="AE556" s="283">
        <v>9468389</v>
      </c>
      <c r="AF556" s="283">
        <v>9468389</v>
      </c>
      <c r="AG556" s="283">
        <v>75531611</v>
      </c>
      <c r="AH556" s="283">
        <v>0</v>
      </c>
      <c r="AI556" s="283">
        <v>0</v>
      </c>
      <c r="AJ556" s="283">
        <v>9468389</v>
      </c>
      <c r="AK556" s="283">
        <v>9468389</v>
      </c>
      <c r="AL556" s="283">
        <v>0</v>
      </c>
      <c r="AM556" s="283">
        <v>0</v>
      </c>
      <c r="AN556" s="283">
        <v>0</v>
      </c>
      <c r="AO556" s="283">
        <v>0</v>
      </c>
      <c r="AP556" s="283">
        <v>0</v>
      </c>
      <c r="AQ556" s="283">
        <v>9468389</v>
      </c>
      <c r="AR556" s="283">
        <v>0</v>
      </c>
      <c r="AS556" s="283">
        <v>0</v>
      </c>
      <c r="AT556" s="283">
        <v>0</v>
      </c>
      <c r="AU556" s="283">
        <v>0</v>
      </c>
      <c r="AV556" s="283">
        <v>0</v>
      </c>
      <c r="AW556" s="283">
        <v>0</v>
      </c>
      <c r="AX556" s="283">
        <v>0</v>
      </c>
      <c r="AY556" s="283">
        <v>0</v>
      </c>
    </row>
    <row r="557" spans="1:51" ht="20.100000000000001" customHeight="1" x14ac:dyDescent="0.25">
      <c r="A557" s="10">
        <v>30411004</v>
      </c>
      <c r="B557" s="22" t="s">
        <v>741</v>
      </c>
      <c r="C557" s="25">
        <v>601800000</v>
      </c>
      <c r="D557" s="183">
        <v>0</v>
      </c>
      <c r="E557" s="131">
        <v>0</v>
      </c>
      <c r="F557" s="131">
        <v>0</v>
      </c>
      <c r="G557" s="14">
        <f>C557+D557+E557-F557</f>
        <v>601800000</v>
      </c>
      <c r="H557" s="183">
        <v>8921674</v>
      </c>
      <c r="I557" s="183">
        <v>601800000</v>
      </c>
      <c r="J557" s="183">
        <f>G557-I557</f>
        <v>0</v>
      </c>
      <c r="K557" s="183">
        <v>5102063</v>
      </c>
      <c r="L557" s="183">
        <v>5102063</v>
      </c>
      <c r="M557" s="183">
        <v>5102063</v>
      </c>
      <c r="N557" s="183">
        <v>7543674</v>
      </c>
      <c r="O557" s="183">
        <v>601800000</v>
      </c>
      <c r="P557" s="14">
        <f>O557-I557</f>
        <v>0</v>
      </c>
      <c r="Q557" s="12">
        <f>G557-O557</f>
        <v>0</v>
      </c>
      <c r="R557" s="183">
        <v>7543674</v>
      </c>
      <c r="S557" s="438">
        <v>601800000</v>
      </c>
      <c r="T557" s="182"/>
      <c r="U557" s="364">
        <v>30411004</v>
      </c>
      <c r="V557" s="362" t="s">
        <v>1102</v>
      </c>
      <c r="W557" s="283">
        <v>601800000</v>
      </c>
      <c r="X557" s="283">
        <v>0</v>
      </c>
      <c r="Y557" s="283">
        <v>0</v>
      </c>
      <c r="Z557" s="283">
        <v>0</v>
      </c>
      <c r="AA557" s="283">
        <v>0</v>
      </c>
      <c r="AB557" s="283">
        <v>601800000</v>
      </c>
      <c r="AC557" s="283">
        <v>0</v>
      </c>
      <c r="AD557" s="283">
        <v>594256326</v>
      </c>
      <c r="AE557" s="283">
        <v>7543674</v>
      </c>
      <c r="AF557" s="283">
        <v>601800000</v>
      </c>
      <c r="AG557" s="283">
        <v>0</v>
      </c>
      <c r="AH557" s="283">
        <v>0</v>
      </c>
      <c r="AI557" s="283">
        <v>592878326</v>
      </c>
      <c r="AJ557" s="283">
        <v>8921674</v>
      </c>
      <c r="AK557" s="283">
        <v>601800000</v>
      </c>
      <c r="AL557" s="283">
        <v>0</v>
      </c>
      <c r="AM557" s="283">
        <v>0</v>
      </c>
      <c r="AN557" s="283">
        <v>0</v>
      </c>
      <c r="AO557" s="283">
        <v>5102063</v>
      </c>
      <c r="AP557" s="283">
        <v>5102063</v>
      </c>
      <c r="AQ557" s="283">
        <v>596697937</v>
      </c>
      <c r="AR557" s="283">
        <v>0</v>
      </c>
      <c r="AS557" s="283">
        <v>0</v>
      </c>
      <c r="AT557" s="283">
        <v>0</v>
      </c>
      <c r="AU557" s="283">
        <v>0</v>
      </c>
      <c r="AV557" s="283">
        <v>5102063</v>
      </c>
      <c r="AW557" s="283">
        <v>5102063</v>
      </c>
      <c r="AX557" s="283">
        <v>5102063</v>
      </c>
      <c r="AY557" s="283">
        <v>5102063</v>
      </c>
    </row>
    <row r="558" spans="1:51" ht="20.100000000000001" customHeight="1" x14ac:dyDescent="0.25">
      <c r="A558" s="152">
        <v>30411006</v>
      </c>
      <c r="B558" s="153" t="s">
        <v>586</v>
      </c>
      <c r="C558" s="154">
        <f t="shared" ref="C558:Q558" si="241">C559+C560+C561+C562</f>
        <v>0</v>
      </c>
      <c r="D558" s="154">
        <f t="shared" si="241"/>
        <v>114588960.09999999</v>
      </c>
      <c r="E558" s="154">
        <f t="shared" si="241"/>
        <v>0</v>
      </c>
      <c r="F558" s="154">
        <f t="shared" si="241"/>
        <v>0</v>
      </c>
      <c r="G558" s="154">
        <f t="shared" si="241"/>
        <v>114588960.09999999</v>
      </c>
      <c r="H558" s="154">
        <f t="shared" si="241"/>
        <v>1206536</v>
      </c>
      <c r="I558" s="154">
        <f t="shared" si="241"/>
        <v>1206536</v>
      </c>
      <c r="J558" s="154">
        <f t="shared" si="241"/>
        <v>113382424.09999999</v>
      </c>
      <c r="K558" s="154">
        <f t="shared" si="241"/>
        <v>1206536</v>
      </c>
      <c r="L558" s="154">
        <f t="shared" si="241"/>
        <v>1206536</v>
      </c>
      <c r="M558" s="154">
        <f t="shared" si="241"/>
        <v>1206536</v>
      </c>
      <c r="N558" s="154">
        <f t="shared" si="241"/>
        <v>1206536</v>
      </c>
      <c r="O558" s="154">
        <f t="shared" si="241"/>
        <v>1206536</v>
      </c>
      <c r="P558" s="154">
        <f t="shared" si="241"/>
        <v>0</v>
      </c>
      <c r="Q558" s="154">
        <f t="shared" si="241"/>
        <v>113382424.09999999</v>
      </c>
      <c r="R558" s="154">
        <f>R559+R560+R561+R562</f>
        <v>1206536</v>
      </c>
      <c r="S558" s="452">
        <f>S559+S560+S561+S562</f>
        <v>1206536</v>
      </c>
      <c r="T558" s="182"/>
      <c r="U558" s="364">
        <v>30411006</v>
      </c>
      <c r="V558" s="362" t="s">
        <v>586</v>
      </c>
      <c r="W558" s="283">
        <v>0</v>
      </c>
      <c r="X558" s="283">
        <v>114588960.09999999</v>
      </c>
      <c r="Y558" s="283">
        <v>0</v>
      </c>
      <c r="Z558" s="283">
        <v>0</v>
      </c>
      <c r="AA558" s="283">
        <v>0</v>
      </c>
      <c r="AB558" s="283">
        <v>114588960.09999999</v>
      </c>
      <c r="AC558" s="283">
        <v>0</v>
      </c>
      <c r="AD558" s="283">
        <v>0</v>
      </c>
      <c r="AE558" s="283">
        <v>1206536</v>
      </c>
      <c r="AF558" s="283">
        <v>1206536</v>
      </c>
      <c r="AG558" s="283">
        <v>113382424.09999999</v>
      </c>
      <c r="AH558" s="283">
        <v>0</v>
      </c>
      <c r="AI558" s="283">
        <v>0</v>
      </c>
      <c r="AJ558" s="283">
        <v>1206536</v>
      </c>
      <c r="AK558" s="283">
        <v>1206536</v>
      </c>
      <c r="AL558" s="283">
        <v>0</v>
      </c>
      <c r="AM558" s="283">
        <v>0</v>
      </c>
      <c r="AN558" s="283">
        <v>0</v>
      </c>
      <c r="AO558" s="283">
        <v>1206536</v>
      </c>
      <c r="AP558" s="283">
        <v>1206536</v>
      </c>
      <c r="AQ558" s="283">
        <v>0</v>
      </c>
      <c r="AR558" s="283">
        <v>0</v>
      </c>
      <c r="AS558" s="283">
        <v>0</v>
      </c>
      <c r="AT558" s="283">
        <v>0</v>
      </c>
      <c r="AU558" s="283">
        <v>0</v>
      </c>
      <c r="AV558" s="283">
        <v>1206536</v>
      </c>
      <c r="AW558" s="283">
        <v>1206536</v>
      </c>
      <c r="AX558" s="283">
        <v>1206536</v>
      </c>
      <c r="AY558" s="283">
        <v>1206536</v>
      </c>
    </row>
    <row r="559" spans="1:51" ht="20.100000000000001" customHeight="1" x14ac:dyDescent="0.25">
      <c r="A559" s="26">
        <v>3041100601</v>
      </c>
      <c r="B559" s="21" t="s">
        <v>742</v>
      </c>
      <c r="C559" s="23"/>
      <c r="D559" s="183">
        <v>1206536</v>
      </c>
      <c r="E559" s="131">
        <v>0</v>
      </c>
      <c r="F559" s="131">
        <v>0</v>
      </c>
      <c r="G559" s="12">
        <f>C559+D559+E559-F559</f>
        <v>1206536</v>
      </c>
      <c r="H559" s="183">
        <v>1206536</v>
      </c>
      <c r="I559" s="183">
        <v>1206536</v>
      </c>
      <c r="J559" s="183">
        <f>G559-I559</f>
        <v>0</v>
      </c>
      <c r="K559" s="183">
        <v>1206536</v>
      </c>
      <c r="L559" s="183">
        <v>1206536</v>
      </c>
      <c r="M559" s="183">
        <v>1206536</v>
      </c>
      <c r="N559" s="183">
        <v>1206536</v>
      </c>
      <c r="O559" s="183">
        <v>1206536</v>
      </c>
      <c r="P559" s="12">
        <f>O559-I559</f>
        <v>0</v>
      </c>
      <c r="Q559" s="12">
        <f>G559-O559</f>
        <v>0</v>
      </c>
      <c r="R559" s="183">
        <v>1206536</v>
      </c>
      <c r="S559" s="438">
        <v>1206536</v>
      </c>
      <c r="T559" s="182"/>
      <c r="U559" s="364">
        <v>3041100601</v>
      </c>
      <c r="V559" s="362" t="s">
        <v>742</v>
      </c>
      <c r="W559" s="283">
        <v>0</v>
      </c>
      <c r="X559" s="283">
        <v>1206536</v>
      </c>
      <c r="Y559" s="283">
        <v>0</v>
      </c>
      <c r="Z559" s="283">
        <v>0</v>
      </c>
      <c r="AA559" s="283">
        <v>0</v>
      </c>
      <c r="AB559" s="283">
        <v>1206536</v>
      </c>
      <c r="AC559" s="283">
        <v>0</v>
      </c>
      <c r="AD559" s="283">
        <v>0</v>
      </c>
      <c r="AE559" s="283">
        <v>1206536</v>
      </c>
      <c r="AF559" s="283">
        <v>1206536</v>
      </c>
      <c r="AG559" s="283">
        <v>0</v>
      </c>
      <c r="AH559" s="283">
        <v>0</v>
      </c>
      <c r="AI559" s="283">
        <v>0</v>
      </c>
      <c r="AJ559" s="283">
        <v>1206536</v>
      </c>
      <c r="AK559" s="283">
        <v>1206536</v>
      </c>
      <c r="AL559" s="283">
        <v>0</v>
      </c>
      <c r="AM559" s="283">
        <v>0</v>
      </c>
      <c r="AN559" s="283">
        <v>0</v>
      </c>
      <c r="AO559" s="283">
        <v>1206536</v>
      </c>
      <c r="AP559" s="283">
        <v>1206536</v>
      </c>
      <c r="AQ559" s="283">
        <v>0</v>
      </c>
      <c r="AR559" s="283">
        <v>0</v>
      </c>
      <c r="AS559" s="283">
        <v>0</v>
      </c>
      <c r="AT559" s="283">
        <v>0</v>
      </c>
      <c r="AU559" s="283">
        <v>0</v>
      </c>
      <c r="AV559" s="283">
        <v>1206536</v>
      </c>
      <c r="AW559" s="283">
        <v>1206536</v>
      </c>
      <c r="AX559" s="283">
        <v>1206536</v>
      </c>
      <c r="AY559" s="283">
        <v>1206536</v>
      </c>
    </row>
    <row r="560" spans="1:51" ht="20.100000000000001" customHeight="1" x14ac:dyDescent="0.25">
      <c r="A560" s="26">
        <v>3041100602</v>
      </c>
      <c r="B560" s="21" t="s">
        <v>743</v>
      </c>
      <c r="C560" s="24"/>
      <c r="D560" s="183">
        <v>94484930</v>
      </c>
      <c r="E560" s="131">
        <v>0</v>
      </c>
      <c r="F560" s="131">
        <v>0</v>
      </c>
      <c r="G560" s="13">
        <f>C560+D560+E560-F560</f>
        <v>94484930</v>
      </c>
      <c r="H560" s="183">
        <v>0</v>
      </c>
      <c r="I560" s="183">
        <v>0</v>
      </c>
      <c r="J560" s="183">
        <f>G560-I560</f>
        <v>94484930</v>
      </c>
      <c r="K560" s="183">
        <v>0</v>
      </c>
      <c r="L560" s="183">
        <v>0</v>
      </c>
      <c r="M560" s="183">
        <v>0</v>
      </c>
      <c r="N560" s="183">
        <v>0</v>
      </c>
      <c r="O560" s="183">
        <v>0</v>
      </c>
      <c r="P560" s="13">
        <f>O560-I560</f>
        <v>0</v>
      </c>
      <c r="Q560" s="12">
        <f>G560-O560</f>
        <v>94484930</v>
      </c>
      <c r="R560" s="183">
        <v>0</v>
      </c>
      <c r="S560" s="438">
        <v>0</v>
      </c>
      <c r="T560" s="182"/>
      <c r="U560" s="364">
        <v>3041100602</v>
      </c>
      <c r="V560" s="362" t="s">
        <v>743</v>
      </c>
      <c r="W560" s="283">
        <v>0</v>
      </c>
      <c r="X560" s="283">
        <v>94484930</v>
      </c>
      <c r="Y560" s="283">
        <v>0</v>
      </c>
      <c r="Z560" s="283">
        <v>0</v>
      </c>
      <c r="AA560" s="283">
        <v>0</v>
      </c>
      <c r="AB560" s="283">
        <v>94484930</v>
      </c>
      <c r="AC560" s="283">
        <v>0</v>
      </c>
      <c r="AD560" s="283">
        <v>0</v>
      </c>
      <c r="AE560" s="283">
        <v>0</v>
      </c>
      <c r="AF560" s="283">
        <v>0</v>
      </c>
      <c r="AG560" s="283">
        <v>94484930</v>
      </c>
      <c r="AH560" s="283">
        <v>0</v>
      </c>
      <c r="AI560" s="283">
        <v>0</v>
      </c>
      <c r="AJ560" s="283">
        <v>0</v>
      </c>
      <c r="AK560" s="283">
        <v>0</v>
      </c>
      <c r="AL560" s="283">
        <v>0</v>
      </c>
      <c r="AM560" s="283">
        <v>0</v>
      </c>
      <c r="AN560" s="283">
        <v>0</v>
      </c>
      <c r="AO560" s="283">
        <v>0</v>
      </c>
      <c r="AP560" s="283">
        <v>0</v>
      </c>
      <c r="AQ560" s="283">
        <v>0</v>
      </c>
      <c r="AR560" s="283">
        <v>0</v>
      </c>
      <c r="AS560" s="283">
        <v>0</v>
      </c>
      <c r="AT560" s="283">
        <v>0</v>
      </c>
      <c r="AU560" s="283">
        <v>0</v>
      </c>
      <c r="AV560" s="283">
        <v>0</v>
      </c>
      <c r="AW560" s="283">
        <v>0</v>
      </c>
      <c r="AX560" s="283">
        <v>0</v>
      </c>
      <c r="AY560" s="283">
        <v>0</v>
      </c>
    </row>
    <row r="561" spans="1:60" ht="20.100000000000001" customHeight="1" x14ac:dyDescent="0.25">
      <c r="A561" s="26">
        <v>3041100603</v>
      </c>
      <c r="B561" s="21" t="s">
        <v>744</v>
      </c>
      <c r="C561" s="24"/>
      <c r="D561" s="183">
        <v>14172740</v>
      </c>
      <c r="E561" s="131">
        <v>0</v>
      </c>
      <c r="F561" s="131">
        <v>0</v>
      </c>
      <c r="G561" s="13">
        <f>C561+D561+E561-F561</f>
        <v>14172740</v>
      </c>
      <c r="H561" s="183">
        <v>0</v>
      </c>
      <c r="I561" s="183">
        <v>0</v>
      </c>
      <c r="J561" s="183">
        <f>G561-I561</f>
        <v>14172740</v>
      </c>
      <c r="K561" s="183">
        <v>0</v>
      </c>
      <c r="L561" s="183">
        <v>0</v>
      </c>
      <c r="M561" s="183">
        <v>0</v>
      </c>
      <c r="N561" s="183">
        <v>0</v>
      </c>
      <c r="O561" s="183">
        <v>0</v>
      </c>
      <c r="P561" s="13">
        <f>O561-I561</f>
        <v>0</v>
      </c>
      <c r="Q561" s="12">
        <f>G561-O561</f>
        <v>14172740</v>
      </c>
      <c r="R561" s="183">
        <v>0</v>
      </c>
      <c r="S561" s="438">
        <v>0</v>
      </c>
      <c r="T561" s="182"/>
      <c r="U561" s="364">
        <v>3041100603</v>
      </c>
      <c r="V561" s="362" t="s">
        <v>744</v>
      </c>
      <c r="W561" s="283">
        <v>0</v>
      </c>
      <c r="X561" s="283">
        <v>14172740</v>
      </c>
      <c r="Y561" s="283">
        <v>0</v>
      </c>
      <c r="Z561" s="283">
        <v>0</v>
      </c>
      <c r="AA561" s="283">
        <v>0</v>
      </c>
      <c r="AB561" s="283">
        <v>14172740</v>
      </c>
      <c r="AC561" s="283">
        <v>0</v>
      </c>
      <c r="AD561" s="283">
        <v>0</v>
      </c>
      <c r="AE561" s="283">
        <v>0</v>
      </c>
      <c r="AF561" s="283">
        <v>0</v>
      </c>
      <c r="AG561" s="283">
        <v>14172740</v>
      </c>
      <c r="AH561" s="283">
        <v>0</v>
      </c>
      <c r="AI561" s="283">
        <v>0</v>
      </c>
      <c r="AJ561" s="283">
        <v>0</v>
      </c>
      <c r="AK561" s="283">
        <v>0</v>
      </c>
      <c r="AL561" s="283">
        <v>0</v>
      </c>
      <c r="AM561" s="283">
        <v>0</v>
      </c>
      <c r="AN561" s="283">
        <v>0</v>
      </c>
      <c r="AO561" s="283">
        <v>0</v>
      </c>
      <c r="AP561" s="283">
        <v>0</v>
      </c>
      <c r="AQ561" s="283">
        <v>0</v>
      </c>
      <c r="AR561" s="283">
        <v>0</v>
      </c>
      <c r="AS561" s="283">
        <v>0</v>
      </c>
      <c r="AT561" s="283">
        <v>0</v>
      </c>
      <c r="AU561" s="283">
        <v>0</v>
      </c>
      <c r="AV561" s="283">
        <v>0</v>
      </c>
      <c r="AW561" s="283">
        <v>0</v>
      </c>
      <c r="AX561" s="283">
        <v>0</v>
      </c>
      <c r="AY561" s="283">
        <v>0</v>
      </c>
    </row>
    <row r="562" spans="1:60" ht="20.100000000000001" customHeight="1" x14ac:dyDescent="0.25">
      <c r="A562" s="26">
        <v>3041100604</v>
      </c>
      <c r="B562" s="21" t="s">
        <v>745</v>
      </c>
      <c r="C562" s="25"/>
      <c r="D562" s="183">
        <v>4724754.0999999996</v>
      </c>
      <c r="E562" s="131">
        <v>0</v>
      </c>
      <c r="F562" s="131">
        <v>0</v>
      </c>
      <c r="G562" s="14">
        <f>C562+D562+E562-F562</f>
        <v>4724754.0999999996</v>
      </c>
      <c r="H562" s="183">
        <v>0</v>
      </c>
      <c r="I562" s="183">
        <v>0</v>
      </c>
      <c r="J562" s="183">
        <f>G562-I562</f>
        <v>4724754.0999999996</v>
      </c>
      <c r="K562" s="183">
        <v>0</v>
      </c>
      <c r="L562" s="183">
        <v>0</v>
      </c>
      <c r="M562" s="183">
        <v>0</v>
      </c>
      <c r="N562" s="183">
        <v>0</v>
      </c>
      <c r="O562" s="183">
        <v>0</v>
      </c>
      <c r="P562" s="14">
        <f>O562-I562</f>
        <v>0</v>
      </c>
      <c r="Q562" s="12">
        <f>G562-O562</f>
        <v>4724754.0999999996</v>
      </c>
      <c r="R562" s="183">
        <v>0</v>
      </c>
      <c r="S562" s="438">
        <v>0</v>
      </c>
      <c r="T562" s="182"/>
      <c r="U562" s="364">
        <v>3041100604</v>
      </c>
      <c r="V562" s="362" t="s">
        <v>745</v>
      </c>
      <c r="W562" s="283">
        <v>0</v>
      </c>
      <c r="X562" s="283">
        <v>4724754.0999999996</v>
      </c>
      <c r="Y562" s="283">
        <v>0</v>
      </c>
      <c r="Z562" s="283">
        <v>0</v>
      </c>
      <c r="AA562" s="283">
        <v>0</v>
      </c>
      <c r="AB562" s="283">
        <v>4724754.0999999996</v>
      </c>
      <c r="AC562" s="283">
        <v>0</v>
      </c>
      <c r="AD562" s="283">
        <v>0</v>
      </c>
      <c r="AE562" s="283">
        <v>0</v>
      </c>
      <c r="AF562" s="283">
        <v>0</v>
      </c>
      <c r="AG562" s="283">
        <v>4724754.0999999996</v>
      </c>
      <c r="AH562" s="283">
        <v>0</v>
      </c>
      <c r="AI562" s="283">
        <v>0</v>
      </c>
      <c r="AJ562" s="283">
        <v>0</v>
      </c>
      <c r="AK562" s="283">
        <v>0</v>
      </c>
      <c r="AL562" s="283">
        <v>0</v>
      </c>
      <c r="AM562" s="283">
        <v>0</v>
      </c>
      <c r="AN562" s="283">
        <v>0</v>
      </c>
      <c r="AO562" s="283">
        <v>0</v>
      </c>
      <c r="AP562" s="283">
        <v>0</v>
      </c>
      <c r="AQ562" s="283">
        <v>0</v>
      </c>
      <c r="AR562" s="283">
        <v>0</v>
      </c>
      <c r="AS562" s="283">
        <v>0</v>
      </c>
      <c r="AT562" s="283">
        <v>0</v>
      </c>
      <c r="AU562" s="283">
        <v>0</v>
      </c>
      <c r="AV562" s="283">
        <v>0</v>
      </c>
      <c r="AW562" s="283">
        <v>0</v>
      </c>
      <c r="AX562" s="283">
        <v>0</v>
      </c>
      <c r="AY562" s="283">
        <v>0</v>
      </c>
    </row>
    <row r="563" spans="1:60" ht="20.100000000000001" customHeight="1" x14ac:dyDescent="0.25">
      <c r="A563" s="152">
        <v>30411009</v>
      </c>
      <c r="B563" s="153" t="s">
        <v>588</v>
      </c>
      <c r="C563" s="154">
        <f t="shared" ref="C563:Q563" si="242">C564+C565+C566</f>
        <v>0</v>
      </c>
      <c r="D563" s="154">
        <f t="shared" si="242"/>
        <v>46751944</v>
      </c>
      <c r="E563" s="154">
        <f t="shared" si="242"/>
        <v>0</v>
      </c>
      <c r="F563" s="154">
        <f t="shared" si="242"/>
        <v>0</v>
      </c>
      <c r="G563" s="154">
        <f t="shared" si="242"/>
        <v>46751944</v>
      </c>
      <c r="H563" s="154">
        <f t="shared" si="242"/>
        <v>3533401</v>
      </c>
      <c r="I563" s="154">
        <f t="shared" si="242"/>
        <v>3533401</v>
      </c>
      <c r="J563" s="154">
        <f t="shared" si="242"/>
        <v>43218543</v>
      </c>
      <c r="K563" s="154">
        <f t="shared" si="242"/>
        <v>3533401</v>
      </c>
      <c r="L563" s="154">
        <f t="shared" si="242"/>
        <v>3533401</v>
      </c>
      <c r="M563" s="154">
        <f t="shared" si="242"/>
        <v>3533401</v>
      </c>
      <c r="N563" s="154">
        <f t="shared" si="242"/>
        <v>2233401</v>
      </c>
      <c r="O563" s="154">
        <f t="shared" si="242"/>
        <v>3533401</v>
      </c>
      <c r="P563" s="154">
        <f t="shared" si="242"/>
        <v>0</v>
      </c>
      <c r="Q563" s="154">
        <f t="shared" si="242"/>
        <v>43218543</v>
      </c>
      <c r="R563" s="154">
        <f>R564+R565+R566</f>
        <v>2233401</v>
      </c>
      <c r="S563" s="452">
        <f>S564+S565+S566</f>
        <v>3533401</v>
      </c>
      <c r="T563" s="182"/>
      <c r="U563" s="364">
        <v>30411009</v>
      </c>
      <c r="V563" s="362" t="s">
        <v>588</v>
      </c>
      <c r="W563" s="283">
        <v>0</v>
      </c>
      <c r="X563" s="283">
        <v>46751944</v>
      </c>
      <c r="Y563" s="283">
        <v>0</v>
      </c>
      <c r="Z563" s="283">
        <v>0</v>
      </c>
      <c r="AA563" s="283">
        <v>0</v>
      </c>
      <c r="AB563" s="283">
        <v>46751944</v>
      </c>
      <c r="AC563" s="283">
        <v>0</v>
      </c>
      <c r="AD563" s="283">
        <v>1300000</v>
      </c>
      <c r="AE563" s="283">
        <v>2233401</v>
      </c>
      <c r="AF563" s="283">
        <v>3533401</v>
      </c>
      <c r="AG563" s="283">
        <v>43218543</v>
      </c>
      <c r="AH563" s="283">
        <v>0</v>
      </c>
      <c r="AI563" s="283">
        <v>0</v>
      </c>
      <c r="AJ563" s="283">
        <v>3533401</v>
      </c>
      <c r="AK563" s="283">
        <v>3533401</v>
      </c>
      <c r="AL563" s="283">
        <v>0</v>
      </c>
      <c r="AM563" s="283">
        <v>0</v>
      </c>
      <c r="AN563" s="283">
        <v>0</v>
      </c>
      <c r="AO563" s="283">
        <v>3533401</v>
      </c>
      <c r="AP563" s="283">
        <v>3533401</v>
      </c>
      <c r="AQ563" s="283">
        <v>0</v>
      </c>
      <c r="AR563" s="283">
        <v>0</v>
      </c>
      <c r="AS563" s="283">
        <v>0</v>
      </c>
      <c r="AT563" s="283">
        <v>0</v>
      </c>
      <c r="AU563" s="283">
        <v>0</v>
      </c>
      <c r="AV563" s="283">
        <v>3533401</v>
      </c>
      <c r="AW563" s="283">
        <v>3533401</v>
      </c>
      <c r="AX563" s="283">
        <v>3533401</v>
      </c>
      <c r="AY563" s="283">
        <v>3533401</v>
      </c>
    </row>
    <row r="564" spans="1:60" ht="20.100000000000001" customHeight="1" x14ac:dyDescent="0.25">
      <c r="A564" s="26">
        <v>3041100901</v>
      </c>
      <c r="B564" s="21" t="s">
        <v>746</v>
      </c>
      <c r="C564" s="23"/>
      <c r="D564" s="183">
        <v>23218543</v>
      </c>
      <c r="E564" s="131">
        <v>0</v>
      </c>
      <c r="F564" s="131">
        <v>0</v>
      </c>
      <c r="G564" s="12">
        <f>C564+D564+E564-F564</f>
        <v>23218543</v>
      </c>
      <c r="H564" s="183">
        <v>0</v>
      </c>
      <c r="I564" s="183">
        <v>0</v>
      </c>
      <c r="J564" s="183">
        <f>G564-I564</f>
        <v>23218543</v>
      </c>
      <c r="K564" s="183">
        <v>0</v>
      </c>
      <c r="L564" s="183">
        <v>0</v>
      </c>
      <c r="M564" s="183">
        <v>0</v>
      </c>
      <c r="N564" s="183">
        <v>0</v>
      </c>
      <c r="O564" s="183">
        <v>0</v>
      </c>
      <c r="P564" s="12">
        <f>O564-I564</f>
        <v>0</v>
      </c>
      <c r="Q564" s="12">
        <f>G564-O564</f>
        <v>23218543</v>
      </c>
      <c r="R564" s="183">
        <v>0</v>
      </c>
      <c r="S564" s="438">
        <v>0</v>
      </c>
      <c r="T564" s="182"/>
      <c r="U564" s="364">
        <v>3041100901</v>
      </c>
      <c r="V564" s="362" t="s">
        <v>746</v>
      </c>
      <c r="W564" s="283">
        <v>0</v>
      </c>
      <c r="X564" s="283">
        <v>23218543</v>
      </c>
      <c r="Y564" s="283">
        <v>0</v>
      </c>
      <c r="Z564" s="283">
        <v>0</v>
      </c>
      <c r="AA564" s="283">
        <v>0</v>
      </c>
      <c r="AB564" s="283">
        <v>23218543</v>
      </c>
      <c r="AC564" s="283">
        <v>0</v>
      </c>
      <c r="AD564" s="283">
        <v>0</v>
      </c>
      <c r="AE564" s="283">
        <v>0</v>
      </c>
      <c r="AF564" s="283">
        <v>0</v>
      </c>
      <c r="AG564" s="283">
        <v>23218543</v>
      </c>
      <c r="AH564" s="283">
        <v>0</v>
      </c>
      <c r="AI564" s="283">
        <v>0</v>
      </c>
      <c r="AJ564" s="283">
        <v>0</v>
      </c>
      <c r="AK564" s="283">
        <v>0</v>
      </c>
      <c r="AL564" s="283">
        <v>0</v>
      </c>
      <c r="AM564" s="283">
        <v>0</v>
      </c>
      <c r="AN564" s="283">
        <v>0</v>
      </c>
      <c r="AO564" s="283">
        <v>0</v>
      </c>
      <c r="AP564" s="283">
        <v>0</v>
      </c>
      <c r="AQ564" s="283">
        <v>0</v>
      </c>
      <c r="AR564" s="283">
        <v>0</v>
      </c>
      <c r="AS564" s="283">
        <v>0</v>
      </c>
      <c r="AT564" s="283">
        <v>0</v>
      </c>
      <c r="AU564" s="283">
        <v>0</v>
      </c>
      <c r="AV564" s="283">
        <v>0</v>
      </c>
      <c r="AW564" s="283">
        <v>0</v>
      </c>
      <c r="AX564" s="283">
        <v>0</v>
      </c>
      <c r="AY564" s="283">
        <v>0</v>
      </c>
    </row>
    <row r="565" spans="1:60" ht="20.100000000000001" customHeight="1" x14ac:dyDescent="0.25">
      <c r="A565" s="26">
        <v>3041100902</v>
      </c>
      <c r="B565" s="21" t="s">
        <v>747</v>
      </c>
      <c r="C565" s="24"/>
      <c r="D565" s="183">
        <v>3533401</v>
      </c>
      <c r="E565" s="131">
        <v>0</v>
      </c>
      <c r="F565" s="131">
        <v>0</v>
      </c>
      <c r="G565" s="13">
        <f>C565+D565+E565-F565</f>
        <v>3533401</v>
      </c>
      <c r="H565" s="183">
        <v>3533401</v>
      </c>
      <c r="I565" s="183">
        <v>3533401</v>
      </c>
      <c r="J565" s="183">
        <f>G565-I565</f>
        <v>0</v>
      </c>
      <c r="K565" s="183">
        <v>3533401</v>
      </c>
      <c r="L565" s="183">
        <v>3533401</v>
      </c>
      <c r="M565" s="183">
        <v>3533401</v>
      </c>
      <c r="N565" s="183">
        <v>2233401</v>
      </c>
      <c r="O565" s="183">
        <v>3533401</v>
      </c>
      <c r="P565" s="13">
        <f>O565-I565</f>
        <v>0</v>
      </c>
      <c r="Q565" s="12">
        <f>G565-O565</f>
        <v>0</v>
      </c>
      <c r="R565" s="183">
        <v>2233401</v>
      </c>
      <c r="S565" s="438">
        <v>3533401</v>
      </c>
      <c r="T565" s="182"/>
      <c r="U565" s="364">
        <v>3041100902</v>
      </c>
      <c r="V565" s="362" t="s">
        <v>747</v>
      </c>
      <c r="W565" s="283">
        <v>0</v>
      </c>
      <c r="X565" s="283">
        <v>3533401</v>
      </c>
      <c r="Y565" s="283">
        <v>0</v>
      </c>
      <c r="Z565" s="283">
        <v>0</v>
      </c>
      <c r="AA565" s="283">
        <v>0</v>
      </c>
      <c r="AB565" s="283">
        <v>3533401</v>
      </c>
      <c r="AC565" s="283">
        <v>0</v>
      </c>
      <c r="AD565" s="283">
        <v>1300000</v>
      </c>
      <c r="AE565" s="283">
        <v>2233401</v>
      </c>
      <c r="AF565" s="283">
        <v>3533401</v>
      </c>
      <c r="AG565" s="283">
        <v>0</v>
      </c>
      <c r="AH565" s="283">
        <v>0</v>
      </c>
      <c r="AI565" s="283">
        <v>0</v>
      </c>
      <c r="AJ565" s="283">
        <v>3533401</v>
      </c>
      <c r="AK565" s="283">
        <v>3533401</v>
      </c>
      <c r="AL565" s="283">
        <v>0</v>
      </c>
      <c r="AM565" s="283">
        <v>0</v>
      </c>
      <c r="AN565" s="283">
        <v>0</v>
      </c>
      <c r="AO565" s="283">
        <v>3533401</v>
      </c>
      <c r="AP565" s="283">
        <v>3533401</v>
      </c>
      <c r="AQ565" s="283">
        <v>0</v>
      </c>
      <c r="AR565" s="283">
        <v>0</v>
      </c>
      <c r="AS565" s="283">
        <v>0</v>
      </c>
      <c r="AT565" s="283">
        <v>0</v>
      </c>
      <c r="AU565" s="283">
        <v>0</v>
      </c>
      <c r="AV565" s="283">
        <v>3533401</v>
      </c>
      <c r="AW565" s="283">
        <v>3533401</v>
      </c>
      <c r="AX565" s="283">
        <v>3533401</v>
      </c>
      <c r="AY565" s="283">
        <v>3533401</v>
      </c>
    </row>
    <row r="566" spans="1:60" ht="20.100000000000001" customHeight="1" x14ac:dyDescent="0.25">
      <c r="A566" s="26">
        <v>3041100903</v>
      </c>
      <c r="B566" s="21" t="s">
        <v>748</v>
      </c>
      <c r="C566" s="25"/>
      <c r="D566" s="183">
        <v>20000000</v>
      </c>
      <c r="E566" s="131">
        <v>0</v>
      </c>
      <c r="F566" s="131">
        <v>0</v>
      </c>
      <c r="G566" s="14">
        <f>C566+D566+E566-F566</f>
        <v>20000000</v>
      </c>
      <c r="H566" s="183">
        <v>0</v>
      </c>
      <c r="I566" s="183">
        <v>0</v>
      </c>
      <c r="J566" s="183">
        <f>G566-I566</f>
        <v>20000000</v>
      </c>
      <c r="K566" s="183">
        <v>0</v>
      </c>
      <c r="L566" s="183">
        <v>0</v>
      </c>
      <c r="M566" s="183">
        <v>0</v>
      </c>
      <c r="N566" s="183">
        <v>0</v>
      </c>
      <c r="O566" s="183">
        <v>0</v>
      </c>
      <c r="P566" s="14">
        <f>O566-I566</f>
        <v>0</v>
      </c>
      <c r="Q566" s="12">
        <f>G566-O566</f>
        <v>20000000</v>
      </c>
      <c r="R566" s="183">
        <v>0</v>
      </c>
      <c r="S566" s="438">
        <v>0</v>
      </c>
      <c r="T566" s="182"/>
      <c r="U566" s="364">
        <v>3041100903</v>
      </c>
      <c r="V566" s="362" t="s">
        <v>748</v>
      </c>
      <c r="W566" s="283">
        <v>0</v>
      </c>
      <c r="X566" s="283">
        <v>20000000</v>
      </c>
      <c r="Y566" s="283">
        <v>0</v>
      </c>
      <c r="Z566" s="283">
        <v>0</v>
      </c>
      <c r="AA566" s="283">
        <v>0</v>
      </c>
      <c r="AB566" s="283">
        <v>20000000</v>
      </c>
      <c r="AC566" s="283">
        <v>0</v>
      </c>
      <c r="AD566" s="283">
        <v>0</v>
      </c>
      <c r="AE566" s="283">
        <v>0</v>
      </c>
      <c r="AF566" s="283">
        <v>0</v>
      </c>
      <c r="AG566" s="283">
        <v>20000000</v>
      </c>
      <c r="AH566" s="283">
        <v>0</v>
      </c>
      <c r="AI566" s="283">
        <v>0</v>
      </c>
      <c r="AJ566" s="283">
        <v>0</v>
      </c>
      <c r="AK566" s="283">
        <v>0</v>
      </c>
      <c r="AL566" s="283">
        <v>0</v>
      </c>
      <c r="AM566" s="283">
        <v>0</v>
      </c>
      <c r="AN566" s="283">
        <v>0</v>
      </c>
      <c r="AO566" s="283">
        <v>0</v>
      </c>
      <c r="AP566" s="283">
        <v>0</v>
      </c>
      <c r="AQ566" s="283">
        <v>0</v>
      </c>
      <c r="AR566" s="283">
        <v>0</v>
      </c>
      <c r="AS566" s="283">
        <v>0</v>
      </c>
      <c r="AT566" s="283">
        <v>0</v>
      </c>
      <c r="AU566" s="283">
        <v>0</v>
      </c>
      <c r="AV566" s="283">
        <v>0</v>
      </c>
      <c r="AW566" s="283">
        <v>0</v>
      </c>
      <c r="AX566" s="283">
        <v>0</v>
      </c>
      <c r="AY566" s="283">
        <v>0</v>
      </c>
    </row>
    <row r="567" spans="1:60" ht="20.100000000000001" customHeight="1" x14ac:dyDescent="0.25">
      <c r="A567" s="152">
        <v>304111</v>
      </c>
      <c r="B567" s="153" t="s">
        <v>749</v>
      </c>
      <c r="C567" s="154">
        <f t="shared" ref="C567:Q567" si="243">C568+C569+C570+C573</f>
        <v>24832423</v>
      </c>
      <c r="D567" s="154">
        <f t="shared" si="243"/>
        <v>15660605</v>
      </c>
      <c r="E567" s="154">
        <f t="shared" si="243"/>
        <v>0</v>
      </c>
      <c r="F567" s="154">
        <f t="shared" si="243"/>
        <v>0</v>
      </c>
      <c r="G567" s="154">
        <f t="shared" si="243"/>
        <v>40493028</v>
      </c>
      <c r="H567" s="154">
        <f t="shared" si="243"/>
        <v>0</v>
      </c>
      <c r="I567" s="154">
        <f t="shared" si="243"/>
        <v>0</v>
      </c>
      <c r="J567" s="154">
        <f t="shared" si="243"/>
        <v>40493028</v>
      </c>
      <c r="K567" s="154">
        <f t="shared" si="243"/>
        <v>0</v>
      </c>
      <c r="L567" s="154">
        <f t="shared" si="243"/>
        <v>0</v>
      </c>
      <c r="M567" s="154">
        <f t="shared" si="243"/>
        <v>0</v>
      </c>
      <c r="N567" s="154">
        <f t="shared" si="243"/>
        <v>0</v>
      </c>
      <c r="O567" s="154">
        <f t="shared" si="243"/>
        <v>0</v>
      </c>
      <c r="P567" s="154">
        <f t="shared" si="243"/>
        <v>0</v>
      </c>
      <c r="Q567" s="154">
        <f t="shared" si="243"/>
        <v>40493028</v>
      </c>
      <c r="R567" s="154">
        <f>R568+R569+R570+R573</f>
        <v>0</v>
      </c>
      <c r="S567" s="452">
        <f>S568+S569+S570+S573</f>
        <v>0</v>
      </c>
      <c r="T567" s="182"/>
      <c r="U567" s="364">
        <v>304111</v>
      </c>
      <c r="V567" s="362" t="s">
        <v>1103</v>
      </c>
      <c r="W567" s="283">
        <v>24832423</v>
      </c>
      <c r="X567" s="283">
        <v>15660605</v>
      </c>
      <c r="Y567" s="283">
        <v>0</v>
      </c>
      <c r="Z567" s="283">
        <v>0</v>
      </c>
      <c r="AA567" s="283">
        <v>0</v>
      </c>
      <c r="AB567" s="283">
        <v>40493028</v>
      </c>
      <c r="AC567" s="283">
        <v>0</v>
      </c>
      <c r="AD567" s="283">
        <v>0</v>
      </c>
      <c r="AE567" s="283">
        <v>0</v>
      </c>
      <c r="AF567" s="283">
        <v>0</v>
      </c>
      <c r="AG567" s="283">
        <v>40493028</v>
      </c>
      <c r="AH567" s="283">
        <v>0</v>
      </c>
      <c r="AI567" s="283">
        <v>0</v>
      </c>
      <c r="AJ567" s="283">
        <v>0</v>
      </c>
      <c r="AK567" s="283">
        <v>0</v>
      </c>
      <c r="AL567" s="283">
        <v>0</v>
      </c>
      <c r="AM567" s="283">
        <v>0</v>
      </c>
      <c r="AN567" s="283">
        <v>0</v>
      </c>
      <c r="AO567" s="283">
        <v>0</v>
      </c>
      <c r="AP567" s="283">
        <v>0</v>
      </c>
      <c r="AQ567" s="283">
        <v>0</v>
      </c>
      <c r="AR567" s="283">
        <v>0</v>
      </c>
      <c r="AS567" s="283">
        <v>0</v>
      </c>
      <c r="AT567" s="283">
        <v>0</v>
      </c>
      <c r="AU567" s="283">
        <v>0</v>
      </c>
      <c r="AV567" s="283">
        <v>0</v>
      </c>
      <c r="AW567" s="283">
        <v>0</v>
      </c>
      <c r="AX567" s="283">
        <v>0</v>
      </c>
      <c r="AY567" s="283">
        <v>0</v>
      </c>
    </row>
    <row r="568" spans="1:60" ht="20.100000000000001" customHeight="1" x14ac:dyDescent="0.25">
      <c r="A568" s="10">
        <v>30411101</v>
      </c>
      <c r="B568" s="22" t="s">
        <v>750</v>
      </c>
      <c r="C568" s="23">
        <v>4832423</v>
      </c>
      <c r="D568" s="183">
        <v>0</v>
      </c>
      <c r="E568" s="131">
        <v>0</v>
      </c>
      <c r="F568" s="131">
        <v>0</v>
      </c>
      <c r="G568" s="12">
        <f>C568+D568+E568-F568</f>
        <v>4832423</v>
      </c>
      <c r="H568" s="183">
        <v>0</v>
      </c>
      <c r="I568" s="183">
        <v>0</v>
      </c>
      <c r="J568" s="183">
        <f>G568-I568</f>
        <v>4832423</v>
      </c>
      <c r="K568" s="183">
        <v>0</v>
      </c>
      <c r="L568" s="183">
        <v>0</v>
      </c>
      <c r="M568" s="183">
        <v>0</v>
      </c>
      <c r="N568" s="183">
        <v>0</v>
      </c>
      <c r="O568" s="183">
        <v>0</v>
      </c>
      <c r="P568" s="12">
        <f>O568-I568</f>
        <v>0</v>
      </c>
      <c r="Q568" s="12">
        <f>G568-O568</f>
        <v>4832423</v>
      </c>
      <c r="R568" s="183">
        <v>0</v>
      </c>
      <c r="S568" s="438">
        <v>0</v>
      </c>
      <c r="T568" s="182"/>
      <c r="U568" s="364">
        <v>30411101</v>
      </c>
      <c r="V568" s="362" t="s">
        <v>1104</v>
      </c>
      <c r="W568" s="283">
        <v>4832423</v>
      </c>
      <c r="X568" s="283">
        <v>0</v>
      </c>
      <c r="Y568" s="283">
        <v>0</v>
      </c>
      <c r="Z568" s="283">
        <v>0</v>
      </c>
      <c r="AA568" s="283">
        <v>0</v>
      </c>
      <c r="AB568" s="283">
        <v>4832423</v>
      </c>
      <c r="AC568" s="283">
        <v>0</v>
      </c>
      <c r="AD568" s="283">
        <v>0</v>
      </c>
      <c r="AE568" s="283">
        <v>0</v>
      </c>
      <c r="AF568" s="283">
        <v>0</v>
      </c>
      <c r="AG568" s="283">
        <v>4832423</v>
      </c>
      <c r="AH568" s="283">
        <v>0</v>
      </c>
      <c r="AI568" s="283">
        <v>0</v>
      </c>
      <c r="AJ568" s="283">
        <v>0</v>
      </c>
      <c r="AK568" s="283">
        <v>0</v>
      </c>
      <c r="AL568" s="283">
        <v>0</v>
      </c>
      <c r="AM568" s="283">
        <v>0</v>
      </c>
      <c r="AN568" s="283">
        <v>0</v>
      </c>
      <c r="AO568" s="283">
        <v>0</v>
      </c>
      <c r="AP568" s="283">
        <v>0</v>
      </c>
      <c r="AQ568" s="283">
        <v>0</v>
      </c>
      <c r="AR568" s="283">
        <v>0</v>
      </c>
      <c r="AS568" s="283">
        <v>0</v>
      </c>
      <c r="AT568" s="283">
        <v>0</v>
      </c>
      <c r="AU568" s="283">
        <v>0</v>
      </c>
      <c r="AV568" s="283">
        <v>0</v>
      </c>
      <c r="AW568" s="283">
        <v>0</v>
      </c>
      <c r="AX568" s="283">
        <v>0</v>
      </c>
      <c r="AY568" s="283">
        <v>0</v>
      </c>
    </row>
    <row r="569" spans="1:60" ht="20.100000000000001" customHeight="1" x14ac:dyDescent="0.25">
      <c r="A569" s="10">
        <v>30411104</v>
      </c>
      <c r="B569" s="22" t="s">
        <v>751</v>
      </c>
      <c r="C569" s="25">
        <v>20000000</v>
      </c>
      <c r="D569" s="183">
        <v>0</v>
      </c>
      <c r="E569" s="131">
        <v>0</v>
      </c>
      <c r="F569" s="131">
        <v>0</v>
      </c>
      <c r="G569" s="14">
        <f>C569+D569+E569-F569</f>
        <v>20000000</v>
      </c>
      <c r="H569" s="183">
        <v>0</v>
      </c>
      <c r="I569" s="183">
        <v>0</v>
      </c>
      <c r="J569" s="183">
        <f>G569-I569</f>
        <v>20000000</v>
      </c>
      <c r="K569" s="183">
        <v>0</v>
      </c>
      <c r="L569" s="183">
        <v>0</v>
      </c>
      <c r="M569" s="183">
        <v>0</v>
      </c>
      <c r="N569" s="183">
        <v>0</v>
      </c>
      <c r="O569" s="183">
        <v>0</v>
      </c>
      <c r="P569" s="14">
        <f>O569-I569</f>
        <v>0</v>
      </c>
      <c r="Q569" s="12">
        <f>G569-O569</f>
        <v>20000000</v>
      </c>
      <c r="R569" s="183">
        <v>0</v>
      </c>
      <c r="S569" s="438">
        <v>0</v>
      </c>
      <c r="T569" s="182"/>
      <c r="U569" s="364">
        <v>30411104</v>
      </c>
      <c r="V569" s="362" t="s">
        <v>1105</v>
      </c>
      <c r="W569" s="283">
        <v>20000000</v>
      </c>
      <c r="X569" s="283">
        <v>0</v>
      </c>
      <c r="Y569" s="283">
        <v>0</v>
      </c>
      <c r="Z569" s="283">
        <v>0</v>
      </c>
      <c r="AA569" s="283">
        <v>0</v>
      </c>
      <c r="AB569" s="283">
        <v>20000000</v>
      </c>
      <c r="AC569" s="283">
        <v>0</v>
      </c>
      <c r="AD569" s="283">
        <v>0</v>
      </c>
      <c r="AE569" s="283">
        <v>0</v>
      </c>
      <c r="AF569" s="283">
        <v>0</v>
      </c>
      <c r="AG569" s="283">
        <v>20000000</v>
      </c>
      <c r="AH569" s="283">
        <v>0</v>
      </c>
      <c r="AI569" s="283">
        <v>0</v>
      </c>
      <c r="AJ569" s="283">
        <v>0</v>
      </c>
      <c r="AK569" s="283">
        <v>0</v>
      </c>
      <c r="AL569" s="283">
        <v>0</v>
      </c>
      <c r="AM569" s="283">
        <v>0</v>
      </c>
      <c r="AN569" s="283">
        <v>0</v>
      </c>
      <c r="AO569" s="283">
        <v>0</v>
      </c>
      <c r="AP569" s="283">
        <v>0</v>
      </c>
      <c r="AQ569" s="283">
        <v>0</v>
      </c>
      <c r="AR569" s="283">
        <v>0</v>
      </c>
      <c r="AS569" s="283">
        <v>0</v>
      </c>
      <c r="AT569" s="283">
        <v>0</v>
      </c>
      <c r="AU569" s="283">
        <v>0</v>
      </c>
      <c r="AV569" s="283">
        <v>0</v>
      </c>
      <c r="AW569" s="283">
        <v>0</v>
      </c>
      <c r="AX569" s="283">
        <v>0</v>
      </c>
      <c r="AY569" s="283">
        <v>0</v>
      </c>
    </row>
    <row r="570" spans="1:60" ht="20.100000000000001" customHeight="1" x14ac:dyDescent="0.25">
      <c r="A570" s="152">
        <v>30411106</v>
      </c>
      <c r="B570" s="153" t="s">
        <v>586</v>
      </c>
      <c r="C570" s="154">
        <f t="shared" ref="C570:Q570" si="244">C571+C572</f>
        <v>0</v>
      </c>
      <c r="D570" s="154">
        <f t="shared" si="244"/>
        <v>12660605</v>
      </c>
      <c r="E570" s="154">
        <f t="shared" si="244"/>
        <v>0</v>
      </c>
      <c r="F570" s="154">
        <f t="shared" si="244"/>
        <v>0</v>
      </c>
      <c r="G570" s="154">
        <f t="shared" si="244"/>
        <v>12660605</v>
      </c>
      <c r="H570" s="154">
        <f t="shared" si="244"/>
        <v>0</v>
      </c>
      <c r="I570" s="154">
        <f t="shared" si="244"/>
        <v>0</v>
      </c>
      <c r="J570" s="154">
        <f t="shared" si="244"/>
        <v>12660605</v>
      </c>
      <c r="K570" s="154">
        <f t="shared" si="244"/>
        <v>0</v>
      </c>
      <c r="L570" s="154">
        <f t="shared" si="244"/>
        <v>0</v>
      </c>
      <c r="M570" s="154">
        <f t="shared" si="244"/>
        <v>0</v>
      </c>
      <c r="N570" s="154">
        <f t="shared" si="244"/>
        <v>0</v>
      </c>
      <c r="O570" s="154">
        <f t="shared" si="244"/>
        <v>0</v>
      </c>
      <c r="P570" s="154">
        <f t="shared" si="244"/>
        <v>0</v>
      </c>
      <c r="Q570" s="154">
        <f t="shared" si="244"/>
        <v>12660605</v>
      </c>
      <c r="R570" s="154">
        <f>R571+R572</f>
        <v>0</v>
      </c>
      <c r="S570" s="452">
        <f>S571+S572</f>
        <v>0</v>
      </c>
      <c r="T570" s="182"/>
      <c r="U570" s="364">
        <v>30411106</v>
      </c>
      <c r="V570" s="362" t="s">
        <v>586</v>
      </c>
      <c r="W570" s="283">
        <v>0</v>
      </c>
      <c r="X570" s="283">
        <v>12660605</v>
      </c>
      <c r="Y570" s="283">
        <v>0</v>
      </c>
      <c r="Z570" s="283">
        <v>0</v>
      </c>
      <c r="AA570" s="283">
        <v>0</v>
      </c>
      <c r="AB570" s="283">
        <v>12660605</v>
      </c>
      <c r="AC570" s="283">
        <v>0</v>
      </c>
      <c r="AD570" s="283">
        <v>0</v>
      </c>
      <c r="AE570" s="283">
        <v>0</v>
      </c>
      <c r="AF570" s="283">
        <v>0</v>
      </c>
      <c r="AG570" s="283">
        <v>12660605</v>
      </c>
      <c r="AH570" s="283">
        <v>0</v>
      </c>
      <c r="AI570" s="283">
        <v>0</v>
      </c>
      <c r="AJ570" s="283">
        <v>0</v>
      </c>
      <c r="AK570" s="283">
        <v>0</v>
      </c>
      <c r="AL570" s="283">
        <v>0</v>
      </c>
      <c r="AM570" s="283">
        <v>0</v>
      </c>
      <c r="AN570" s="283">
        <v>0</v>
      </c>
      <c r="AO570" s="283">
        <v>0</v>
      </c>
      <c r="AP570" s="283">
        <v>0</v>
      </c>
      <c r="AQ570" s="283">
        <v>0</v>
      </c>
      <c r="AR570" s="283">
        <v>0</v>
      </c>
      <c r="AS570" s="283">
        <v>0</v>
      </c>
      <c r="AT570" s="283">
        <v>0</v>
      </c>
      <c r="AU570" s="283">
        <v>0</v>
      </c>
      <c r="AV570" s="283">
        <v>0</v>
      </c>
      <c r="AW570" s="283">
        <v>0</v>
      </c>
      <c r="AX570" s="283">
        <v>0</v>
      </c>
      <c r="AY570" s="283">
        <v>0</v>
      </c>
    </row>
    <row r="571" spans="1:60" ht="20.100000000000001" customHeight="1" x14ac:dyDescent="0.25">
      <c r="A571" s="26">
        <v>3041110601</v>
      </c>
      <c r="B571" s="21" t="s">
        <v>752</v>
      </c>
      <c r="C571" s="23"/>
      <c r="D571" s="183">
        <v>7922935</v>
      </c>
      <c r="E571" s="131">
        <v>0</v>
      </c>
      <c r="F571" s="131">
        <v>0</v>
      </c>
      <c r="G571" s="12">
        <f>C571+D571+E571-F571</f>
        <v>7922935</v>
      </c>
      <c r="H571" s="183">
        <v>0</v>
      </c>
      <c r="I571" s="183">
        <v>0</v>
      </c>
      <c r="J571" s="183">
        <f>G571-I571</f>
        <v>7922935</v>
      </c>
      <c r="K571" s="183">
        <v>0</v>
      </c>
      <c r="L571" s="183">
        <v>0</v>
      </c>
      <c r="M571" s="183">
        <v>0</v>
      </c>
      <c r="N571" s="183">
        <v>0</v>
      </c>
      <c r="O571" s="183">
        <v>0</v>
      </c>
      <c r="P571" s="12">
        <f>O571-I571</f>
        <v>0</v>
      </c>
      <c r="Q571" s="12">
        <f>G571-O571</f>
        <v>7922935</v>
      </c>
      <c r="R571" s="183">
        <v>0</v>
      </c>
      <c r="S571" s="438">
        <v>0</v>
      </c>
      <c r="T571" s="182"/>
      <c r="U571" s="364">
        <v>3041110601</v>
      </c>
      <c r="V571" s="362" t="s">
        <v>752</v>
      </c>
      <c r="W571" s="283">
        <v>0</v>
      </c>
      <c r="X571" s="283">
        <v>7922935</v>
      </c>
      <c r="Y571" s="283">
        <v>0</v>
      </c>
      <c r="Z571" s="283">
        <v>0</v>
      </c>
      <c r="AA571" s="283">
        <v>0</v>
      </c>
      <c r="AB571" s="283">
        <v>7922935</v>
      </c>
      <c r="AC571" s="283">
        <v>0</v>
      </c>
      <c r="AD571" s="283">
        <v>0</v>
      </c>
      <c r="AE571" s="283">
        <v>0</v>
      </c>
      <c r="AF571" s="283">
        <v>0</v>
      </c>
      <c r="AG571" s="283">
        <v>7922935</v>
      </c>
      <c r="AH571" s="283">
        <v>0</v>
      </c>
      <c r="AI571" s="283">
        <v>0</v>
      </c>
      <c r="AJ571" s="283">
        <v>0</v>
      </c>
      <c r="AK571" s="283">
        <v>0</v>
      </c>
      <c r="AL571" s="283">
        <v>0</v>
      </c>
      <c r="AM571" s="283">
        <v>0</v>
      </c>
      <c r="AN571" s="283">
        <v>0</v>
      </c>
      <c r="AO571" s="283">
        <v>0</v>
      </c>
      <c r="AP571" s="283">
        <v>0</v>
      </c>
      <c r="AQ571" s="283">
        <v>0</v>
      </c>
      <c r="AR571" s="283">
        <v>0</v>
      </c>
      <c r="AS571" s="283">
        <v>0</v>
      </c>
      <c r="AT571" s="283">
        <v>0</v>
      </c>
      <c r="AU571" s="283">
        <v>0</v>
      </c>
      <c r="AV571" s="283">
        <v>0</v>
      </c>
      <c r="AW571" s="283">
        <v>0</v>
      </c>
      <c r="AX571" s="283">
        <v>0</v>
      </c>
      <c r="AY571" s="283">
        <v>0</v>
      </c>
    </row>
    <row r="572" spans="1:60" s="29" customFormat="1" ht="20.100000000000001" customHeight="1" x14ac:dyDescent="0.25">
      <c r="A572" s="26">
        <v>3041110602</v>
      </c>
      <c r="B572" s="21" t="s">
        <v>753</v>
      </c>
      <c r="C572" s="25"/>
      <c r="D572" s="183">
        <v>4737670</v>
      </c>
      <c r="E572" s="131">
        <v>0</v>
      </c>
      <c r="F572" s="131">
        <v>0</v>
      </c>
      <c r="G572" s="14">
        <f>C572+D572+E572-F572</f>
        <v>4737670</v>
      </c>
      <c r="H572" s="183">
        <v>0</v>
      </c>
      <c r="I572" s="183">
        <v>0</v>
      </c>
      <c r="J572" s="183">
        <f>G572-I572</f>
        <v>4737670</v>
      </c>
      <c r="K572" s="183">
        <v>0</v>
      </c>
      <c r="L572" s="183">
        <v>0</v>
      </c>
      <c r="M572" s="183">
        <v>0</v>
      </c>
      <c r="N572" s="183">
        <v>0</v>
      </c>
      <c r="O572" s="183">
        <v>0</v>
      </c>
      <c r="P572" s="14">
        <f>O572-I572</f>
        <v>0</v>
      </c>
      <c r="Q572" s="12">
        <f>G572-O572</f>
        <v>4737670</v>
      </c>
      <c r="R572" s="183">
        <v>0</v>
      </c>
      <c r="S572" s="438">
        <v>0</v>
      </c>
      <c r="T572" s="182"/>
      <c r="U572" s="364">
        <v>3041110602</v>
      </c>
      <c r="V572" s="362" t="s">
        <v>753</v>
      </c>
      <c r="W572" s="283">
        <v>0</v>
      </c>
      <c r="X572" s="283">
        <v>4737670</v>
      </c>
      <c r="Y572" s="283">
        <v>0</v>
      </c>
      <c r="Z572" s="283">
        <v>0</v>
      </c>
      <c r="AA572" s="283">
        <v>0</v>
      </c>
      <c r="AB572" s="283">
        <v>4737670</v>
      </c>
      <c r="AC572" s="283">
        <v>0</v>
      </c>
      <c r="AD572" s="283">
        <v>0</v>
      </c>
      <c r="AE572" s="283">
        <v>0</v>
      </c>
      <c r="AF572" s="283">
        <v>0</v>
      </c>
      <c r="AG572" s="283">
        <v>4737670</v>
      </c>
      <c r="AH572" s="283">
        <v>0</v>
      </c>
      <c r="AI572" s="283">
        <v>0</v>
      </c>
      <c r="AJ572" s="283">
        <v>0</v>
      </c>
      <c r="AK572" s="283">
        <v>0</v>
      </c>
      <c r="AL572" s="283">
        <v>0</v>
      </c>
      <c r="AM572" s="283">
        <v>0</v>
      </c>
      <c r="AN572" s="283">
        <v>0</v>
      </c>
      <c r="AO572" s="283">
        <v>0</v>
      </c>
      <c r="AP572" s="283">
        <v>0</v>
      </c>
      <c r="AQ572" s="283">
        <v>0</v>
      </c>
      <c r="AR572" s="283">
        <v>0</v>
      </c>
      <c r="AS572" s="283">
        <v>0</v>
      </c>
      <c r="AT572" s="283">
        <v>0</v>
      </c>
      <c r="AU572" s="283">
        <v>0</v>
      </c>
      <c r="AV572" s="283">
        <v>0</v>
      </c>
      <c r="AW572" s="283">
        <v>0</v>
      </c>
      <c r="AX572" s="283">
        <v>0</v>
      </c>
      <c r="AY572" s="283">
        <v>0</v>
      </c>
      <c r="AZ572" s="369"/>
      <c r="BA572" s="369"/>
      <c r="BB572" s="369"/>
      <c r="BC572" s="369"/>
      <c r="BD572" s="369"/>
      <c r="BE572" s="369"/>
      <c r="BF572" s="369"/>
      <c r="BG572" s="369"/>
      <c r="BH572" s="369"/>
    </row>
    <row r="573" spans="1:60" s="29" customFormat="1" ht="20.100000000000001" customHeight="1" x14ac:dyDescent="0.25">
      <c r="A573" s="152">
        <v>30411109</v>
      </c>
      <c r="B573" s="153" t="s">
        <v>588</v>
      </c>
      <c r="C573" s="154">
        <f t="shared" ref="C573:S573" si="245">C574</f>
        <v>0</v>
      </c>
      <c r="D573" s="154">
        <f t="shared" si="245"/>
        <v>3000000</v>
      </c>
      <c r="E573" s="154">
        <f t="shared" si="245"/>
        <v>0</v>
      </c>
      <c r="F573" s="154">
        <f t="shared" si="245"/>
        <v>0</v>
      </c>
      <c r="G573" s="154">
        <f t="shared" si="245"/>
        <v>3000000</v>
      </c>
      <c r="H573" s="154">
        <f t="shared" si="245"/>
        <v>0</v>
      </c>
      <c r="I573" s="154">
        <f t="shared" si="245"/>
        <v>0</v>
      </c>
      <c r="J573" s="154">
        <f t="shared" si="245"/>
        <v>3000000</v>
      </c>
      <c r="K573" s="154">
        <f t="shared" si="245"/>
        <v>0</v>
      </c>
      <c r="L573" s="154">
        <f t="shared" si="245"/>
        <v>0</v>
      </c>
      <c r="M573" s="154">
        <f t="shared" si="245"/>
        <v>0</v>
      </c>
      <c r="N573" s="154">
        <f t="shared" si="245"/>
        <v>0</v>
      </c>
      <c r="O573" s="154">
        <f t="shared" si="245"/>
        <v>0</v>
      </c>
      <c r="P573" s="154">
        <f t="shared" si="245"/>
        <v>0</v>
      </c>
      <c r="Q573" s="154">
        <f t="shared" si="245"/>
        <v>3000000</v>
      </c>
      <c r="R573" s="154">
        <f t="shared" si="245"/>
        <v>0</v>
      </c>
      <c r="S573" s="452">
        <f t="shared" si="245"/>
        <v>0</v>
      </c>
      <c r="T573" s="182"/>
      <c r="U573" s="364">
        <v>30411109</v>
      </c>
      <c r="V573" s="362" t="s">
        <v>588</v>
      </c>
      <c r="W573" s="283">
        <v>0</v>
      </c>
      <c r="X573" s="283">
        <v>3000000</v>
      </c>
      <c r="Y573" s="283">
        <v>0</v>
      </c>
      <c r="Z573" s="283">
        <v>0</v>
      </c>
      <c r="AA573" s="283">
        <v>0</v>
      </c>
      <c r="AB573" s="283">
        <v>3000000</v>
      </c>
      <c r="AC573" s="283">
        <v>0</v>
      </c>
      <c r="AD573" s="283">
        <v>0</v>
      </c>
      <c r="AE573" s="283">
        <v>0</v>
      </c>
      <c r="AF573" s="283">
        <v>0</v>
      </c>
      <c r="AG573" s="283">
        <v>3000000</v>
      </c>
      <c r="AH573" s="283">
        <v>0</v>
      </c>
      <c r="AI573" s="283">
        <v>0</v>
      </c>
      <c r="AJ573" s="283">
        <v>0</v>
      </c>
      <c r="AK573" s="283">
        <v>0</v>
      </c>
      <c r="AL573" s="283">
        <v>0</v>
      </c>
      <c r="AM573" s="283">
        <v>0</v>
      </c>
      <c r="AN573" s="283">
        <v>0</v>
      </c>
      <c r="AO573" s="283">
        <v>0</v>
      </c>
      <c r="AP573" s="283">
        <v>0</v>
      </c>
      <c r="AQ573" s="283">
        <v>0</v>
      </c>
      <c r="AR573" s="283">
        <v>0</v>
      </c>
      <c r="AS573" s="283">
        <v>0</v>
      </c>
      <c r="AT573" s="283">
        <v>0</v>
      </c>
      <c r="AU573" s="283">
        <v>0</v>
      </c>
      <c r="AV573" s="283">
        <v>0</v>
      </c>
      <c r="AW573" s="283">
        <v>0</v>
      </c>
      <c r="AX573" s="283">
        <v>0</v>
      </c>
      <c r="AY573" s="283">
        <v>0</v>
      </c>
      <c r="AZ573" s="369"/>
      <c r="BA573" s="369"/>
      <c r="BB573" s="369"/>
      <c r="BC573" s="369"/>
      <c r="BD573" s="369"/>
      <c r="BE573" s="369"/>
      <c r="BF573" s="369"/>
      <c r="BG573" s="369"/>
      <c r="BH573" s="369"/>
    </row>
    <row r="574" spans="1:60" ht="20.100000000000001" customHeight="1" x14ac:dyDescent="0.25">
      <c r="A574" s="26">
        <v>3041110901</v>
      </c>
      <c r="B574" s="21" t="s">
        <v>754</v>
      </c>
      <c r="C574" s="27"/>
      <c r="D574" s="183">
        <v>3000000</v>
      </c>
      <c r="E574" s="131">
        <v>0</v>
      </c>
      <c r="F574" s="131">
        <v>0</v>
      </c>
      <c r="G574" s="15">
        <f>C574+D574+E574-F574</f>
        <v>3000000</v>
      </c>
      <c r="H574" s="183">
        <v>0</v>
      </c>
      <c r="I574" s="183">
        <v>0</v>
      </c>
      <c r="J574" s="183">
        <f>G574-I574</f>
        <v>3000000</v>
      </c>
      <c r="K574" s="183">
        <v>0</v>
      </c>
      <c r="L574" s="183">
        <v>0</v>
      </c>
      <c r="M574" s="183">
        <v>0</v>
      </c>
      <c r="N574" s="183">
        <v>0</v>
      </c>
      <c r="O574" s="183">
        <v>0</v>
      </c>
      <c r="P574" s="15">
        <f>O574-I574</f>
        <v>0</v>
      </c>
      <c r="Q574" s="12">
        <f>G574-O574</f>
        <v>3000000</v>
      </c>
      <c r="R574" s="183">
        <v>0</v>
      </c>
      <c r="S574" s="438">
        <v>0</v>
      </c>
      <c r="T574" s="182"/>
      <c r="U574" s="364">
        <v>3041110901</v>
      </c>
      <c r="V574" s="362" t="s">
        <v>754</v>
      </c>
      <c r="W574" s="283">
        <v>0</v>
      </c>
      <c r="X574" s="283">
        <v>3000000</v>
      </c>
      <c r="Y574" s="283">
        <v>0</v>
      </c>
      <c r="Z574" s="283">
        <v>0</v>
      </c>
      <c r="AA574" s="283">
        <v>0</v>
      </c>
      <c r="AB574" s="283">
        <v>3000000</v>
      </c>
      <c r="AC574" s="283">
        <v>0</v>
      </c>
      <c r="AD574" s="283">
        <v>0</v>
      </c>
      <c r="AE574" s="283">
        <v>0</v>
      </c>
      <c r="AF574" s="283">
        <v>0</v>
      </c>
      <c r="AG574" s="283">
        <v>3000000</v>
      </c>
      <c r="AH574" s="283">
        <v>0</v>
      </c>
      <c r="AI574" s="283">
        <v>0</v>
      </c>
      <c r="AJ574" s="283">
        <v>0</v>
      </c>
      <c r="AK574" s="283">
        <v>0</v>
      </c>
      <c r="AL574" s="283">
        <v>0</v>
      </c>
      <c r="AM574" s="283">
        <v>0</v>
      </c>
      <c r="AN574" s="283">
        <v>0</v>
      </c>
      <c r="AO574" s="283">
        <v>0</v>
      </c>
      <c r="AP574" s="283">
        <v>0</v>
      </c>
      <c r="AQ574" s="283">
        <v>0</v>
      </c>
      <c r="AR574" s="283">
        <v>0</v>
      </c>
      <c r="AS574" s="283">
        <v>0</v>
      </c>
      <c r="AT574" s="283">
        <v>0</v>
      </c>
      <c r="AU574" s="283">
        <v>0</v>
      </c>
      <c r="AV574" s="283">
        <v>0</v>
      </c>
      <c r="AW574" s="283">
        <v>0</v>
      </c>
      <c r="AX574" s="283">
        <v>0</v>
      </c>
      <c r="AY574" s="283">
        <v>0</v>
      </c>
    </row>
    <row r="575" spans="1:60" ht="20.100000000000001" customHeight="1" x14ac:dyDescent="0.25">
      <c r="A575" s="152">
        <v>304112</v>
      </c>
      <c r="B575" s="153" t="s">
        <v>755</v>
      </c>
      <c r="C575" s="154">
        <f t="shared" ref="C575:Q575" si="246">C576+C577+C578+C579</f>
        <v>156674920</v>
      </c>
      <c r="D575" s="154">
        <f t="shared" si="246"/>
        <v>19564566</v>
      </c>
      <c r="E575" s="154">
        <f t="shared" si="246"/>
        <v>0</v>
      </c>
      <c r="F575" s="154">
        <f t="shared" si="246"/>
        <v>0</v>
      </c>
      <c r="G575" s="154">
        <f t="shared" si="246"/>
        <v>176239486</v>
      </c>
      <c r="H575" s="154">
        <f t="shared" si="246"/>
        <v>1800000</v>
      </c>
      <c r="I575" s="154">
        <f t="shared" si="246"/>
        <v>93404100</v>
      </c>
      <c r="J575" s="154">
        <f t="shared" si="246"/>
        <v>82835386</v>
      </c>
      <c r="K575" s="154">
        <f t="shared" si="246"/>
        <v>0</v>
      </c>
      <c r="L575" s="154">
        <f t="shared" si="246"/>
        <v>0</v>
      </c>
      <c r="M575" s="154">
        <f t="shared" si="246"/>
        <v>0</v>
      </c>
      <c r="N575" s="154">
        <f t="shared" si="246"/>
        <v>0</v>
      </c>
      <c r="O575" s="154">
        <f t="shared" si="246"/>
        <v>102404100</v>
      </c>
      <c r="P575" s="154">
        <f t="shared" si="246"/>
        <v>9000000</v>
      </c>
      <c r="Q575" s="154">
        <f t="shared" si="246"/>
        <v>73835386</v>
      </c>
      <c r="R575" s="154">
        <f>R576+R577+R578+R579</f>
        <v>0</v>
      </c>
      <c r="S575" s="452">
        <f>S576+S577+S578+S579</f>
        <v>102404100</v>
      </c>
      <c r="T575" s="182"/>
      <c r="U575" s="364">
        <v>304112</v>
      </c>
      <c r="V575" s="362" t="s">
        <v>1106</v>
      </c>
      <c r="W575" s="283">
        <v>156674920</v>
      </c>
      <c r="X575" s="283">
        <v>19564566</v>
      </c>
      <c r="Y575" s="283">
        <v>0</v>
      </c>
      <c r="Z575" s="283">
        <v>0</v>
      </c>
      <c r="AA575" s="283">
        <v>0</v>
      </c>
      <c r="AB575" s="283">
        <v>176239486</v>
      </c>
      <c r="AC575" s="283">
        <v>0</v>
      </c>
      <c r="AD575" s="283">
        <v>102404100</v>
      </c>
      <c r="AE575" s="283">
        <v>0</v>
      </c>
      <c r="AF575" s="283">
        <v>102404100</v>
      </c>
      <c r="AG575" s="283">
        <v>73835386</v>
      </c>
      <c r="AH575" s="283">
        <v>0</v>
      </c>
      <c r="AI575" s="283">
        <v>91604100</v>
      </c>
      <c r="AJ575" s="283">
        <v>1800000</v>
      </c>
      <c r="AK575" s="283">
        <v>93404100</v>
      </c>
      <c r="AL575" s="283">
        <v>9000000</v>
      </c>
      <c r="AM575" s="283">
        <v>0</v>
      </c>
      <c r="AN575" s="283">
        <v>0</v>
      </c>
      <c r="AO575" s="283">
        <v>0</v>
      </c>
      <c r="AP575" s="283">
        <v>0</v>
      </c>
      <c r="AQ575" s="283">
        <v>93404100</v>
      </c>
      <c r="AR575" s="283">
        <v>0</v>
      </c>
      <c r="AS575" s="283">
        <v>0</v>
      </c>
      <c r="AT575" s="283">
        <v>0</v>
      </c>
      <c r="AU575" s="283">
        <v>0</v>
      </c>
      <c r="AV575" s="283">
        <v>0</v>
      </c>
      <c r="AW575" s="283">
        <v>0</v>
      </c>
      <c r="AX575" s="283">
        <v>0</v>
      </c>
      <c r="AY575" s="283">
        <v>0</v>
      </c>
    </row>
    <row r="576" spans="1:60" ht="20.100000000000001" customHeight="1" x14ac:dyDescent="0.25">
      <c r="A576" s="10">
        <v>30411201</v>
      </c>
      <c r="B576" s="22" t="s">
        <v>756</v>
      </c>
      <c r="C576" s="23">
        <v>19274920</v>
      </c>
      <c r="D576" s="183">
        <v>0</v>
      </c>
      <c r="E576" s="131">
        <v>0</v>
      </c>
      <c r="F576" s="131">
        <v>0</v>
      </c>
      <c r="G576" s="12">
        <f>C576+D576+E576-F576</f>
        <v>19274920</v>
      </c>
      <c r="H576" s="183">
        <v>0</v>
      </c>
      <c r="I576" s="183">
        <v>0</v>
      </c>
      <c r="J576" s="183">
        <f>G576-I576</f>
        <v>19274920</v>
      </c>
      <c r="K576" s="183">
        <v>0</v>
      </c>
      <c r="L576" s="183">
        <v>0</v>
      </c>
      <c r="M576" s="183">
        <v>0</v>
      </c>
      <c r="N576" s="183">
        <v>0</v>
      </c>
      <c r="O576" s="183">
        <v>0</v>
      </c>
      <c r="P576" s="12">
        <f>O576-I576</f>
        <v>0</v>
      </c>
      <c r="Q576" s="12">
        <f>G576-O576</f>
        <v>19274920</v>
      </c>
      <c r="R576" s="183">
        <v>0</v>
      </c>
      <c r="S576" s="438">
        <v>0</v>
      </c>
      <c r="T576" s="182"/>
      <c r="U576" s="364">
        <v>30411201</v>
      </c>
      <c r="V576" s="362" t="s">
        <v>1107</v>
      </c>
      <c r="W576" s="283">
        <v>19274920</v>
      </c>
      <c r="X576" s="283">
        <v>0</v>
      </c>
      <c r="Y576" s="283">
        <v>0</v>
      </c>
      <c r="Z576" s="283">
        <v>0</v>
      </c>
      <c r="AA576" s="283">
        <v>0</v>
      </c>
      <c r="AB576" s="283">
        <v>19274920</v>
      </c>
      <c r="AC576" s="283">
        <v>0</v>
      </c>
      <c r="AD576" s="283">
        <v>0</v>
      </c>
      <c r="AE576" s="283">
        <v>0</v>
      </c>
      <c r="AF576" s="283">
        <v>0</v>
      </c>
      <c r="AG576" s="283">
        <v>19274920</v>
      </c>
      <c r="AH576" s="283">
        <v>0</v>
      </c>
      <c r="AI576" s="283">
        <v>0</v>
      </c>
      <c r="AJ576" s="283">
        <v>0</v>
      </c>
      <c r="AK576" s="283">
        <v>0</v>
      </c>
      <c r="AL576" s="283">
        <v>0</v>
      </c>
      <c r="AM576" s="283">
        <v>0</v>
      </c>
      <c r="AN576" s="283">
        <v>0</v>
      </c>
      <c r="AO576" s="283">
        <v>0</v>
      </c>
      <c r="AP576" s="283">
        <v>0</v>
      </c>
      <c r="AQ576" s="283">
        <v>0</v>
      </c>
      <c r="AR576" s="283">
        <v>0</v>
      </c>
      <c r="AS576" s="283">
        <v>0</v>
      </c>
      <c r="AT576" s="283">
        <v>0</v>
      </c>
      <c r="AU576" s="283">
        <v>0</v>
      </c>
      <c r="AV576" s="283">
        <v>0</v>
      </c>
      <c r="AW576" s="283">
        <v>0</v>
      </c>
      <c r="AX576" s="283">
        <v>0</v>
      </c>
      <c r="AY576" s="283">
        <v>0</v>
      </c>
    </row>
    <row r="577" spans="1:51" ht="20.100000000000001" customHeight="1" x14ac:dyDescent="0.25">
      <c r="A577" s="10">
        <v>30411203</v>
      </c>
      <c r="B577" s="22" t="s">
        <v>757</v>
      </c>
      <c r="C577" s="24">
        <v>15000000</v>
      </c>
      <c r="D577" s="183">
        <v>0</v>
      </c>
      <c r="E577" s="131">
        <v>0</v>
      </c>
      <c r="F577" s="131">
        <v>0</v>
      </c>
      <c r="G577" s="13">
        <f>C577+D577+E577-F577</f>
        <v>15000000</v>
      </c>
      <c r="H577" s="183">
        <v>0</v>
      </c>
      <c r="I577" s="183">
        <v>0</v>
      </c>
      <c r="J577" s="183">
        <f>G577-I577</f>
        <v>15000000</v>
      </c>
      <c r="K577" s="183">
        <v>0</v>
      </c>
      <c r="L577" s="183">
        <v>0</v>
      </c>
      <c r="M577" s="183">
        <v>0</v>
      </c>
      <c r="N577" s="183">
        <v>0</v>
      </c>
      <c r="O577" s="183">
        <v>0</v>
      </c>
      <c r="P577" s="13">
        <f>O577-I577</f>
        <v>0</v>
      </c>
      <c r="Q577" s="12">
        <f>G577-O577</f>
        <v>15000000</v>
      </c>
      <c r="R577" s="183">
        <v>0</v>
      </c>
      <c r="S577" s="438">
        <v>0</v>
      </c>
      <c r="T577" s="182"/>
      <c r="U577" s="364">
        <v>30411203</v>
      </c>
      <c r="V577" s="362" t="s">
        <v>1108</v>
      </c>
      <c r="W577" s="283">
        <v>15000000</v>
      </c>
      <c r="X577" s="283">
        <v>0</v>
      </c>
      <c r="Y577" s="283">
        <v>0</v>
      </c>
      <c r="Z577" s="283">
        <v>0</v>
      </c>
      <c r="AA577" s="283">
        <v>0</v>
      </c>
      <c r="AB577" s="283">
        <v>15000000</v>
      </c>
      <c r="AC577" s="283">
        <v>0</v>
      </c>
      <c r="AD577" s="283">
        <v>0</v>
      </c>
      <c r="AE577" s="283">
        <v>0</v>
      </c>
      <c r="AF577" s="283">
        <v>0</v>
      </c>
      <c r="AG577" s="283">
        <v>15000000</v>
      </c>
      <c r="AH577" s="283">
        <v>0</v>
      </c>
      <c r="AI577" s="283">
        <v>0</v>
      </c>
      <c r="AJ577" s="283">
        <v>0</v>
      </c>
      <c r="AK577" s="283">
        <v>0</v>
      </c>
      <c r="AL577" s="283">
        <v>0</v>
      </c>
      <c r="AM577" s="283">
        <v>0</v>
      </c>
      <c r="AN577" s="283">
        <v>0</v>
      </c>
      <c r="AO577" s="283">
        <v>0</v>
      </c>
      <c r="AP577" s="283">
        <v>0</v>
      </c>
      <c r="AQ577" s="283">
        <v>0</v>
      </c>
      <c r="AR577" s="283">
        <v>0</v>
      </c>
      <c r="AS577" s="283">
        <v>0</v>
      </c>
      <c r="AT577" s="283">
        <v>0</v>
      </c>
      <c r="AU577" s="283">
        <v>0</v>
      </c>
      <c r="AV577" s="283">
        <v>0</v>
      </c>
      <c r="AW577" s="283">
        <v>0</v>
      </c>
      <c r="AX577" s="283">
        <v>0</v>
      </c>
      <c r="AY577" s="283">
        <v>0</v>
      </c>
    </row>
    <row r="578" spans="1:51" ht="20.100000000000001" customHeight="1" x14ac:dyDescent="0.25">
      <c r="A578" s="10">
        <v>30411204</v>
      </c>
      <c r="B578" s="22" t="s">
        <v>758</v>
      </c>
      <c r="C578" s="25">
        <v>122400000</v>
      </c>
      <c r="D578" s="183">
        <v>0</v>
      </c>
      <c r="E578" s="131">
        <v>0</v>
      </c>
      <c r="F578" s="131">
        <v>0</v>
      </c>
      <c r="G578" s="14">
        <f>C578+D578+E578-F578</f>
        <v>122400000</v>
      </c>
      <c r="H578" s="183">
        <v>1800000</v>
      </c>
      <c r="I578" s="183">
        <v>73839534</v>
      </c>
      <c r="J578" s="183">
        <f>G578-I578</f>
        <v>48560466</v>
      </c>
      <c r="K578" s="183">
        <v>0</v>
      </c>
      <c r="L578" s="183">
        <v>0</v>
      </c>
      <c r="M578" s="183">
        <v>0</v>
      </c>
      <c r="N578" s="183">
        <v>0</v>
      </c>
      <c r="O578" s="183">
        <v>82839534</v>
      </c>
      <c r="P578" s="14">
        <f>O578-I578</f>
        <v>9000000</v>
      </c>
      <c r="Q578" s="12">
        <f>G578-O578</f>
        <v>39560466</v>
      </c>
      <c r="R578" s="183">
        <v>0</v>
      </c>
      <c r="S578" s="438">
        <v>82839534</v>
      </c>
      <c r="T578" s="182"/>
      <c r="U578" s="364">
        <v>30411204</v>
      </c>
      <c r="V578" s="362" t="s">
        <v>1109</v>
      </c>
      <c r="W578" s="283">
        <v>122400000</v>
      </c>
      <c r="X578" s="283">
        <v>0</v>
      </c>
      <c r="Y578" s="283">
        <v>0</v>
      </c>
      <c r="Z578" s="283">
        <v>0</v>
      </c>
      <c r="AA578" s="283">
        <v>0</v>
      </c>
      <c r="AB578" s="283">
        <v>122400000</v>
      </c>
      <c r="AC578" s="283">
        <v>0</v>
      </c>
      <c r="AD578" s="283">
        <v>82839534</v>
      </c>
      <c r="AE578" s="283">
        <v>0</v>
      </c>
      <c r="AF578" s="283">
        <v>82839534</v>
      </c>
      <c r="AG578" s="283">
        <v>39560466</v>
      </c>
      <c r="AH578" s="283">
        <v>0</v>
      </c>
      <c r="AI578" s="283">
        <v>72039534</v>
      </c>
      <c r="AJ578" s="283">
        <v>1800000</v>
      </c>
      <c r="AK578" s="283">
        <v>73839534</v>
      </c>
      <c r="AL578" s="283">
        <v>9000000</v>
      </c>
      <c r="AM578" s="283">
        <v>0</v>
      </c>
      <c r="AN578" s="283">
        <v>0</v>
      </c>
      <c r="AO578" s="283">
        <v>0</v>
      </c>
      <c r="AP578" s="283">
        <v>0</v>
      </c>
      <c r="AQ578" s="283">
        <v>73839534</v>
      </c>
      <c r="AR578" s="283">
        <v>0</v>
      </c>
      <c r="AS578" s="283">
        <v>0</v>
      </c>
      <c r="AT578" s="283">
        <v>0</v>
      </c>
      <c r="AU578" s="283">
        <v>0</v>
      </c>
      <c r="AV578" s="283">
        <v>0</v>
      </c>
      <c r="AW578" s="283">
        <v>0</v>
      </c>
      <c r="AX578" s="283">
        <v>0</v>
      </c>
      <c r="AY578" s="283">
        <v>0</v>
      </c>
    </row>
    <row r="579" spans="1:51" ht="20.100000000000001" customHeight="1" x14ac:dyDescent="0.25">
      <c r="A579" s="152">
        <v>30411206</v>
      </c>
      <c r="B579" s="153" t="s">
        <v>586</v>
      </c>
      <c r="C579" s="154">
        <f t="shared" ref="C579:Q579" si="247">C580+C581</f>
        <v>0</v>
      </c>
      <c r="D579" s="154">
        <f t="shared" si="247"/>
        <v>19564566</v>
      </c>
      <c r="E579" s="154">
        <f t="shared" si="247"/>
        <v>0</v>
      </c>
      <c r="F579" s="154">
        <f t="shared" si="247"/>
        <v>0</v>
      </c>
      <c r="G579" s="154">
        <f t="shared" si="247"/>
        <v>19564566</v>
      </c>
      <c r="H579" s="154">
        <f t="shared" si="247"/>
        <v>0</v>
      </c>
      <c r="I579" s="154">
        <f t="shared" si="247"/>
        <v>19564566</v>
      </c>
      <c r="J579" s="154">
        <f t="shared" si="247"/>
        <v>0</v>
      </c>
      <c r="K579" s="154">
        <f t="shared" si="247"/>
        <v>0</v>
      </c>
      <c r="L579" s="154">
        <f t="shared" si="247"/>
        <v>0</v>
      </c>
      <c r="M579" s="154">
        <f t="shared" si="247"/>
        <v>0</v>
      </c>
      <c r="N579" s="154">
        <f t="shared" si="247"/>
        <v>0</v>
      </c>
      <c r="O579" s="154">
        <f t="shared" si="247"/>
        <v>19564566</v>
      </c>
      <c r="P579" s="154">
        <f t="shared" si="247"/>
        <v>0</v>
      </c>
      <c r="Q579" s="154">
        <f t="shared" si="247"/>
        <v>0</v>
      </c>
      <c r="R579" s="154">
        <f>R580+R581</f>
        <v>0</v>
      </c>
      <c r="S579" s="452">
        <f>S580+S581</f>
        <v>19564566</v>
      </c>
      <c r="T579" s="182"/>
      <c r="U579" s="364">
        <v>30411206</v>
      </c>
      <c r="V579" s="362" t="s">
        <v>586</v>
      </c>
      <c r="W579" s="283">
        <v>0</v>
      </c>
      <c r="X579" s="283">
        <v>19564566</v>
      </c>
      <c r="Y579" s="283">
        <v>0</v>
      </c>
      <c r="Z579" s="283">
        <v>0</v>
      </c>
      <c r="AA579" s="283">
        <v>0</v>
      </c>
      <c r="AB579" s="283">
        <v>19564566</v>
      </c>
      <c r="AC579" s="283">
        <v>0</v>
      </c>
      <c r="AD579" s="283">
        <v>19564566</v>
      </c>
      <c r="AE579" s="283">
        <v>0</v>
      </c>
      <c r="AF579" s="283">
        <v>19564566</v>
      </c>
      <c r="AG579" s="283">
        <v>0</v>
      </c>
      <c r="AH579" s="283">
        <v>0</v>
      </c>
      <c r="AI579" s="283">
        <v>19564566</v>
      </c>
      <c r="AJ579" s="283">
        <v>0</v>
      </c>
      <c r="AK579" s="283">
        <v>19564566</v>
      </c>
      <c r="AL579" s="283">
        <v>0</v>
      </c>
      <c r="AM579" s="283">
        <v>0</v>
      </c>
      <c r="AN579" s="283">
        <v>0</v>
      </c>
      <c r="AO579" s="283">
        <v>0</v>
      </c>
      <c r="AP579" s="283">
        <v>0</v>
      </c>
      <c r="AQ579" s="283">
        <v>19564566</v>
      </c>
      <c r="AR579" s="283">
        <v>0</v>
      </c>
      <c r="AS579" s="283">
        <v>0</v>
      </c>
      <c r="AT579" s="283">
        <v>0</v>
      </c>
      <c r="AU579" s="283">
        <v>0</v>
      </c>
      <c r="AV579" s="283">
        <v>0</v>
      </c>
      <c r="AW579" s="283">
        <v>0</v>
      </c>
      <c r="AX579" s="283">
        <v>0</v>
      </c>
      <c r="AY579" s="283">
        <v>0</v>
      </c>
    </row>
    <row r="580" spans="1:51" ht="20.100000000000001" customHeight="1" x14ac:dyDescent="0.25">
      <c r="A580" s="26">
        <v>3041120601</v>
      </c>
      <c r="B580" s="21" t="s">
        <v>759</v>
      </c>
      <c r="C580" s="23"/>
      <c r="D580" s="183">
        <v>4000000</v>
      </c>
      <c r="E580" s="131">
        <v>0</v>
      </c>
      <c r="F580" s="131">
        <v>0</v>
      </c>
      <c r="G580" s="12">
        <f>C580+D580+E580-F580</f>
        <v>4000000</v>
      </c>
      <c r="H580" s="183">
        <v>0</v>
      </c>
      <c r="I580" s="183">
        <v>4000000</v>
      </c>
      <c r="J580" s="183">
        <f>G580-I580</f>
        <v>0</v>
      </c>
      <c r="K580" s="183">
        <v>0</v>
      </c>
      <c r="L580" s="183">
        <v>0</v>
      </c>
      <c r="M580" s="183">
        <v>0</v>
      </c>
      <c r="N580" s="183">
        <v>0</v>
      </c>
      <c r="O580" s="183">
        <v>4000000</v>
      </c>
      <c r="P580" s="12">
        <f>O580-I580</f>
        <v>0</v>
      </c>
      <c r="Q580" s="12">
        <f>G580-O580</f>
        <v>0</v>
      </c>
      <c r="R580" s="183">
        <v>0</v>
      </c>
      <c r="S580" s="438">
        <v>4000000</v>
      </c>
      <c r="T580" s="182"/>
      <c r="U580" s="364">
        <v>3041120601</v>
      </c>
      <c r="V580" s="362" t="s">
        <v>1110</v>
      </c>
      <c r="W580" s="283">
        <v>0</v>
      </c>
      <c r="X580" s="283">
        <v>4000000</v>
      </c>
      <c r="Y580" s="283">
        <v>0</v>
      </c>
      <c r="Z580" s="283">
        <v>0</v>
      </c>
      <c r="AA580" s="283">
        <v>0</v>
      </c>
      <c r="AB580" s="283">
        <v>4000000</v>
      </c>
      <c r="AC580" s="283">
        <v>0</v>
      </c>
      <c r="AD580" s="283">
        <v>4000000</v>
      </c>
      <c r="AE580" s="283">
        <v>0</v>
      </c>
      <c r="AF580" s="283">
        <v>4000000</v>
      </c>
      <c r="AG580" s="283">
        <v>0</v>
      </c>
      <c r="AH580" s="283">
        <v>0</v>
      </c>
      <c r="AI580" s="283">
        <v>4000000</v>
      </c>
      <c r="AJ580" s="283">
        <v>0</v>
      </c>
      <c r="AK580" s="283">
        <v>4000000</v>
      </c>
      <c r="AL580" s="283">
        <v>0</v>
      </c>
      <c r="AM580" s="283">
        <v>0</v>
      </c>
      <c r="AN580" s="283">
        <v>0</v>
      </c>
      <c r="AO580" s="283">
        <v>0</v>
      </c>
      <c r="AP580" s="283">
        <v>0</v>
      </c>
      <c r="AQ580" s="283">
        <v>4000000</v>
      </c>
      <c r="AR580" s="283">
        <v>0</v>
      </c>
      <c r="AS580" s="283">
        <v>0</v>
      </c>
      <c r="AT580" s="283">
        <v>0</v>
      </c>
      <c r="AU580" s="283">
        <v>0</v>
      </c>
      <c r="AV580" s="283">
        <v>0</v>
      </c>
      <c r="AW580" s="283">
        <v>0</v>
      </c>
      <c r="AX580" s="283">
        <v>0</v>
      </c>
      <c r="AY580" s="283">
        <v>0</v>
      </c>
    </row>
    <row r="581" spans="1:51" ht="20.100000000000001" customHeight="1" x14ac:dyDescent="0.25">
      <c r="A581" s="26">
        <v>3041120602</v>
      </c>
      <c r="B581" s="21" t="s">
        <v>760</v>
      </c>
      <c r="C581" s="25"/>
      <c r="D581" s="183">
        <v>15564566</v>
      </c>
      <c r="E581" s="131">
        <v>0</v>
      </c>
      <c r="F581" s="131">
        <v>0</v>
      </c>
      <c r="G581" s="14">
        <f>C581+D581+E581-F581</f>
        <v>15564566</v>
      </c>
      <c r="H581" s="183">
        <v>0</v>
      </c>
      <c r="I581" s="183">
        <v>15564566</v>
      </c>
      <c r="J581" s="183">
        <f>G581-I581</f>
        <v>0</v>
      </c>
      <c r="K581" s="183">
        <v>0</v>
      </c>
      <c r="L581" s="183">
        <v>0</v>
      </c>
      <c r="M581" s="183">
        <v>0</v>
      </c>
      <c r="N581" s="183">
        <v>0</v>
      </c>
      <c r="O581" s="183">
        <v>15564566</v>
      </c>
      <c r="P581" s="14">
        <f>O581-I581</f>
        <v>0</v>
      </c>
      <c r="Q581" s="12">
        <f>G581-O581</f>
        <v>0</v>
      </c>
      <c r="R581" s="183">
        <v>0</v>
      </c>
      <c r="S581" s="438">
        <v>15564566</v>
      </c>
      <c r="T581" s="182"/>
      <c r="U581" s="364">
        <v>3041120602</v>
      </c>
      <c r="V581" s="362" t="s">
        <v>1111</v>
      </c>
      <c r="W581" s="283">
        <v>0</v>
      </c>
      <c r="X581" s="283">
        <v>15564566</v>
      </c>
      <c r="Y581" s="283">
        <v>0</v>
      </c>
      <c r="Z581" s="283">
        <v>0</v>
      </c>
      <c r="AA581" s="283">
        <v>0</v>
      </c>
      <c r="AB581" s="283">
        <v>15564566</v>
      </c>
      <c r="AC581" s="283">
        <v>0</v>
      </c>
      <c r="AD581" s="283">
        <v>15564566</v>
      </c>
      <c r="AE581" s="283">
        <v>0</v>
      </c>
      <c r="AF581" s="283">
        <v>15564566</v>
      </c>
      <c r="AG581" s="283">
        <v>0</v>
      </c>
      <c r="AH581" s="283">
        <v>0</v>
      </c>
      <c r="AI581" s="283">
        <v>15564566</v>
      </c>
      <c r="AJ581" s="283">
        <v>0</v>
      </c>
      <c r="AK581" s="283">
        <v>15564566</v>
      </c>
      <c r="AL581" s="283">
        <v>0</v>
      </c>
      <c r="AM581" s="283">
        <v>0</v>
      </c>
      <c r="AN581" s="283">
        <v>0</v>
      </c>
      <c r="AO581" s="283">
        <v>0</v>
      </c>
      <c r="AP581" s="283">
        <v>0</v>
      </c>
      <c r="AQ581" s="283">
        <v>15564566</v>
      </c>
      <c r="AR581" s="283">
        <v>0</v>
      </c>
      <c r="AS581" s="283">
        <v>0</v>
      </c>
      <c r="AT581" s="283">
        <v>0</v>
      </c>
      <c r="AU581" s="283">
        <v>0</v>
      </c>
      <c r="AV581" s="283">
        <v>0</v>
      </c>
      <c r="AW581" s="283">
        <v>0</v>
      </c>
      <c r="AX581" s="283">
        <v>0</v>
      </c>
      <c r="AY581" s="283">
        <v>0</v>
      </c>
    </row>
    <row r="582" spans="1:51" ht="20.100000000000001" customHeight="1" x14ac:dyDescent="0.25">
      <c r="A582" s="152">
        <v>304113</v>
      </c>
      <c r="B582" s="153" t="s">
        <v>761</v>
      </c>
      <c r="C582" s="154">
        <f>C583+C592</f>
        <v>854518143</v>
      </c>
      <c r="D582" s="154">
        <f t="shared" ref="D582:Q582" si="248">D583+D592</f>
        <v>104172454.5</v>
      </c>
      <c r="E582" s="154">
        <f t="shared" si="248"/>
        <v>0</v>
      </c>
      <c r="F582" s="154">
        <f t="shared" si="248"/>
        <v>0</v>
      </c>
      <c r="G582" s="154">
        <f t="shared" si="248"/>
        <v>958690597.5</v>
      </c>
      <c r="H582" s="154">
        <f t="shared" si="248"/>
        <v>1378000</v>
      </c>
      <c r="I582" s="154">
        <f t="shared" si="248"/>
        <v>424343215</v>
      </c>
      <c r="J582" s="154">
        <f t="shared" si="248"/>
        <v>534347382.5</v>
      </c>
      <c r="K582" s="154">
        <f t="shared" si="248"/>
        <v>0</v>
      </c>
      <c r="L582" s="154">
        <f t="shared" si="248"/>
        <v>0</v>
      </c>
      <c r="M582" s="154">
        <f t="shared" si="248"/>
        <v>0</v>
      </c>
      <c r="N582" s="154">
        <f t="shared" si="248"/>
        <v>0</v>
      </c>
      <c r="O582" s="154">
        <f t="shared" si="248"/>
        <v>424358332</v>
      </c>
      <c r="P582" s="154">
        <f t="shared" si="248"/>
        <v>15117</v>
      </c>
      <c r="Q582" s="154">
        <f t="shared" si="248"/>
        <v>534332265.5</v>
      </c>
      <c r="R582" s="154">
        <f>R583+R592</f>
        <v>0</v>
      </c>
      <c r="S582" s="452">
        <f>S583+S592</f>
        <v>424358332</v>
      </c>
      <c r="T582" s="182"/>
      <c r="U582" s="364">
        <v>304113</v>
      </c>
      <c r="V582" s="362" t="s">
        <v>1112</v>
      </c>
      <c r="W582" s="283">
        <v>854518143</v>
      </c>
      <c r="X582" s="283">
        <v>104172454.5</v>
      </c>
      <c r="Y582" s="283">
        <v>0</v>
      </c>
      <c r="Z582" s="283">
        <v>0</v>
      </c>
      <c r="AA582" s="283">
        <v>0</v>
      </c>
      <c r="AB582" s="283">
        <v>958690597.5</v>
      </c>
      <c r="AC582" s="283">
        <v>0</v>
      </c>
      <c r="AD582" s="283">
        <v>424358332</v>
      </c>
      <c r="AE582" s="283">
        <v>0</v>
      </c>
      <c r="AF582" s="283">
        <v>424358332</v>
      </c>
      <c r="AG582" s="283">
        <v>534332265.5</v>
      </c>
      <c r="AH582" s="283">
        <v>0</v>
      </c>
      <c r="AI582" s="283">
        <v>422965215</v>
      </c>
      <c r="AJ582" s="283">
        <v>1378000</v>
      </c>
      <c r="AK582" s="283">
        <v>424343215</v>
      </c>
      <c r="AL582" s="283">
        <v>15117</v>
      </c>
      <c r="AM582" s="283">
        <v>0</v>
      </c>
      <c r="AN582" s="283">
        <v>0</v>
      </c>
      <c r="AO582" s="283">
        <v>0</v>
      </c>
      <c r="AP582" s="283">
        <v>0</v>
      </c>
      <c r="AQ582" s="283">
        <v>424343215</v>
      </c>
      <c r="AR582" s="283">
        <v>0</v>
      </c>
      <c r="AS582" s="283">
        <v>0</v>
      </c>
      <c r="AT582" s="283">
        <v>0</v>
      </c>
      <c r="AU582" s="283">
        <v>0</v>
      </c>
      <c r="AV582" s="283">
        <v>0</v>
      </c>
      <c r="AW582" s="283">
        <v>0</v>
      </c>
      <c r="AX582" s="283">
        <v>0</v>
      </c>
      <c r="AY582" s="283">
        <v>0</v>
      </c>
    </row>
    <row r="583" spans="1:51" ht="20.100000000000001" customHeight="1" x14ac:dyDescent="0.25">
      <c r="A583" s="152">
        <v>30411301</v>
      </c>
      <c r="B583" s="153" t="s">
        <v>761</v>
      </c>
      <c r="C583" s="154">
        <f>C584+C585+C586+C587+C590</f>
        <v>202956195</v>
      </c>
      <c r="D583" s="154">
        <f t="shared" ref="D583:Q583" si="249">D584+D585+D586+D587+D590</f>
        <v>25375208.5</v>
      </c>
      <c r="E583" s="154">
        <f t="shared" si="249"/>
        <v>0</v>
      </c>
      <c r="F583" s="154">
        <f t="shared" si="249"/>
        <v>0</v>
      </c>
      <c r="G583" s="154">
        <f t="shared" si="249"/>
        <v>228331403.5</v>
      </c>
      <c r="H583" s="154">
        <f t="shared" si="249"/>
        <v>1378000</v>
      </c>
      <c r="I583" s="154">
        <f t="shared" si="249"/>
        <v>1378000</v>
      </c>
      <c r="J583" s="154">
        <f t="shared" si="249"/>
        <v>226953403.5</v>
      </c>
      <c r="K583" s="154">
        <f t="shared" si="249"/>
        <v>0</v>
      </c>
      <c r="L583" s="154">
        <f t="shared" si="249"/>
        <v>0</v>
      </c>
      <c r="M583" s="154">
        <f t="shared" si="249"/>
        <v>0</v>
      </c>
      <c r="N583" s="154">
        <f t="shared" si="249"/>
        <v>0</v>
      </c>
      <c r="O583" s="154">
        <f t="shared" si="249"/>
        <v>1378000</v>
      </c>
      <c r="P583" s="154">
        <f t="shared" si="249"/>
        <v>0</v>
      </c>
      <c r="Q583" s="154">
        <f t="shared" si="249"/>
        <v>226953403.5</v>
      </c>
      <c r="R583" s="154">
        <f>R584+R585+R586+R587+R590</f>
        <v>0</v>
      </c>
      <c r="S583" s="452">
        <f>S584+S585+S586+S587+S590</f>
        <v>1378000</v>
      </c>
      <c r="T583" s="182"/>
      <c r="U583" s="364">
        <v>30411301</v>
      </c>
      <c r="V583" s="362" t="s">
        <v>1112</v>
      </c>
      <c r="W583" s="283">
        <v>202956195</v>
      </c>
      <c r="X583" s="283">
        <v>25375208.5</v>
      </c>
      <c r="Y583" s="283">
        <v>0</v>
      </c>
      <c r="Z583" s="283">
        <v>0</v>
      </c>
      <c r="AA583" s="283">
        <v>0</v>
      </c>
      <c r="AB583" s="283">
        <v>228331403.5</v>
      </c>
      <c r="AC583" s="283">
        <v>0</v>
      </c>
      <c r="AD583" s="283">
        <v>1378000</v>
      </c>
      <c r="AE583" s="283">
        <v>0</v>
      </c>
      <c r="AF583" s="283">
        <v>1378000</v>
      </c>
      <c r="AG583" s="283">
        <v>226953403.5</v>
      </c>
      <c r="AH583" s="283">
        <v>0</v>
      </c>
      <c r="AI583" s="283">
        <v>0</v>
      </c>
      <c r="AJ583" s="283">
        <v>1378000</v>
      </c>
      <c r="AK583" s="283">
        <v>1378000</v>
      </c>
      <c r="AL583" s="283">
        <v>0</v>
      </c>
      <c r="AM583" s="283">
        <v>0</v>
      </c>
      <c r="AN583" s="283">
        <v>0</v>
      </c>
      <c r="AO583" s="283">
        <v>0</v>
      </c>
      <c r="AP583" s="283">
        <v>0</v>
      </c>
      <c r="AQ583" s="283">
        <v>1378000</v>
      </c>
      <c r="AR583" s="283">
        <v>0</v>
      </c>
      <c r="AS583" s="283">
        <v>0</v>
      </c>
      <c r="AT583" s="283">
        <v>0</v>
      </c>
      <c r="AU583" s="283">
        <v>0</v>
      </c>
      <c r="AV583" s="283">
        <v>0</v>
      </c>
      <c r="AW583" s="283">
        <v>0</v>
      </c>
      <c r="AX583" s="283">
        <v>0</v>
      </c>
      <c r="AY583" s="283">
        <v>0</v>
      </c>
    </row>
    <row r="584" spans="1:51" ht="20.100000000000001" customHeight="1" x14ac:dyDescent="0.25">
      <c r="A584" s="10">
        <v>304113011</v>
      </c>
      <c r="B584" s="22" t="s">
        <v>762</v>
      </c>
      <c r="C584" s="23">
        <v>14456195</v>
      </c>
      <c r="D584" s="183">
        <v>0</v>
      </c>
      <c r="E584" s="131">
        <v>0</v>
      </c>
      <c r="F584" s="131">
        <v>0</v>
      </c>
      <c r="G584" s="12">
        <f>C584+D584+E584-F584</f>
        <v>14456195</v>
      </c>
      <c r="H584" s="183">
        <v>0</v>
      </c>
      <c r="I584" s="183">
        <v>0</v>
      </c>
      <c r="J584" s="183">
        <f>G584-I584</f>
        <v>14456195</v>
      </c>
      <c r="K584" s="183">
        <v>0</v>
      </c>
      <c r="L584" s="183">
        <v>0</v>
      </c>
      <c r="M584" s="183">
        <v>0</v>
      </c>
      <c r="N584" s="183">
        <v>0</v>
      </c>
      <c r="O584" s="183">
        <v>0</v>
      </c>
      <c r="P584" s="12">
        <f>O584-I584</f>
        <v>0</v>
      </c>
      <c r="Q584" s="12">
        <f>G584-O584</f>
        <v>14456195</v>
      </c>
      <c r="R584" s="183">
        <v>0</v>
      </c>
      <c r="S584" s="438">
        <v>0</v>
      </c>
      <c r="T584" s="182"/>
      <c r="U584" s="364">
        <v>304113011</v>
      </c>
      <c r="V584" s="362" t="s">
        <v>1113</v>
      </c>
      <c r="W584" s="283">
        <v>14456195</v>
      </c>
      <c r="X584" s="283">
        <v>0</v>
      </c>
      <c r="Y584" s="283">
        <v>0</v>
      </c>
      <c r="Z584" s="283">
        <v>0</v>
      </c>
      <c r="AA584" s="283">
        <v>0</v>
      </c>
      <c r="AB584" s="283">
        <v>14456195</v>
      </c>
      <c r="AC584" s="283">
        <v>0</v>
      </c>
      <c r="AD584" s="283">
        <v>0</v>
      </c>
      <c r="AE584" s="283">
        <v>0</v>
      </c>
      <c r="AF584" s="283">
        <v>0</v>
      </c>
      <c r="AG584" s="283">
        <v>14456195</v>
      </c>
      <c r="AH584" s="283">
        <v>0</v>
      </c>
      <c r="AI584" s="283">
        <v>0</v>
      </c>
      <c r="AJ584" s="283">
        <v>0</v>
      </c>
      <c r="AK584" s="283">
        <v>0</v>
      </c>
      <c r="AL584" s="283">
        <v>0</v>
      </c>
      <c r="AM584" s="283">
        <v>0</v>
      </c>
      <c r="AN584" s="283">
        <v>0</v>
      </c>
      <c r="AO584" s="283">
        <v>0</v>
      </c>
      <c r="AP584" s="283">
        <v>0</v>
      </c>
      <c r="AQ584" s="283">
        <v>0</v>
      </c>
      <c r="AR584" s="283">
        <v>0</v>
      </c>
      <c r="AS584" s="283">
        <v>0</v>
      </c>
      <c r="AT584" s="283">
        <v>0</v>
      </c>
      <c r="AU584" s="283">
        <v>0</v>
      </c>
      <c r="AV584" s="283">
        <v>0</v>
      </c>
      <c r="AW584" s="283">
        <v>0</v>
      </c>
      <c r="AX584" s="283">
        <v>0</v>
      </c>
      <c r="AY584" s="283">
        <v>0</v>
      </c>
    </row>
    <row r="585" spans="1:51" ht="20.100000000000001" customHeight="1" x14ac:dyDescent="0.25">
      <c r="A585" s="10">
        <v>304113013</v>
      </c>
      <c r="B585" s="22" t="s">
        <v>763</v>
      </c>
      <c r="C585" s="24">
        <v>10000000</v>
      </c>
      <c r="D585" s="183">
        <v>0</v>
      </c>
      <c r="E585" s="131">
        <v>0</v>
      </c>
      <c r="F585" s="131">
        <v>0</v>
      </c>
      <c r="G585" s="13">
        <f>C585+D585+E585-F585</f>
        <v>10000000</v>
      </c>
      <c r="H585" s="183">
        <v>0</v>
      </c>
      <c r="I585" s="183">
        <v>0</v>
      </c>
      <c r="J585" s="183">
        <f>G585-I585</f>
        <v>10000000</v>
      </c>
      <c r="K585" s="183">
        <v>0</v>
      </c>
      <c r="L585" s="183">
        <v>0</v>
      </c>
      <c r="M585" s="183">
        <v>0</v>
      </c>
      <c r="N585" s="183">
        <v>0</v>
      </c>
      <c r="O585" s="183">
        <v>0</v>
      </c>
      <c r="P585" s="13">
        <f>O585-I585</f>
        <v>0</v>
      </c>
      <c r="Q585" s="12">
        <f>G585-O585</f>
        <v>10000000</v>
      </c>
      <c r="R585" s="183">
        <v>0</v>
      </c>
      <c r="S585" s="438">
        <v>0</v>
      </c>
      <c r="T585" s="182"/>
      <c r="U585" s="364">
        <v>304113013</v>
      </c>
      <c r="V585" s="362" t="s">
        <v>1114</v>
      </c>
      <c r="W585" s="283">
        <v>10000000</v>
      </c>
      <c r="X585" s="283">
        <v>0</v>
      </c>
      <c r="Y585" s="283">
        <v>0</v>
      </c>
      <c r="Z585" s="283">
        <v>0</v>
      </c>
      <c r="AA585" s="283">
        <v>0</v>
      </c>
      <c r="AB585" s="283">
        <v>10000000</v>
      </c>
      <c r="AC585" s="283">
        <v>0</v>
      </c>
      <c r="AD585" s="283">
        <v>0</v>
      </c>
      <c r="AE585" s="283">
        <v>0</v>
      </c>
      <c r="AF585" s="283">
        <v>0</v>
      </c>
      <c r="AG585" s="283">
        <v>10000000</v>
      </c>
      <c r="AH585" s="283">
        <v>0</v>
      </c>
      <c r="AI585" s="283">
        <v>0</v>
      </c>
      <c r="AJ585" s="283">
        <v>0</v>
      </c>
      <c r="AK585" s="283">
        <v>0</v>
      </c>
      <c r="AL585" s="283">
        <v>0</v>
      </c>
      <c r="AM585" s="283">
        <v>0</v>
      </c>
      <c r="AN585" s="283">
        <v>0</v>
      </c>
      <c r="AO585" s="283">
        <v>0</v>
      </c>
      <c r="AP585" s="283">
        <v>0</v>
      </c>
      <c r="AQ585" s="283">
        <v>0</v>
      </c>
      <c r="AR585" s="283">
        <v>0</v>
      </c>
      <c r="AS585" s="283">
        <v>0</v>
      </c>
      <c r="AT585" s="283">
        <v>0</v>
      </c>
      <c r="AU585" s="283">
        <v>0</v>
      </c>
      <c r="AV585" s="283">
        <v>0</v>
      </c>
      <c r="AW585" s="283">
        <v>0</v>
      </c>
      <c r="AX585" s="283">
        <v>0</v>
      </c>
      <c r="AY585" s="283">
        <v>0</v>
      </c>
    </row>
    <row r="586" spans="1:51" ht="20.100000000000001" customHeight="1" x14ac:dyDescent="0.25">
      <c r="A586" s="10">
        <v>304113014</v>
      </c>
      <c r="B586" s="22" t="s">
        <v>764</v>
      </c>
      <c r="C586" s="25">
        <v>178500000</v>
      </c>
      <c r="D586" s="183">
        <v>0</v>
      </c>
      <c r="E586" s="131">
        <v>0</v>
      </c>
      <c r="F586" s="131">
        <v>0</v>
      </c>
      <c r="G586" s="14">
        <f>C586+D586+E586-F586</f>
        <v>178500000</v>
      </c>
      <c r="H586" s="183">
        <v>1378000</v>
      </c>
      <c r="I586" s="183">
        <v>1378000</v>
      </c>
      <c r="J586" s="183">
        <f>G586-I586</f>
        <v>177122000</v>
      </c>
      <c r="K586" s="183">
        <v>0</v>
      </c>
      <c r="L586" s="183">
        <v>0</v>
      </c>
      <c r="M586" s="183">
        <v>0</v>
      </c>
      <c r="N586" s="183">
        <v>0</v>
      </c>
      <c r="O586" s="183">
        <v>1378000</v>
      </c>
      <c r="P586" s="14">
        <f>O586-I586</f>
        <v>0</v>
      </c>
      <c r="Q586" s="12">
        <f>G586-O586</f>
        <v>177122000</v>
      </c>
      <c r="R586" s="183">
        <v>0</v>
      </c>
      <c r="S586" s="438">
        <v>1378000</v>
      </c>
      <c r="T586" s="182"/>
      <c r="U586" s="364">
        <v>304113014</v>
      </c>
      <c r="V586" s="362" t="s">
        <v>1115</v>
      </c>
      <c r="W586" s="283">
        <v>178500000</v>
      </c>
      <c r="X586" s="283">
        <v>0</v>
      </c>
      <c r="Y586" s="283">
        <v>0</v>
      </c>
      <c r="Z586" s="283">
        <v>0</v>
      </c>
      <c r="AA586" s="283">
        <v>0</v>
      </c>
      <c r="AB586" s="283">
        <v>178500000</v>
      </c>
      <c r="AC586" s="283">
        <v>0</v>
      </c>
      <c r="AD586" s="283">
        <v>1378000</v>
      </c>
      <c r="AE586" s="283">
        <v>0</v>
      </c>
      <c r="AF586" s="283">
        <v>1378000</v>
      </c>
      <c r="AG586" s="283">
        <v>177122000</v>
      </c>
      <c r="AH586" s="283">
        <v>0</v>
      </c>
      <c r="AI586" s="283">
        <v>0</v>
      </c>
      <c r="AJ586" s="283">
        <v>1378000</v>
      </c>
      <c r="AK586" s="283">
        <v>1378000</v>
      </c>
      <c r="AL586" s="283">
        <v>0</v>
      </c>
      <c r="AM586" s="283">
        <v>0</v>
      </c>
      <c r="AN586" s="283">
        <v>0</v>
      </c>
      <c r="AO586" s="283">
        <v>0</v>
      </c>
      <c r="AP586" s="283">
        <v>0</v>
      </c>
      <c r="AQ586" s="283">
        <v>1378000</v>
      </c>
      <c r="AR586" s="283">
        <v>0</v>
      </c>
      <c r="AS586" s="283">
        <v>0</v>
      </c>
      <c r="AT586" s="283">
        <v>0</v>
      </c>
      <c r="AU586" s="283">
        <v>0</v>
      </c>
      <c r="AV586" s="283">
        <v>0</v>
      </c>
      <c r="AW586" s="283">
        <v>0</v>
      </c>
      <c r="AX586" s="283">
        <v>0</v>
      </c>
      <c r="AY586" s="283">
        <v>0</v>
      </c>
    </row>
    <row r="587" spans="1:51" ht="20.100000000000001" customHeight="1" x14ac:dyDescent="0.25">
      <c r="A587" s="152">
        <v>304113016</v>
      </c>
      <c r="B587" s="153" t="s">
        <v>586</v>
      </c>
      <c r="C587" s="154">
        <f t="shared" ref="C587:Q587" si="250">C588+C589</f>
        <v>0</v>
      </c>
      <c r="D587" s="154">
        <f t="shared" si="250"/>
        <v>24687327</v>
      </c>
      <c r="E587" s="154">
        <f t="shared" si="250"/>
        <v>0</v>
      </c>
      <c r="F587" s="154">
        <f t="shared" si="250"/>
        <v>0</v>
      </c>
      <c r="G587" s="154">
        <f t="shared" si="250"/>
        <v>24687327</v>
      </c>
      <c r="H587" s="154">
        <f t="shared" si="250"/>
        <v>0</v>
      </c>
      <c r="I587" s="154">
        <f t="shared" si="250"/>
        <v>0</v>
      </c>
      <c r="J587" s="154">
        <f t="shared" si="250"/>
        <v>24687327</v>
      </c>
      <c r="K587" s="154">
        <f t="shared" si="250"/>
        <v>0</v>
      </c>
      <c r="L587" s="154">
        <f t="shared" si="250"/>
        <v>0</v>
      </c>
      <c r="M587" s="154">
        <f t="shared" si="250"/>
        <v>0</v>
      </c>
      <c r="N587" s="154">
        <f t="shared" si="250"/>
        <v>0</v>
      </c>
      <c r="O587" s="154">
        <f t="shared" si="250"/>
        <v>0</v>
      </c>
      <c r="P587" s="154">
        <f t="shared" si="250"/>
        <v>0</v>
      </c>
      <c r="Q587" s="154">
        <f t="shared" si="250"/>
        <v>24687327</v>
      </c>
      <c r="R587" s="154">
        <f>R588+R589</f>
        <v>0</v>
      </c>
      <c r="S587" s="452">
        <f>S588+S589</f>
        <v>0</v>
      </c>
      <c r="T587" s="182"/>
      <c r="U587" s="364">
        <v>304113016</v>
      </c>
      <c r="V587" s="362" t="s">
        <v>586</v>
      </c>
      <c r="W587" s="283">
        <v>0</v>
      </c>
      <c r="X587" s="283">
        <v>24687327</v>
      </c>
      <c r="Y587" s="283">
        <v>0</v>
      </c>
      <c r="Z587" s="283">
        <v>0</v>
      </c>
      <c r="AA587" s="283">
        <v>0</v>
      </c>
      <c r="AB587" s="283">
        <v>24687327</v>
      </c>
      <c r="AC587" s="283">
        <v>0</v>
      </c>
      <c r="AD587" s="283">
        <v>0</v>
      </c>
      <c r="AE587" s="283">
        <v>0</v>
      </c>
      <c r="AF587" s="283">
        <v>0</v>
      </c>
      <c r="AG587" s="283">
        <v>24687327</v>
      </c>
      <c r="AH587" s="283">
        <v>0</v>
      </c>
      <c r="AI587" s="283">
        <v>0</v>
      </c>
      <c r="AJ587" s="283">
        <v>0</v>
      </c>
      <c r="AK587" s="283">
        <v>0</v>
      </c>
      <c r="AL587" s="283">
        <v>0</v>
      </c>
      <c r="AM587" s="283">
        <v>0</v>
      </c>
      <c r="AN587" s="283">
        <v>0</v>
      </c>
      <c r="AO587" s="283">
        <v>0</v>
      </c>
      <c r="AP587" s="283">
        <v>0</v>
      </c>
      <c r="AQ587" s="283">
        <v>0</v>
      </c>
      <c r="AR587" s="283">
        <v>0</v>
      </c>
      <c r="AS587" s="283">
        <v>0</v>
      </c>
      <c r="AT587" s="283">
        <v>0</v>
      </c>
      <c r="AU587" s="283">
        <v>0</v>
      </c>
      <c r="AV587" s="283">
        <v>0</v>
      </c>
      <c r="AW587" s="283">
        <v>0</v>
      </c>
      <c r="AX587" s="283">
        <v>0</v>
      </c>
      <c r="AY587" s="283">
        <v>0</v>
      </c>
    </row>
    <row r="588" spans="1:51" ht="20.100000000000001" customHeight="1" x14ac:dyDescent="0.25">
      <c r="A588" s="26">
        <v>30411301601</v>
      </c>
      <c r="B588" s="21" t="s">
        <v>765</v>
      </c>
      <c r="C588" s="23"/>
      <c r="D588" s="183">
        <v>5419927</v>
      </c>
      <c r="E588" s="131">
        <v>0</v>
      </c>
      <c r="F588" s="131">
        <v>0</v>
      </c>
      <c r="G588" s="12">
        <f>C588+D588+E588-F588</f>
        <v>5419927</v>
      </c>
      <c r="H588" s="183">
        <v>0</v>
      </c>
      <c r="I588" s="183">
        <v>0</v>
      </c>
      <c r="J588" s="183">
        <f>G588-I588</f>
        <v>5419927</v>
      </c>
      <c r="K588" s="183">
        <v>0</v>
      </c>
      <c r="L588" s="183">
        <v>0</v>
      </c>
      <c r="M588" s="183">
        <v>0</v>
      </c>
      <c r="N588" s="183">
        <v>0</v>
      </c>
      <c r="O588" s="183">
        <v>0</v>
      </c>
      <c r="P588" s="12">
        <f>O588-I588</f>
        <v>0</v>
      </c>
      <c r="Q588" s="12">
        <f>G588-O588</f>
        <v>5419927</v>
      </c>
      <c r="R588" s="183">
        <v>0</v>
      </c>
      <c r="S588" s="438">
        <v>0</v>
      </c>
      <c r="T588" s="182"/>
      <c r="U588" s="364">
        <v>30411301601</v>
      </c>
      <c r="V588" s="362" t="s">
        <v>765</v>
      </c>
      <c r="W588" s="283">
        <v>0</v>
      </c>
      <c r="X588" s="283">
        <v>5419927</v>
      </c>
      <c r="Y588" s="283">
        <v>0</v>
      </c>
      <c r="Z588" s="283">
        <v>0</v>
      </c>
      <c r="AA588" s="283">
        <v>0</v>
      </c>
      <c r="AB588" s="283">
        <v>5419927</v>
      </c>
      <c r="AC588" s="283">
        <v>0</v>
      </c>
      <c r="AD588" s="283">
        <v>0</v>
      </c>
      <c r="AE588" s="283">
        <v>0</v>
      </c>
      <c r="AF588" s="283">
        <v>0</v>
      </c>
      <c r="AG588" s="283">
        <v>5419927</v>
      </c>
      <c r="AH588" s="283">
        <v>0</v>
      </c>
      <c r="AI588" s="283">
        <v>0</v>
      </c>
      <c r="AJ588" s="283">
        <v>0</v>
      </c>
      <c r="AK588" s="283">
        <v>0</v>
      </c>
      <c r="AL588" s="283">
        <v>0</v>
      </c>
      <c r="AM588" s="283">
        <v>0</v>
      </c>
      <c r="AN588" s="283">
        <v>0</v>
      </c>
      <c r="AO588" s="283">
        <v>0</v>
      </c>
      <c r="AP588" s="283">
        <v>0</v>
      </c>
      <c r="AQ588" s="283">
        <v>0</v>
      </c>
      <c r="AR588" s="283">
        <v>0</v>
      </c>
      <c r="AS588" s="283">
        <v>0</v>
      </c>
      <c r="AT588" s="283">
        <v>0</v>
      </c>
      <c r="AU588" s="283">
        <v>0</v>
      </c>
      <c r="AV588" s="283">
        <v>0</v>
      </c>
      <c r="AW588" s="283">
        <v>0</v>
      </c>
      <c r="AX588" s="283">
        <v>0</v>
      </c>
      <c r="AY588" s="283">
        <v>0</v>
      </c>
    </row>
    <row r="589" spans="1:51" ht="20.100000000000001" customHeight="1" x14ac:dyDescent="0.25">
      <c r="A589" s="26">
        <v>30411301602</v>
      </c>
      <c r="B589" s="21" t="s">
        <v>766</v>
      </c>
      <c r="C589" s="25"/>
      <c r="D589" s="183">
        <v>19267400</v>
      </c>
      <c r="E589" s="131">
        <v>0</v>
      </c>
      <c r="F589" s="131">
        <v>0</v>
      </c>
      <c r="G589" s="14">
        <f>C589+D589+E589-F589</f>
        <v>19267400</v>
      </c>
      <c r="H589" s="183">
        <v>0</v>
      </c>
      <c r="I589" s="183">
        <v>0</v>
      </c>
      <c r="J589" s="183">
        <f>G589-I589</f>
        <v>19267400</v>
      </c>
      <c r="K589" s="183">
        <v>0</v>
      </c>
      <c r="L589" s="183">
        <v>0</v>
      </c>
      <c r="M589" s="183">
        <v>0</v>
      </c>
      <c r="N589" s="183">
        <v>0</v>
      </c>
      <c r="O589" s="183">
        <v>0</v>
      </c>
      <c r="P589" s="14">
        <f>O589-I589</f>
        <v>0</v>
      </c>
      <c r="Q589" s="12">
        <f>G589-O589</f>
        <v>19267400</v>
      </c>
      <c r="R589" s="183">
        <v>0</v>
      </c>
      <c r="S589" s="438">
        <v>0</v>
      </c>
      <c r="T589" s="182"/>
      <c r="U589" s="364">
        <v>30411301602</v>
      </c>
      <c r="V589" s="362" t="s">
        <v>766</v>
      </c>
      <c r="W589" s="283">
        <v>0</v>
      </c>
      <c r="X589" s="283">
        <v>19267400</v>
      </c>
      <c r="Y589" s="283">
        <v>0</v>
      </c>
      <c r="Z589" s="283">
        <v>0</v>
      </c>
      <c r="AA589" s="283">
        <v>0</v>
      </c>
      <c r="AB589" s="283">
        <v>19267400</v>
      </c>
      <c r="AC589" s="283">
        <v>0</v>
      </c>
      <c r="AD589" s="283">
        <v>0</v>
      </c>
      <c r="AE589" s="283">
        <v>0</v>
      </c>
      <c r="AF589" s="283">
        <v>0</v>
      </c>
      <c r="AG589" s="283">
        <v>19267400</v>
      </c>
      <c r="AH589" s="283">
        <v>0</v>
      </c>
      <c r="AI589" s="283">
        <v>0</v>
      </c>
      <c r="AJ589" s="283">
        <v>0</v>
      </c>
      <c r="AK589" s="283">
        <v>0</v>
      </c>
      <c r="AL589" s="283">
        <v>0</v>
      </c>
      <c r="AM589" s="283">
        <v>0</v>
      </c>
      <c r="AN589" s="283">
        <v>0</v>
      </c>
      <c r="AO589" s="283">
        <v>0</v>
      </c>
      <c r="AP589" s="283">
        <v>0</v>
      </c>
      <c r="AQ589" s="283">
        <v>0</v>
      </c>
      <c r="AR589" s="283">
        <v>0</v>
      </c>
      <c r="AS589" s="283">
        <v>0</v>
      </c>
      <c r="AT589" s="283">
        <v>0</v>
      </c>
      <c r="AU589" s="283">
        <v>0</v>
      </c>
      <c r="AV589" s="283">
        <v>0</v>
      </c>
      <c r="AW589" s="283">
        <v>0</v>
      </c>
      <c r="AX589" s="283">
        <v>0</v>
      </c>
      <c r="AY589" s="283">
        <v>0</v>
      </c>
    </row>
    <row r="590" spans="1:51" ht="20.100000000000001" customHeight="1" x14ac:dyDescent="0.25">
      <c r="A590" s="152">
        <v>304113019</v>
      </c>
      <c r="B590" s="153" t="s">
        <v>588</v>
      </c>
      <c r="C590" s="154">
        <f t="shared" ref="C590:S590" si="251">C591</f>
        <v>0</v>
      </c>
      <c r="D590" s="154">
        <f t="shared" si="251"/>
        <v>687881.5</v>
      </c>
      <c r="E590" s="154">
        <f t="shared" si="251"/>
        <v>0</v>
      </c>
      <c r="F590" s="154">
        <f t="shared" si="251"/>
        <v>0</v>
      </c>
      <c r="G590" s="154">
        <f t="shared" si="251"/>
        <v>687881.5</v>
      </c>
      <c r="H590" s="154">
        <f t="shared" si="251"/>
        <v>0</v>
      </c>
      <c r="I590" s="154">
        <f t="shared" si="251"/>
        <v>0</v>
      </c>
      <c r="J590" s="154">
        <f t="shared" si="251"/>
        <v>687881.5</v>
      </c>
      <c r="K590" s="154">
        <f t="shared" si="251"/>
        <v>0</v>
      </c>
      <c r="L590" s="154">
        <f t="shared" si="251"/>
        <v>0</v>
      </c>
      <c r="M590" s="154">
        <f t="shared" si="251"/>
        <v>0</v>
      </c>
      <c r="N590" s="154">
        <f t="shared" si="251"/>
        <v>0</v>
      </c>
      <c r="O590" s="154">
        <f t="shared" si="251"/>
        <v>0</v>
      </c>
      <c r="P590" s="154">
        <f t="shared" si="251"/>
        <v>0</v>
      </c>
      <c r="Q590" s="154">
        <f t="shared" si="251"/>
        <v>687881.5</v>
      </c>
      <c r="R590" s="154">
        <f t="shared" si="251"/>
        <v>0</v>
      </c>
      <c r="S590" s="452">
        <f t="shared" si="251"/>
        <v>0</v>
      </c>
      <c r="T590" s="182"/>
      <c r="U590" s="364">
        <v>304113019</v>
      </c>
      <c r="V590" s="362" t="s">
        <v>588</v>
      </c>
      <c r="W590" s="283">
        <v>0</v>
      </c>
      <c r="X590" s="283">
        <v>687881.5</v>
      </c>
      <c r="Y590" s="283">
        <v>0</v>
      </c>
      <c r="Z590" s="283">
        <v>0</v>
      </c>
      <c r="AA590" s="283">
        <v>0</v>
      </c>
      <c r="AB590" s="283">
        <v>687881.5</v>
      </c>
      <c r="AC590" s="283">
        <v>0</v>
      </c>
      <c r="AD590" s="283">
        <v>0</v>
      </c>
      <c r="AE590" s="283">
        <v>0</v>
      </c>
      <c r="AF590" s="283">
        <v>0</v>
      </c>
      <c r="AG590" s="283">
        <v>687881.5</v>
      </c>
      <c r="AH590" s="283">
        <v>0</v>
      </c>
      <c r="AI590" s="283">
        <v>0</v>
      </c>
      <c r="AJ590" s="283">
        <v>0</v>
      </c>
      <c r="AK590" s="283">
        <v>0</v>
      </c>
      <c r="AL590" s="283">
        <v>0</v>
      </c>
      <c r="AM590" s="283">
        <v>0</v>
      </c>
      <c r="AN590" s="283">
        <v>0</v>
      </c>
      <c r="AO590" s="283">
        <v>0</v>
      </c>
      <c r="AP590" s="283">
        <v>0</v>
      </c>
      <c r="AQ590" s="283">
        <v>0</v>
      </c>
      <c r="AR590" s="283">
        <v>0</v>
      </c>
      <c r="AS590" s="283">
        <v>0</v>
      </c>
      <c r="AT590" s="283">
        <v>0</v>
      </c>
      <c r="AU590" s="283">
        <v>0</v>
      </c>
      <c r="AV590" s="283">
        <v>0</v>
      </c>
      <c r="AW590" s="283">
        <v>0</v>
      </c>
      <c r="AX590" s="283">
        <v>0</v>
      </c>
      <c r="AY590" s="283">
        <v>0</v>
      </c>
    </row>
    <row r="591" spans="1:51" ht="20.100000000000001" customHeight="1" x14ac:dyDescent="0.25">
      <c r="A591" s="26">
        <v>30411301901</v>
      </c>
      <c r="B591" s="21" t="s">
        <v>767</v>
      </c>
      <c r="C591" s="27"/>
      <c r="D591" s="183">
        <v>687881.5</v>
      </c>
      <c r="E591" s="131">
        <v>0</v>
      </c>
      <c r="F591" s="131">
        <v>0</v>
      </c>
      <c r="G591" s="15">
        <f>C591+D591+E591-F591</f>
        <v>687881.5</v>
      </c>
      <c r="H591" s="183">
        <v>0</v>
      </c>
      <c r="I591" s="183">
        <v>0</v>
      </c>
      <c r="J591" s="183">
        <f>G591-I591</f>
        <v>687881.5</v>
      </c>
      <c r="K591" s="183">
        <v>0</v>
      </c>
      <c r="L591" s="183">
        <v>0</v>
      </c>
      <c r="M591" s="183">
        <v>0</v>
      </c>
      <c r="N591" s="183">
        <v>0</v>
      </c>
      <c r="O591" s="183">
        <v>0</v>
      </c>
      <c r="P591" s="15">
        <f>O591-I591</f>
        <v>0</v>
      </c>
      <c r="Q591" s="12">
        <f>G591-O591</f>
        <v>687881.5</v>
      </c>
      <c r="R591" s="183">
        <v>0</v>
      </c>
      <c r="S591" s="438">
        <v>0</v>
      </c>
      <c r="T591" s="182"/>
      <c r="U591" s="364">
        <v>30411301901</v>
      </c>
      <c r="V591" s="362" t="s">
        <v>767</v>
      </c>
      <c r="W591" s="283">
        <v>0</v>
      </c>
      <c r="X591" s="283">
        <v>687881.5</v>
      </c>
      <c r="Y591" s="283">
        <v>0</v>
      </c>
      <c r="Z591" s="283">
        <v>0</v>
      </c>
      <c r="AA591" s="283">
        <v>0</v>
      </c>
      <c r="AB591" s="283">
        <v>687881.5</v>
      </c>
      <c r="AC591" s="283">
        <v>0</v>
      </c>
      <c r="AD591" s="283">
        <v>0</v>
      </c>
      <c r="AE591" s="283">
        <v>0</v>
      </c>
      <c r="AF591" s="283">
        <v>0</v>
      </c>
      <c r="AG591" s="283">
        <v>687881.5</v>
      </c>
      <c r="AH591" s="283">
        <v>0</v>
      </c>
      <c r="AI591" s="283">
        <v>0</v>
      </c>
      <c r="AJ591" s="283">
        <v>0</v>
      </c>
      <c r="AK591" s="283">
        <v>0</v>
      </c>
      <c r="AL591" s="283">
        <v>0</v>
      </c>
      <c r="AM591" s="283">
        <v>0</v>
      </c>
      <c r="AN591" s="283">
        <v>0</v>
      </c>
      <c r="AO591" s="283">
        <v>0</v>
      </c>
      <c r="AP591" s="283">
        <v>0</v>
      </c>
      <c r="AQ591" s="283">
        <v>0</v>
      </c>
      <c r="AR591" s="283">
        <v>0</v>
      </c>
      <c r="AS591" s="283">
        <v>0</v>
      </c>
      <c r="AT591" s="283">
        <v>0</v>
      </c>
      <c r="AU591" s="283">
        <v>0</v>
      </c>
      <c r="AV591" s="283">
        <v>0</v>
      </c>
      <c r="AW591" s="283">
        <v>0</v>
      </c>
      <c r="AX591" s="283">
        <v>0</v>
      </c>
      <c r="AY591" s="283">
        <v>0</v>
      </c>
    </row>
    <row r="592" spans="1:51" ht="20.100000000000001" customHeight="1" x14ac:dyDescent="0.25">
      <c r="A592" s="152">
        <v>30411302</v>
      </c>
      <c r="B592" s="153" t="s">
        <v>768</v>
      </c>
      <c r="C592" s="154">
        <f t="shared" ref="C592:Q592" si="252">C593+C594+C595+C596</f>
        <v>651561948</v>
      </c>
      <c r="D592" s="154">
        <f t="shared" si="252"/>
        <v>78797246</v>
      </c>
      <c r="E592" s="154">
        <f t="shared" si="252"/>
        <v>0</v>
      </c>
      <c r="F592" s="154">
        <f t="shared" si="252"/>
        <v>0</v>
      </c>
      <c r="G592" s="154">
        <f t="shared" si="252"/>
        <v>730359194</v>
      </c>
      <c r="H592" s="154">
        <f t="shared" si="252"/>
        <v>0</v>
      </c>
      <c r="I592" s="154">
        <f t="shared" si="252"/>
        <v>422965215</v>
      </c>
      <c r="J592" s="154">
        <f t="shared" si="252"/>
        <v>307393979</v>
      </c>
      <c r="K592" s="154">
        <f t="shared" si="252"/>
        <v>0</v>
      </c>
      <c r="L592" s="154">
        <f t="shared" si="252"/>
        <v>0</v>
      </c>
      <c r="M592" s="154">
        <f t="shared" si="252"/>
        <v>0</v>
      </c>
      <c r="N592" s="154">
        <f t="shared" si="252"/>
        <v>0</v>
      </c>
      <c r="O592" s="154">
        <f t="shared" si="252"/>
        <v>422980332</v>
      </c>
      <c r="P592" s="154">
        <f t="shared" si="252"/>
        <v>15117</v>
      </c>
      <c r="Q592" s="154">
        <f t="shared" si="252"/>
        <v>307378862</v>
      </c>
      <c r="R592" s="154">
        <f>R593+R594+R595+R596</f>
        <v>0</v>
      </c>
      <c r="S592" s="452">
        <f>S593+S594+S595+S596</f>
        <v>422980332</v>
      </c>
      <c r="T592" s="182"/>
      <c r="U592" s="364">
        <v>30411302</v>
      </c>
      <c r="V592" s="362" t="s">
        <v>1116</v>
      </c>
      <c r="W592" s="283">
        <v>651561948</v>
      </c>
      <c r="X592" s="283">
        <v>78797246</v>
      </c>
      <c r="Y592" s="283">
        <v>0</v>
      </c>
      <c r="Z592" s="283">
        <v>0</v>
      </c>
      <c r="AA592" s="283">
        <v>0</v>
      </c>
      <c r="AB592" s="283">
        <v>730359194</v>
      </c>
      <c r="AC592" s="283">
        <v>0</v>
      </c>
      <c r="AD592" s="283">
        <v>422980332</v>
      </c>
      <c r="AE592" s="283">
        <v>0</v>
      </c>
      <c r="AF592" s="283">
        <v>422980332</v>
      </c>
      <c r="AG592" s="283">
        <v>307378862</v>
      </c>
      <c r="AH592" s="283">
        <v>0</v>
      </c>
      <c r="AI592" s="283">
        <v>422965215</v>
      </c>
      <c r="AJ592" s="283">
        <v>0</v>
      </c>
      <c r="AK592" s="283">
        <v>422965215</v>
      </c>
      <c r="AL592" s="283">
        <v>15117</v>
      </c>
      <c r="AM592" s="283">
        <v>0</v>
      </c>
      <c r="AN592" s="283">
        <v>0</v>
      </c>
      <c r="AO592" s="283">
        <v>0</v>
      </c>
      <c r="AP592" s="283">
        <v>0</v>
      </c>
      <c r="AQ592" s="283">
        <v>422965215</v>
      </c>
      <c r="AR592" s="283">
        <v>0</v>
      </c>
      <c r="AS592" s="283">
        <v>0</v>
      </c>
      <c r="AT592" s="283">
        <v>0</v>
      </c>
      <c r="AU592" s="283">
        <v>0</v>
      </c>
      <c r="AV592" s="283">
        <v>0</v>
      </c>
      <c r="AW592" s="283">
        <v>0</v>
      </c>
      <c r="AX592" s="283">
        <v>0</v>
      </c>
      <c r="AY592" s="283">
        <v>0</v>
      </c>
    </row>
    <row r="593" spans="1:51" ht="20.100000000000001" customHeight="1" x14ac:dyDescent="0.25">
      <c r="A593" s="10">
        <v>304113021</v>
      </c>
      <c r="B593" s="22" t="s">
        <v>769</v>
      </c>
      <c r="C593" s="23">
        <v>144561948</v>
      </c>
      <c r="D593" s="183">
        <v>0</v>
      </c>
      <c r="E593" s="131">
        <v>0</v>
      </c>
      <c r="F593" s="131">
        <v>0</v>
      </c>
      <c r="G593" s="12">
        <f>C593+D593+E593-F593</f>
        <v>144561948</v>
      </c>
      <c r="H593" s="183">
        <v>0</v>
      </c>
      <c r="I593" s="183">
        <v>0</v>
      </c>
      <c r="J593" s="183">
        <f>G593-I593</f>
        <v>144561948</v>
      </c>
      <c r="K593" s="183">
        <v>0</v>
      </c>
      <c r="L593" s="183">
        <v>0</v>
      </c>
      <c r="M593" s="183">
        <v>0</v>
      </c>
      <c r="N593" s="183">
        <v>0</v>
      </c>
      <c r="O593" s="183">
        <v>0</v>
      </c>
      <c r="P593" s="12">
        <f>O593-I593</f>
        <v>0</v>
      </c>
      <c r="Q593" s="12">
        <f>G593-O593</f>
        <v>144561948</v>
      </c>
      <c r="R593" s="183">
        <v>0</v>
      </c>
      <c r="S593" s="438">
        <v>0</v>
      </c>
      <c r="T593" s="182"/>
      <c r="U593" s="364">
        <v>304113021</v>
      </c>
      <c r="V593" s="362" t="s">
        <v>1117</v>
      </c>
      <c r="W593" s="283">
        <v>144561948</v>
      </c>
      <c r="X593" s="283">
        <v>0</v>
      </c>
      <c r="Y593" s="283">
        <v>0</v>
      </c>
      <c r="Z593" s="283">
        <v>0</v>
      </c>
      <c r="AA593" s="283">
        <v>0</v>
      </c>
      <c r="AB593" s="283">
        <v>144561948</v>
      </c>
      <c r="AC593" s="283">
        <v>0</v>
      </c>
      <c r="AD593" s="283">
        <v>0</v>
      </c>
      <c r="AE593" s="283">
        <v>0</v>
      </c>
      <c r="AF593" s="283">
        <v>0</v>
      </c>
      <c r="AG593" s="283">
        <v>144561948</v>
      </c>
      <c r="AH593" s="283">
        <v>0</v>
      </c>
      <c r="AI593" s="283">
        <v>0</v>
      </c>
      <c r="AJ593" s="283">
        <v>0</v>
      </c>
      <c r="AK593" s="283">
        <v>0</v>
      </c>
      <c r="AL593" s="283">
        <v>0</v>
      </c>
      <c r="AM593" s="283">
        <v>0</v>
      </c>
      <c r="AN593" s="283">
        <v>0</v>
      </c>
      <c r="AO593" s="283">
        <v>0</v>
      </c>
      <c r="AP593" s="283">
        <v>0</v>
      </c>
      <c r="AQ593" s="283">
        <v>0</v>
      </c>
      <c r="AR593" s="283">
        <v>0</v>
      </c>
      <c r="AS593" s="283">
        <v>0</v>
      </c>
      <c r="AT593" s="283">
        <v>0</v>
      </c>
      <c r="AU593" s="283">
        <v>0</v>
      </c>
      <c r="AV593" s="283">
        <v>0</v>
      </c>
      <c r="AW593" s="283">
        <v>0</v>
      </c>
      <c r="AX593" s="283">
        <v>0</v>
      </c>
      <c r="AY593" s="283">
        <v>0</v>
      </c>
    </row>
    <row r="594" spans="1:51" ht="20.100000000000001" customHeight="1" x14ac:dyDescent="0.25">
      <c r="A594" s="10">
        <v>304113023</v>
      </c>
      <c r="B594" s="22" t="s">
        <v>770</v>
      </c>
      <c r="C594" s="24">
        <v>150000000</v>
      </c>
      <c r="D594" s="183">
        <v>0</v>
      </c>
      <c r="E594" s="131">
        <v>0</v>
      </c>
      <c r="F594" s="131">
        <v>0</v>
      </c>
      <c r="G594" s="13">
        <f>C594+D594+E594-F594</f>
        <v>150000000</v>
      </c>
      <c r="H594" s="183">
        <v>0</v>
      </c>
      <c r="I594" s="183">
        <v>65965215</v>
      </c>
      <c r="J594" s="183">
        <f>G594-I594</f>
        <v>84034785</v>
      </c>
      <c r="K594" s="183">
        <v>0</v>
      </c>
      <c r="L594" s="183">
        <v>0</v>
      </c>
      <c r="M594" s="183">
        <v>0</v>
      </c>
      <c r="N594" s="183">
        <v>0</v>
      </c>
      <c r="O594" s="183">
        <v>65980332</v>
      </c>
      <c r="P594" s="13">
        <f>O594-I594</f>
        <v>15117</v>
      </c>
      <c r="Q594" s="12">
        <f>G594-O594</f>
        <v>84019668</v>
      </c>
      <c r="R594" s="183">
        <v>0</v>
      </c>
      <c r="S594" s="438">
        <v>65980332</v>
      </c>
      <c r="T594" s="182"/>
      <c r="U594" s="364">
        <v>304113023</v>
      </c>
      <c r="V594" s="362" t="s">
        <v>1118</v>
      </c>
      <c r="W594" s="283">
        <v>150000000</v>
      </c>
      <c r="X594" s="283">
        <v>0</v>
      </c>
      <c r="Y594" s="283">
        <v>0</v>
      </c>
      <c r="Z594" s="283">
        <v>0</v>
      </c>
      <c r="AA594" s="283">
        <v>0</v>
      </c>
      <c r="AB594" s="283">
        <v>150000000</v>
      </c>
      <c r="AC594" s="283">
        <v>0</v>
      </c>
      <c r="AD594" s="283">
        <v>65980332</v>
      </c>
      <c r="AE594" s="283">
        <v>0</v>
      </c>
      <c r="AF594" s="283">
        <v>65980332</v>
      </c>
      <c r="AG594" s="283">
        <v>84019668</v>
      </c>
      <c r="AH594" s="283">
        <v>0</v>
      </c>
      <c r="AI594" s="283">
        <v>65965215</v>
      </c>
      <c r="AJ594" s="283">
        <v>0</v>
      </c>
      <c r="AK594" s="283">
        <v>65965215</v>
      </c>
      <c r="AL594" s="283">
        <v>15117</v>
      </c>
      <c r="AM594" s="283">
        <v>0</v>
      </c>
      <c r="AN594" s="283">
        <v>0</v>
      </c>
      <c r="AO594" s="283">
        <v>0</v>
      </c>
      <c r="AP594" s="283">
        <v>0</v>
      </c>
      <c r="AQ594" s="283">
        <v>65965215</v>
      </c>
      <c r="AR594" s="283">
        <v>0</v>
      </c>
      <c r="AS594" s="283">
        <v>0</v>
      </c>
      <c r="AT594" s="283">
        <v>0</v>
      </c>
      <c r="AU594" s="283">
        <v>0</v>
      </c>
      <c r="AV594" s="283">
        <v>0</v>
      </c>
      <c r="AW594" s="283">
        <v>0</v>
      </c>
      <c r="AX594" s="283">
        <v>0</v>
      </c>
      <c r="AY594" s="283">
        <v>0</v>
      </c>
    </row>
    <row r="595" spans="1:51" ht="20.100000000000001" customHeight="1" x14ac:dyDescent="0.25">
      <c r="A595" s="10">
        <v>304113024</v>
      </c>
      <c r="B595" s="22" t="s">
        <v>771</v>
      </c>
      <c r="C595" s="25">
        <v>357000000</v>
      </c>
      <c r="D595" s="183">
        <v>0</v>
      </c>
      <c r="E595" s="131">
        <v>0</v>
      </c>
      <c r="F595" s="131">
        <v>0</v>
      </c>
      <c r="G595" s="14">
        <f>C595+D595+E595-F595</f>
        <v>357000000</v>
      </c>
      <c r="H595" s="183">
        <v>0</v>
      </c>
      <c r="I595" s="183">
        <v>357000000</v>
      </c>
      <c r="J595" s="183">
        <f>G595-I595</f>
        <v>0</v>
      </c>
      <c r="K595" s="183">
        <v>0</v>
      </c>
      <c r="L595" s="183">
        <v>0</v>
      </c>
      <c r="M595" s="183">
        <v>0</v>
      </c>
      <c r="N595" s="183">
        <v>0</v>
      </c>
      <c r="O595" s="183">
        <v>357000000</v>
      </c>
      <c r="P595" s="14">
        <f>O595-I595</f>
        <v>0</v>
      </c>
      <c r="Q595" s="12">
        <f>G595-O595</f>
        <v>0</v>
      </c>
      <c r="R595" s="183">
        <v>0</v>
      </c>
      <c r="S595" s="438">
        <v>357000000</v>
      </c>
      <c r="T595" s="182"/>
      <c r="U595" s="364">
        <v>304113024</v>
      </c>
      <c r="V595" s="362" t="s">
        <v>1119</v>
      </c>
      <c r="W595" s="283">
        <v>357000000</v>
      </c>
      <c r="X595" s="283">
        <v>0</v>
      </c>
      <c r="Y595" s="283">
        <v>0</v>
      </c>
      <c r="Z595" s="283">
        <v>0</v>
      </c>
      <c r="AA595" s="283">
        <v>0</v>
      </c>
      <c r="AB595" s="283">
        <v>357000000</v>
      </c>
      <c r="AC595" s="283">
        <v>0</v>
      </c>
      <c r="AD595" s="283">
        <v>357000000</v>
      </c>
      <c r="AE595" s="283">
        <v>0</v>
      </c>
      <c r="AF595" s="283">
        <v>357000000</v>
      </c>
      <c r="AG595" s="283">
        <v>0</v>
      </c>
      <c r="AH595" s="283">
        <v>0</v>
      </c>
      <c r="AI595" s="283">
        <v>357000000</v>
      </c>
      <c r="AJ595" s="283">
        <v>0</v>
      </c>
      <c r="AK595" s="283">
        <v>357000000</v>
      </c>
      <c r="AL595" s="283">
        <v>0</v>
      </c>
      <c r="AM595" s="283">
        <v>0</v>
      </c>
      <c r="AN595" s="283">
        <v>0</v>
      </c>
      <c r="AO595" s="283">
        <v>0</v>
      </c>
      <c r="AP595" s="283">
        <v>0</v>
      </c>
      <c r="AQ595" s="283">
        <v>357000000</v>
      </c>
      <c r="AR595" s="283">
        <v>0</v>
      </c>
      <c r="AS595" s="283">
        <v>0</v>
      </c>
      <c r="AT595" s="283">
        <v>0</v>
      </c>
      <c r="AU595" s="283">
        <v>0</v>
      </c>
      <c r="AV595" s="283">
        <v>0</v>
      </c>
      <c r="AW595" s="283">
        <v>0</v>
      </c>
      <c r="AX595" s="283">
        <v>0</v>
      </c>
      <c r="AY595" s="283">
        <v>0</v>
      </c>
    </row>
    <row r="596" spans="1:51" ht="20.100000000000001" customHeight="1" x14ac:dyDescent="0.25">
      <c r="A596" s="152">
        <v>304113029</v>
      </c>
      <c r="B596" s="153" t="s">
        <v>588</v>
      </c>
      <c r="C596" s="154">
        <f t="shared" ref="C596:Q596" si="253">C597+C598</f>
        <v>0</v>
      </c>
      <c r="D596" s="154">
        <f t="shared" si="253"/>
        <v>78797246</v>
      </c>
      <c r="E596" s="154">
        <f t="shared" si="253"/>
        <v>0</v>
      </c>
      <c r="F596" s="154">
        <f t="shared" si="253"/>
        <v>0</v>
      </c>
      <c r="G596" s="154">
        <f t="shared" si="253"/>
        <v>78797246</v>
      </c>
      <c r="H596" s="154">
        <f t="shared" si="253"/>
        <v>0</v>
      </c>
      <c r="I596" s="154">
        <f t="shared" si="253"/>
        <v>0</v>
      </c>
      <c r="J596" s="154">
        <f t="shared" si="253"/>
        <v>78797246</v>
      </c>
      <c r="K596" s="154">
        <f t="shared" si="253"/>
        <v>0</v>
      </c>
      <c r="L596" s="154">
        <f t="shared" si="253"/>
        <v>0</v>
      </c>
      <c r="M596" s="154">
        <f t="shared" si="253"/>
        <v>0</v>
      </c>
      <c r="N596" s="154">
        <f t="shared" si="253"/>
        <v>0</v>
      </c>
      <c r="O596" s="154">
        <f t="shared" si="253"/>
        <v>0</v>
      </c>
      <c r="P596" s="154">
        <f t="shared" si="253"/>
        <v>0</v>
      </c>
      <c r="Q596" s="154">
        <f t="shared" si="253"/>
        <v>78797246</v>
      </c>
      <c r="R596" s="154">
        <f>R597+R598</f>
        <v>0</v>
      </c>
      <c r="S596" s="452">
        <f>S597+S598</f>
        <v>0</v>
      </c>
      <c r="T596" s="182"/>
      <c r="U596" s="364">
        <v>304113029</v>
      </c>
      <c r="V596" s="362" t="s">
        <v>588</v>
      </c>
      <c r="W596" s="283">
        <v>0</v>
      </c>
      <c r="X596" s="283">
        <v>78797246</v>
      </c>
      <c r="Y596" s="283">
        <v>0</v>
      </c>
      <c r="Z596" s="283">
        <v>0</v>
      </c>
      <c r="AA596" s="283">
        <v>0</v>
      </c>
      <c r="AB596" s="283">
        <v>78797246</v>
      </c>
      <c r="AC596" s="283">
        <v>0</v>
      </c>
      <c r="AD596" s="283">
        <v>0</v>
      </c>
      <c r="AE596" s="283">
        <v>0</v>
      </c>
      <c r="AF596" s="283">
        <v>0</v>
      </c>
      <c r="AG596" s="283">
        <v>78797246</v>
      </c>
      <c r="AH596" s="283">
        <v>0</v>
      </c>
      <c r="AI596" s="283">
        <v>0</v>
      </c>
      <c r="AJ596" s="283">
        <v>0</v>
      </c>
      <c r="AK596" s="283">
        <v>0</v>
      </c>
      <c r="AL596" s="283">
        <v>0</v>
      </c>
      <c r="AM596" s="283">
        <v>0</v>
      </c>
      <c r="AN596" s="283">
        <v>0</v>
      </c>
      <c r="AO596" s="283">
        <v>0</v>
      </c>
      <c r="AP596" s="283">
        <v>0</v>
      </c>
      <c r="AQ596" s="283">
        <v>0</v>
      </c>
      <c r="AR596" s="283">
        <v>0</v>
      </c>
      <c r="AS596" s="283">
        <v>0</v>
      </c>
      <c r="AT596" s="283">
        <v>0</v>
      </c>
      <c r="AU596" s="283">
        <v>0</v>
      </c>
      <c r="AV596" s="283">
        <v>0</v>
      </c>
      <c r="AW596" s="283">
        <v>0</v>
      </c>
      <c r="AX596" s="283">
        <v>0</v>
      </c>
      <c r="AY596" s="283">
        <v>0</v>
      </c>
    </row>
    <row r="597" spans="1:51" ht="20.100000000000001" customHeight="1" x14ac:dyDescent="0.25">
      <c r="A597" s="26">
        <v>30411302901</v>
      </c>
      <c r="B597" s="21" t="s">
        <v>772</v>
      </c>
      <c r="C597" s="23"/>
      <c r="D597" s="183">
        <v>78727400</v>
      </c>
      <c r="E597" s="131">
        <v>0</v>
      </c>
      <c r="F597" s="131">
        <v>0</v>
      </c>
      <c r="G597" s="12">
        <f>C597+D597+E597-F597</f>
        <v>78727400</v>
      </c>
      <c r="H597" s="183">
        <v>0</v>
      </c>
      <c r="I597" s="183">
        <v>0</v>
      </c>
      <c r="J597" s="183">
        <f>G597-I597</f>
        <v>78727400</v>
      </c>
      <c r="K597" s="183">
        <v>0</v>
      </c>
      <c r="L597" s="183">
        <v>0</v>
      </c>
      <c r="M597" s="183">
        <v>0</v>
      </c>
      <c r="N597" s="183">
        <v>0</v>
      </c>
      <c r="O597" s="183">
        <v>0</v>
      </c>
      <c r="P597" s="12">
        <f>O597-I597</f>
        <v>0</v>
      </c>
      <c r="Q597" s="12">
        <f>G597-O597</f>
        <v>78727400</v>
      </c>
      <c r="R597" s="183">
        <v>0</v>
      </c>
      <c r="S597" s="438">
        <v>0</v>
      </c>
      <c r="T597" s="182"/>
      <c r="U597" s="364">
        <v>30411302901</v>
      </c>
      <c r="V597" s="362" t="s">
        <v>772</v>
      </c>
      <c r="W597" s="283">
        <v>0</v>
      </c>
      <c r="X597" s="283">
        <v>78727400</v>
      </c>
      <c r="Y597" s="283">
        <v>0</v>
      </c>
      <c r="Z597" s="283">
        <v>0</v>
      </c>
      <c r="AA597" s="283">
        <v>0</v>
      </c>
      <c r="AB597" s="283">
        <v>78727400</v>
      </c>
      <c r="AC597" s="283">
        <v>0</v>
      </c>
      <c r="AD597" s="283">
        <v>0</v>
      </c>
      <c r="AE597" s="283">
        <v>0</v>
      </c>
      <c r="AF597" s="283">
        <v>0</v>
      </c>
      <c r="AG597" s="283">
        <v>78727400</v>
      </c>
      <c r="AH597" s="283">
        <v>0</v>
      </c>
      <c r="AI597" s="283">
        <v>0</v>
      </c>
      <c r="AJ597" s="283">
        <v>0</v>
      </c>
      <c r="AK597" s="283">
        <v>0</v>
      </c>
      <c r="AL597" s="283">
        <v>0</v>
      </c>
      <c r="AM597" s="283">
        <v>0</v>
      </c>
      <c r="AN597" s="283">
        <v>0</v>
      </c>
      <c r="AO597" s="283">
        <v>0</v>
      </c>
      <c r="AP597" s="283">
        <v>0</v>
      </c>
      <c r="AQ597" s="283">
        <v>0</v>
      </c>
      <c r="AR597" s="283">
        <v>0</v>
      </c>
      <c r="AS597" s="283">
        <v>0</v>
      </c>
      <c r="AT597" s="283">
        <v>0</v>
      </c>
      <c r="AU597" s="283">
        <v>0</v>
      </c>
      <c r="AV597" s="283">
        <v>0</v>
      </c>
      <c r="AW597" s="283">
        <v>0</v>
      </c>
      <c r="AX597" s="283">
        <v>0</v>
      </c>
      <c r="AY597" s="283">
        <v>0</v>
      </c>
    </row>
    <row r="598" spans="1:51" ht="20.100000000000001" customHeight="1" x14ac:dyDescent="0.25">
      <c r="A598" s="26">
        <v>30411302902</v>
      </c>
      <c r="B598" s="21" t="s">
        <v>773</v>
      </c>
      <c r="C598" s="25"/>
      <c r="D598" s="183">
        <v>69846</v>
      </c>
      <c r="E598" s="131">
        <v>0</v>
      </c>
      <c r="F598" s="131">
        <v>0</v>
      </c>
      <c r="G598" s="14">
        <f>C598+D598+E598-F598</f>
        <v>69846</v>
      </c>
      <c r="H598" s="183">
        <v>0</v>
      </c>
      <c r="I598" s="183">
        <v>0</v>
      </c>
      <c r="J598" s="183">
        <f>G598-I598</f>
        <v>69846</v>
      </c>
      <c r="K598" s="183">
        <v>0</v>
      </c>
      <c r="L598" s="183">
        <v>0</v>
      </c>
      <c r="M598" s="183">
        <v>0</v>
      </c>
      <c r="N598" s="183">
        <v>0</v>
      </c>
      <c r="O598" s="183">
        <v>0</v>
      </c>
      <c r="P598" s="14">
        <f>O598-I598</f>
        <v>0</v>
      </c>
      <c r="Q598" s="12">
        <f>G598-O598</f>
        <v>69846</v>
      </c>
      <c r="R598" s="183">
        <v>0</v>
      </c>
      <c r="S598" s="438">
        <v>0</v>
      </c>
      <c r="T598" s="182"/>
      <c r="U598" s="364">
        <v>30411302902</v>
      </c>
      <c r="V598" s="362" t="s">
        <v>773</v>
      </c>
      <c r="W598" s="283">
        <v>0</v>
      </c>
      <c r="X598" s="283">
        <v>69846</v>
      </c>
      <c r="Y598" s="283">
        <v>0</v>
      </c>
      <c r="Z598" s="283">
        <v>0</v>
      </c>
      <c r="AA598" s="283">
        <v>0</v>
      </c>
      <c r="AB598" s="283">
        <v>69846</v>
      </c>
      <c r="AC598" s="283">
        <v>0</v>
      </c>
      <c r="AD598" s="283">
        <v>0</v>
      </c>
      <c r="AE598" s="283">
        <v>0</v>
      </c>
      <c r="AF598" s="283">
        <v>0</v>
      </c>
      <c r="AG598" s="283">
        <v>69846</v>
      </c>
      <c r="AH598" s="283">
        <v>0</v>
      </c>
      <c r="AI598" s="283">
        <v>0</v>
      </c>
      <c r="AJ598" s="283">
        <v>0</v>
      </c>
      <c r="AK598" s="283">
        <v>0</v>
      </c>
      <c r="AL598" s="283">
        <v>0</v>
      </c>
      <c r="AM598" s="283">
        <v>0</v>
      </c>
      <c r="AN598" s="283">
        <v>0</v>
      </c>
      <c r="AO598" s="283">
        <v>0</v>
      </c>
      <c r="AP598" s="283">
        <v>0</v>
      </c>
      <c r="AQ598" s="283">
        <v>0</v>
      </c>
      <c r="AR598" s="283">
        <v>0</v>
      </c>
      <c r="AS598" s="283">
        <v>0</v>
      </c>
      <c r="AT598" s="283">
        <v>0</v>
      </c>
      <c r="AU598" s="283">
        <v>0</v>
      </c>
      <c r="AV598" s="283">
        <v>0</v>
      </c>
      <c r="AW598" s="283">
        <v>0</v>
      </c>
      <c r="AX598" s="283">
        <v>0</v>
      </c>
      <c r="AY598" s="283">
        <v>0</v>
      </c>
    </row>
    <row r="599" spans="1:51" ht="20.100000000000001" customHeight="1" x14ac:dyDescent="0.25">
      <c r="A599" s="152">
        <v>304114</v>
      </c>
      <c r="B599" s="153" t="s">
        <v>774</v>
      </c>
      <c r="C599" s="154">
        <f t="shared" ref="C599:Q599" si="254">C600+C601+C603</f>
        <v>4818730</v>
      </c>
      <c r="D599" s="154">
        <f t="shared" si="254"/>
        <v>14724245</v>
      </c>
      <c r="E599" s="154">
        <f t="shared" si="254"/>
        <v>0</v>
      </c>
      <c r="F599" s="154">
        <f t="shared" si="254"/>
        <v>0</v>
      </c>
      <c r="G599" s="154">
        <f t="shared" si="254"/>
        <v>19542975</v>
      </c>
      <c r="H599" s="154">
        <f t="shared" si="254"/>
        <v>0</v>
      </c>
      <c r="I599" s="154">
        <f t="shared" si="254"/>
        <v>0</v>
      </c>
      <c r="J599" s="154">
        <f t="shared" si="254"/>
        <v>19542975</v>
      </c>
      <c r="K599" s="154">
        <f t="shared" si="254"/>
        <v>0</v>
      </c>
      <c r="L599" s="154">
        <f t="shared" si="254"/>
        <v>0</v>
      </c>
      <c r="M599" s="154">
        <f t="shared" si="254"/>
        <v>0</v>
      </c>
      <c r="N599" s="154">
        <f t="shared" si="254"/>
        <v>0</v>
      </c>
      <c r="O599" s="154">
        <f t="shared" si="254"/>
        <v>0</v>
      </c>
      <c r="P599" s="154">
        <f t="shared" si="254"/>
        <v>0</v>
      </c>
      <c r="Q599" s="154">
        <f t="shared" si="254"/>
        <v>19542975</v>
      </c>
      <c r="R599" s="154">
        <f>R600+R601+R603</f>
        <v>0</v>
      </c>
      <c r="S599" s="452">
        <f>S600+S601+S603</f>
        <v>0</v>
      </c>
      <c r="T599" s="182"/>
      <c r="U599" s="364">
        <v>304114</v>
      </c>
      <c r="V599" s="362" t="s">
        <v>1120</v>
      </c>
      <c r="W599" s="283">
        <v>4818730</v>
      </c>
      <c r="X599" s="283">
        <v>14724245</v>
      </c>
      <c r="Y599" s="283">
        <v>0</v>
      </c>
      <c r="Z599" s="283">
        <v>0</v>
      </c>
      <c r="AA599" s="283">
        <v>0</v>
      </c>
      <c r="AB599" s="283">
        <v>19542975</v>
      </c>
      <c r="AC599" s="283">
        <v>0</v>
      </c>
      <c r="AD599" s="283">
        <v>0</v>
      </c>
      <c r="AE599" s="283">
        <v>0</v>
      </c>
      <c r="AF599" s="283">
        <v>0</v>
      </c>
      <c r="AG599" s="283">
        <v>19542975</v>
      </c>
      <c r="AH599" s="283">
        <v>0</v>
      </c>
      <c r="AI599" s="283">
        <v>0</v>
      </c>
      <c r="AJ599" s="283">
        <v>0</v>
      </c>
      <c r="AK599" s="283">
        <v>0</v>
      </c>
      <c r="AL599" s="283">
        <v>0</v>
      </c>
      <c r="AM599" s="283">
        <v>0</v>
      </c>
      <c r="AN599" s="283">
        <v>0</v>
      </c>
      <c r="AO599" s="283">
        <v>0</v>
      </c>
      <c r="AP599" s="283">
        <v>0</v>
      </c>
      <c r="AQ599" s="283">
        <v>0</v>
      </c>
      <c r="AR599" s="283">
        <v>0</v>
      </c>
      <c r="AS599" s="283">
        <v>0</v>
      </c>
      <c r="AT599" s="283">
        <v>0</v>
      </c>
      <c r="AU599" s="283">
        <v>0</v>
      </c>
      <c r="AV599" s="283">
        <v>0</v>
      </c>
      <c r="AW599" s="283">
        <v>0</v>
      </c>
      <c r="AX599" s="283">
        <v>0</v>
      </c>
      <c r="AY599" s="283">
        <v>0</v>
      </c>
    </row>
    <row r="600" spans="1:51" ht="20.100000000000001" customHeight="1" x14ac:dyDescent="0.25">
      <c r="A600" s="10">
        <v>30411401</v>
      </c>
      <c r="B600" s="22" t="s">
        <v>775</v>
      </c>
      <c r="C600" s="27">
        <v>4818730</v>
      </c>
      <c r="D600" s="183">
        <v>0</v>
      </c>
      <c r="E600" s="131">
        <v>0</v>
      </c>
      <c r="F600" s="131">
        <v>0</v>
      </c>
      <c r="G600" s="15">
        <f>C600+D600+E600-F600</f>
        <v>4818730</v>
      </c>
      <c r="H600" s="183">
        <v>0</v>
      </c>
      <c r="I600" s="183">
        <v>0</v>
      </c>
      <c r="J600" s="183">
        <f>G600-I600</f>
        <v>4818730</v>
      </c>
      <c r="K600" s="183">
        <v>0</v>
      </c>
      <c r="L600" s="183">
        <v>0</v>
      </c>
      <c r="M600" s="183">
        <v>0</v>
      </c>
      <c r="N600" s="183">
        <v>0</v>
      </c>
      <c r="O600" s="183">
        <v>0</v>
      </c>
      <c r="P600" s="15">
        <f>O600-I600</f>
        <v>0</v>
      </c>
      <c r="Q600" s="12">
        <f>G600-O600</f>
        <v>4818730</v>
      </c>
      <c r="R600" s="183">
        <v>0</v>
      </c>
      <c r="S600" s="438">
        <v>0</v>
      </c>
      <c r="T600" s="182"/>
      <c r="U600" s="364">
        <v>30411401</v>
      </c>
      <c r="V600" s="362" t="s">
        <v>1121</v>
      </c>
      <c r="W600" s="283">
        <v>4818730</v>
      </c>
      <c r="X600" s="283">
        <v>0</v>
      </c>
      <c r="Y600" s="283">
        <v>0</v>
      </c>
      <c r="Z600" s="283">
        <v>0</v>
      </c>
      <c r="AA600" s="283">
        <v>0</v>
      </c>
      <c r="AB600" s="283">
        <v>4818730</v>
      </c>
      <c r="AC600" s="283">
        <v>0</v>
      </c>
      <c r="AD600" s="283">
        <v>0</v>
      </c>
      <c r="AE600" s="283">
        <v>0</v>
      </c>
      <c r="AF600" s="283">
        <v>0</v>
      </c>
      <c r="AG600" s="283">
        <v>4818730</v>
      </c>
      <c r="AH600" s="283">
        <v>0</v>
      </c>
      <c r="AI600" s="283">
        <v>0</v>
      </c>
      <c r="AJ600" s="283">
        <v>0</v>
      </c>
      <c r="AK600" s="283">
        <v>0</v>
      </c>
      <c r="AL600" s="283">
        <v>0</v>
      </c>
      <c r="AM600" s="283">
        <v>0</v>
      </c>
      <c r="AN600" s="283">
        <v>0</v>
      </c>
      <c r="AO600" s="283">
        <v>0</v>
      </c>
      <c r="AP600" s="283">
        <v>0</v>
      </c>
      <c r="AQ600" s="283">
        <v>0</v>
      </c>
      <c r="AR600" s="283">
        <v>0</v>
      </c>
      <c r="AS600" s="283">
        <v>0</v>
      </c>
      <c r="AT600" s="283">
        <v>0</v>
      </c>
      <c r="AU600" s="283">
        <v>0</v>
      </c>
      <c r="AV600" s="283">
        <v>0</v>
      </c>
      <c r="AW600" s="283">
        <v>0</v>
      </c>
      <c r="AX600" s="283">
        <v>0</v>
      </c>
      <c r="AY600" s="283">
        <v>0</v>
      </c>
    </row>
    <row r="601" spans="1:51" ht="20.100000000000001" customHeight="1" x14ac:dyDescent="0.25">
      <c r="A601" s="152">
        <v>30411406</v>
      </c>
      <c r="B601" s="153" t="s">
        <v>586</v>
      </c>
      <c r="C601" s="154">
        <f t="shared" ref="C601:S601" si="255">C602</f>
        <v>0</v>
      </c>
      <c r="D601" s="154">
        <f t="shared" si="255"/>
        <v>4724245</v>
      </c>
      <c r="E601" s="154">
        <f t="shared" si="255"/>
        <v>0</v>
      </c>
      <c r="F601" s="154">
        <f t="shared" si="255"/>
        <v>0</v>
      </c>
      <c r="G601" s="154">
        <f t="shared" si="255"/>
        <v>4724245</v>
      </c>
      <c r="H601" s="154">
        <f t="shared" si="255"/>
        <v>0</v>
      </c>
      <c r="I601" s="154">
        <f t="shared" si="255"/>
        <v>0</v>
      </c>
      <c r="J601" s="154">
        <f t="shared" si="255"/>
        <v>4724245</v>
      </c>
      <c r="K601" s="154">
        <f t="shared" si="255"/>
        <v>0</v>
      </c>
      <c r="L601" s="154">
        <f t="shared" si="255"/>
        <v>0</v>
      </c>
      <c r="M601" s="154">
        <f t="shared" si="255"/>
        <v>0</v>
      </c>
      <c r="N601" s="154">
        <f t="shared" si="255"/>
        <v>0</v>
      </c>
      <c r="O601" s="154">
        <f t="shared" si="255"/>
        <v>0</v>
      </c>
      <c r="P601" s="154">
        <f t="shared" si="255"/>
        <v>0</v>
      </c>
      <c r="Q601" s="154">
        <f t="shared" si="255"/>
        <v>4724245</v>
      </c>
      <c r="R601" s="154">
        <f t="shared" si="255"/>
        <v>0</v>
      </c>
      <c r="S601" s="452">
        <f t="shared" si="255"/>
        <v>0</v>
      </c>
      <c r="T601" s="182"/>
      <c r="U601" s="364">
        <v>30411406</v>
      </c>
      <c r="V601" s="362" t="s">
        <v>586</v>
      </c>
      <c r="W601" s="283">
        <v>0</v>
      </c>
      <c r="X601" s="283">
        <v>4724245</v>
      </c>
      <c r="Y601" s="283">
        <v>0</v>
      </c>
      <c r="Z601" s="283">
        <v>0</v>
      </c>
      <c r="AA601" s="283">
        <v>0</v>
      </c>
      <c r="AB601" s="283">
        <v>4724245</v>
      </c>
      <c r="AC601" s="283">
        <v>0</v>
      </c>
      <c r="AD601" s="283">
        <v>0</v>
      </c>
      <c r="AE601" s="283">
        <v>0</v>
      </c>
      <c r="AF601" s="283">
        <v>0</v>
      </c>
      <c r="AG601" s="283">
        <v>4724245</v>
      </c>
      <c r="AH601" s="283">
        <v>0</v>
      </c>
      <c r="AI601" s="283">
        <v>0</v>
      </c>
      <c r="AJ601" s="283">
        <v>0</v>
      </c>
      <c r="AK601" s="283">
        <v>0</v>
      </c>
      <c r="AL601" s="283">
        <v>0</v>
      </c>
      <c r="AM601" s="283">
        <v>0</v>
      </c>
      <c r="AN601" s="283">
        <v>0</v>
      </c>
      <c r="AO601" s="283">
        <v>0</v>
      </c>
      <c r="AP601" s="283">
        <v>0</v>
      </c>
      <c r="AQ601" s="283">
        <v>0</v>
      </c>
      <c r="AR601" s="283">
        <v>0</v>
      </c>
      <c r="AS601" s="283">
        <v>0</v>
      </c>
      <c r="AT601" s="283">
        <v>0</v>
      </c>
      <c r="AU601" s="283">
        <v>0</v>
      </c>
      <c r="AV601" s="283">
        <v>0</v>
      </c>
      <c r="AW601" s="283">
        <v>0</v>
      </c>
      <c r="AX601" s="283">
        <v>0</v>
      </c>
      <c r="AY601" s="283">
        <v>0</v>
      </c>
    </row>
    <row r="602" spans="1:51" ht="20.100000000000001" customHeight="1" x14ac:dyDescent="0.25">
      <c r="A602" s="26">
        <v>3041140601</v>
      </c>
      <c r="B602" s="21" t="s">
        <v>776</v>
      </c>
      <c r="C602" s="27"/>
      <c r="D602" s="183">
        <v>4724245</v>
      </c>
      <c r="E602" s="131">
        <v>0</v>
      </c>
      <c r="F602" s="131">
        <v>0</v>
      </c>
      <c r="G602" s="15">
        <f>C602+D602+E602-F602</f>
        <v>4724245</v>
      </c>
      <c r="H602" s="183">
        <v>0</v>
      </c>
      <c r="I602" s="183">
        <v>0</v>
      </c>
      <c r="J602" s="183">
        <f>G602-I602</f>
        <v>4724245</v>
      </c>
      <c r="K602" s="183">
        <v>0</v>
      </c>
      <c r="L602" s="183">
        <v>0</v>
      </c>
      <c r="M602" s="183">
        <v>0</v>
      </c>
      <c r="N602" s="183">
        <v>0</v>
      </c>
      <c r="O602" s="183">
        <v>0</v>
      </c>
      <c r="P602" s="15">
        <f>O602-I602</f>
        <v>0</v>
      </c>
      <c r="Q602" s="12">
        <f>G602-O602</f>
        <v>4724245</v>
      </c>
      <c r="R602" s="183">
        <v>0</v>
      </c>
      <c r="S602" s="438">
        <v>0</v>
      </c>
      <c r="T602" s="182"/>
      <c r="U602" s="364">
        <v>3041140601</v>
      </c>
      <c r="V602" s="362" t="s">
        <v>776</v>
      </c>
      <c r="W602" s="283">
        <v>0</v>
      </c>
      <c r="X602" s="283">
        <v>4724245</v>
      </c>
      <c r="Y602" s="283">
        <v>0</v>
      </c>
      <c r="Z602" s="283">
        <v>0</v>
      </c>
      <c r="AA602" s="283">
        <v>0</v>
      </c>
      <c r="AB602" s="283">
        <v>4724245</v>
      </c>
      <c r="AC602" s="283">
        <v>0</v>
      </c>
      <c r="AD602" s="283">
        <v>0</v>
      </c>
      <c r="AE602" s="283">
        <v>0</v>
      </c>
      <c r="AF602" s="283">
        <v>0</v>
      </c>
      <c r="AG602" s="283">
        <v>4724245</v>
      </c>
      <c r="AH602" s="283">
        <v>0</v>
      </c>
      <c r="AI602" s="283">
        <v>0</v>
      </c>
      <c r="AJ602" s="283">
        <v>0</v>
      </c>
      <c r="AK602" s="283">
        <v>0</v>
      </c>
      <c r="AL602" s="283">
        <v>0</v>
      </c>
      <c r="AM602" s="283">
        <v>0</v>
      </c>
      <c r="AN602" s="283">
        <v>0</v>
      </c>
      <c r="AO602" s="283">
        <v>0</v>
      </c>
      <c r="AP602" s="283">
        <v>0</v>
      </c>
      <c r="AQ602" s="283">
        <v>0</v>
      </c>
      <c r="AR602" s="283">
        <v>0</v>
      </c>
      <c r="AS602" s="283">
        <v>0</v>
      </c>
      <c r="AT602" s="283">
        <v>0</v>
      </c>
      <c r="AU602" s="283">
        <v>0</v>
      </c>
      <c r="AV602" s="283">
        <v>0</v>
      </c>
      <c r="AW602" s="283">
        <v>0</v>
      </c>
      <c r="AX602" s="283">
        <v>0</v>
      </c>
      <c r="AY602" s="283">
        <v>0</v>
      </c>
    </row>
    <row r="603" spans="1:51" ht="20.100000000000001" customHeight="1" x14ac:dyDescent="0.25">
      <c r="A603" s="152">
        <v>30411409</v>
      </c>
      <c r="B603" s="153" t="s">
        <v>588</v>
      </c>
      <c r="C603" s="154">
        <f t="shared" ref="C603:S603" si="256">C604</f>
        <v>0</v>
      </c>
      <c r="D603" s="154">
        <f t="shared" si="256"/>
        <v>10000000</v>
      </c>
      <c r="E603" s="154">
        <f t="shared" si="256"/>
        <v>0</v>
      </c>
      <c r="F603" s="154">
        <f t="shared" si="256"/>
        <v>0</v>
      </c>
      <c r="G603" s="154">
        <f t="shared" si="256"/>
        <v>10000000</v>
      </c>
      <c r="H603" s="154">
        <f t="shared" si="256"/>
        <v>0</v>
      </c>
      <c r="I603" s="154">
        <f t="shared" si="256"/>
        <v>0</v>
      </c>
      <c r="J603" s="154">
        <f t="shared" si="256"/>
        <v>10000000</v>
      </c>
      <c r="K603" s="154">
        <f t="shared" si="256"/>
        <v>0</v>
      </c>
      <c r="L603" s="154">
        <f t="shared" si="256"/>
        <v>0</v>
      </c>
      <c r="M603" s="154">
        <f t="shared" si="256"/>
        <v>0</v>
      </c>
      <c r="N603" s="154">
        <f t="shared" si="256"/>
        <v>0</v>
      </c>
      <c r="O603" s="154">
        <f t="shared" si="256"/>
        <v>0</v>
      </c>
      <c r="P603" s="154">
        <f t="shared" si="256"/>
        <v>0</v>
      </c>
      <c r="Q603" s="154">
        <f t="shared" si="256"/>
        <v>10000000</v>
      </c>
      <c r="R603" s="154">
        <f t="shared" si="256"/>
        <v>0</v>
      </c>
      <c r="S603" s="452">
        <f t="shared" si="256"/>
        <v>0</v>
      </c>
      <c r="T603" s="182"/>
      <c r="U603" s="364">
        <v>30411409</v>
      </c>
      <c r="V603" s="362" t="s">
        <v>588</v>
      </c>
      <c r="W603" s="283">
        <v>0</v>
      </c>
      <c r="X603" s="283">
        <v>10000000</v>
      </c>
      <c r="Y603" s="283">
        <v>0</v>
      </c>
      <c r="Z603" s="283">
        <v>0</v>
      </c>
      <c r="AA603" s="283">
        <v>0</v>
      </c>
      <c r="AB603" s="283">
        <v>10000000</v>
      </c>
      <c r="AC603" s="283">
        <v>0</v>
      </c>
      <c r="AD603" s="283">
        <v>0</v>
      </c>
      <c r="AE603" s="283">
        <v>0</v>
      </c>
      <c r="AF603" s="283">
        <v>0</v>
      </c>
      <c r="AG603" s="283">
        <v>10000000</v>
      </c>
      <c r="AH603" s="283">
        <v>0</v>
      </c>
      <c r="AI603" s="283">
        <v>0</v>
      </c>
      <c r="AJ603" s="283">
        <v>0</v>
      </c>
      <c r="AK603" s="283">
        <v>0</v>
      </c>
      <c r="AL603" s="283">
        <v>0</v>
      </c>
      <c r="AM603" s="283">
        <v>0</v>
      </c>
      <c r="AN603" s="283">
        <v>0</v>
      </c>
      <c r="AO603" s="283">
        <v>0</v>
      </c>
      <c r="AP603" s="283">
        <v>0</v>
      </c>
      <c r="AQ603" s="283">
        <v>0</v>
      </c>
      <c r="AR603" s="283">
        <v>0</v>
      </c>
      <c r="AS603" s="283">
        <v>0</v>
      </c>
      <c r="AT603" s="283">
        <v>0</v>
      </c>
      <c r="AU603" s="283">
        <v>0</v>
      </c>
      <c r="AV603" s="283">
        <v>0</v>
      </c>
      <c r="AW603" s="283">
        <v>0</v>
      </c>
      <c r="AX603" s="283">
        <v>0</v>
      </c>
      <c r="AY603" s="283">
        <v>0</v>
      </c>
    </row>
    <row r="604" spans="1:51" ht="20.100000000000001" customHeight="1" x14ac:dyDescent="0.25">
      <c r="A604" s="26">
        <v>3041140901</v>
      </c>
      <c r="B604" s="21" t="s">
        <v>777</v>
      </c>
      <c r="C604" s="27"/>
      <c r="D604" s="183">
        <v>10000000</v>
      </c>
      <c r="E604" s="131">
        <v>0</v>
      </c>
      <c r="F604" s="131">
        <v>0</v>
      </c>
      <c r="G604" s="15">
        <f>C604+D604+E604-F604</f>
        <v>10000000</v>
      </c>
      <c r="H604" s="183">
        <v>0</v>
      </c>
      <c r="I604" s="183">
        <v>0</v>
      </c>
      <c r="J604" s="183">
        <f>G604-I604</f>
        <v>10000000</v>
      </c>
      <c r="K604" s="183">
        <v>0</v>
      </c>
      <c r="L604" s="183">
        <v>0</v>
      </c>
      <c r="M604" s="183">
        <v>0</v>
      </c>
      <c r="N604" s="183">
        <v>0</v>
      </c>
      <c r="O604" s="183">
        <v>0</v>
      </c>
      <c r="P604" s="15">
        <f>O604-I604</f>
        <v>0</v>
      </c>
      <c r="Q604" s="12">
        <f>G604-O604</f>
        <v>10000000</v>
      </c>
      <c r="R604" s="183">
        <v>0</v>
      </c>
      <c r="S604" s="438">
        <v>0</v>
      </c>
      <c r="T604" s="182"/>
      <c r="U604" s="364">
        <v>3041140901</v>
      </c>
      <c r="V604" s="362" t="s">
        <v>777</v>
      </c>
      <c r="W604" s="283">
        <v>0</v>
      </c>
      <c r="X604" s="283">
        <v>10000000</v>
      </c>
      <c r="Y604" s="283">
        <v>0</v>
      </c>
      <c r="Z604" s="283">
        <v>0</v>
      </c>
      <c r="AA604" s="283">
        <v>0</v>
      </c>
      <c r="AB604" s="283">
        <v>10000000</v>
      </c>
      <c r="AC604" s="283">
        <v>0</v>
      </c>
      <c r="AD604" s="283">
        <v>0</v>
      </c>
      <c r="AE604" s="283">
        <v>0</v>
      </c>
      <c r="AF604" s="283">
        <v>0</v>
      </c>
      <c r="AG604" s="283">
        <v>10000000</v>
      </c>
      <c r="AH604" s="283">
        <v>0</v>
      </c>
      <c r="AI604" s="283">
        <v>0</v>
      </c>
      <c r="AJ604" s="283">
        <v>0</v>
      </c>
      <c r="AK604" s="283">
        <v>0</v>
      </c>
      <c r="AL604" s="283">
        <v>0</v>
      </c>
      <c r="AM604" s="283">
        <v>0</v>
      </c>
      <c r="AN604" s="283">
        <v>0</v>
      </c>
      <c r="AO604" s="283">
        <v>0</v>
      </c>
      <c r="AP604" s="283">
        <v>0</v>
      </c>
      <c r="AQ604" s="283">
        <v>0</v>
      </c>
      <c r="AR604" s="283">
        <v>0</v>
      </c>
      <c r="AS604" s="283">
        <v>0</v>
      </c>
      <c r="AT604" s="283">
        <v>0</v>
      </c>
      <c r="AU604" s="283">
        <v>0</v>
      </c>
      <c r="AV604" s="283">
        <v>0</v>
      </c>
      <c r="AW604" s="283">
        <v>0</v>
      </c>
      <c r="AX604" s="283">
        <v>0</v>
      </c>
      <c r="AY604" s="283">
        <v>0</v>
      </c>
    </row>
    <row r="605" spans="1:51" ht="20.100000000000001" customHeight="1" x14ac:dyDescent="0.25">
      <c r="A605" s="152">
        <v>305</v>
      </c>
      <c r="B605" s="153" t="s">
        <v>778</v>
      </c>
      <c r="C605" s="154">
        <f t="shared" ref="C605:S605" si="257">C606</f>
        <v>500436873</v>
      </c>
      <c r="D605" s="154">
        <f t="shared" si="257"/>
        <v>15676918</v>
      </c>
      <c r="E605" s="154">
        <f t="shared" si="257"/>
        <v>20000000</v>
      </c>
      <c r="F605" s="154">
        <f t="shared" si="257"/>
        <v>0</v>
      </c>
      <c r="G605" s="154">
        <f t="shared" si="257"/>
        <v>536113791</v>
      </c>
      <c r="H605" s="154">
        <f t="shared" si="257"/>
        <v>229566640</v>
      </c>
      <c r="I605" s="154">
        <f t="shared" si="257"/>
        <v>269269569</v>
      </c>
      <c r="J605" s="154">
        <f t="shared" si="257"/>
        <v>266844222</v>
      </c>
      <c r="K605" s="154">
        <f t="shared" si="257"/>
        <v>72841640</v>
      </c>
      <c r="L605" s="154">
        <f t="shared" si="257"/>
        <v>111044569</v>
      </c>
      <c r="M605" s="154">
        <f t="shared" si="257"/>
        <v>111044569</v>
      </c>
      <c r="N605" s="154">
        <f t="shared" si="257"/>
        <v>44851011</v>
      </c>
      <c r="O605" s="154">
        <f t="shared" si="257"/>
        <v>304029811</v>
      </c>
      <c r="P605" s="154">
        <f t="shared" si="257"/>
        <v>34760242</v>
      </c>
      <c r="Q605" s="154">
        <f t="shared" si="257"/>
        <v>232083980</v>
      </c>
      <c r="R605" s="154">
        <f t="shared" si="257"/>
        <v>44851011</v>
      </c>
      <c r="S605" s="452">
        <f t="shared" si="257"/>
        <v>304029811</v>
      </c>
      <c r="T605" s="182"/>
      <c r="U605" s="364">
        <v>305</v>
      </c>
      <c r="V605" s="362" t="s">
        <v>1122</v>
      </c>
      <c r="W605" s="283">
        <v>500436873</v>
      </c>
      <c r="X605" s="283">
        <v>15676918</v>
      </c>
      <c r="Y605" s="283">
        <v>0</v>
      </c>
      <c r="Z605" s="283">
        <v>20000000</v>
      </c>
      <c r="AA605" s="283">
        <v>0</v>
      </c>
      <c r="AB605" s="283">
        <v>536113791</v>
      </c>
      <c r="AC605" s="283">
        <v>0</v>
      </c>
      <c r="AD605" s="283">
        <v>259178800</v>
      </c>
      <c r="AE605" s="283">
        <v>44851011</v>
      </c>
      <c r="AF605" s="283">
        <v>304029811</v>
      </c>
      <c r="AG605" s="283">
        <v>232083980</v>
      </c>
      <c r="AH605" s="283">
        <v>0</v>
      </c>
      <c r="AI605" s="283">
        <v>39702929</v>
      </c>
      <c r="AJ605" s="283">
        <v>229566640</v>
      </c>
      <c r="AK605" s="283">
        <v>269269569</v>
      </c>
      <c r="AL605" s="283">
        <v>34760242</v>
      </c>
      <c r="AM605" s="283">
        <v>0</v>
      </c>
      <c r="AN605" s="283">
        <v>38202929</v>
      </c>
      <c r="AO605" s="283">
        <v>72841640</v>
      </c>
      <c r="AP605" s="283">
        <v>111044569</v>
      </c>
      <c r="AQ605" s="283">
        <v>158225000</v>
      </c>
      <c r="AR605" s="283">
        <v>0</v>
      </c>
      <c r="AS605" s="283">
        <v>0</v>
      </c>
      <c r="AT605" s="283">
        <v>0</v>
      </c>
      <c r="AU605" s="283">
        <v>38202929</v>
      </c>
      <c r="AV605" s="283">
        <v>72841640</v>
      </c>
      <c r="AW605" s="283">
        <v>111044569</v>
      </c>
      <c r="AX605" s="283">
        <v>111044569</v>
      </c>
      <c r="AY605" s="283">
        <v>111044569</v>
      </c>
    </row>
    <row r="606" spans="1:51" ht="20.100000000000001" customHeight="1" x14ac:dyDescent="0.25">
      <c r="A606" s="152">
        <v>3051</v>
      </c>
      <c r="B606" s="153" t="s">
        <v>779</v>
      </c>
      <c r="C606" s="154">
        <f>C607+C613+C616</f>
        <v>500436873</v>
      </c>
      <c r="D606" s="154">
        <f t="shared" ref="D606:Q606" si="258">D607+D613+D616</f>
        <v>15676918</v>
      </c>
      <c r="E606" s="154">
        <f t="shared" si="258"/>
        <v>20000000</v>
      </c>
      <c r="F606" s="154">
        <f t="shared" si="258"/>
        <v>0</v>
      </c>
      <c r="G606" s="154">
        <f t="shared" si="258"/>
        <v>536113791</v>
      </c>
      <c r="H606" s="154">
        <f t="shared" si="258"/>
        <v>229566640</v>
      </c>
      <c r="I606" s="154">
        <f t="shared" si="258"/>
        <v>269269569</v>
      </c>
      <c r="J606" s="154">
        <f t="shared" si="258"/>
        <v>266844222</v>
      </c>
      <c r="K606" s="154">
        <f t="shared" si="258"/>
        <v>72841640</v>
      </c>
      <c r="L606" s="154">
        <f t="shared" si="258"/>
        <v>111044569</v>
      </c>
      <c r="M606" s="154">
        <f t="shared" si="258"/>
        <v>111044569</v>
      </c>
      <c r="N606" s="154">
        <f t="shared" si="258"/>
        <v>44851011</v>
      </c>
      <c r="O606" s="154">
        <f t="shared" si="258"/>
        <v>304029811</v>
      </c>
      <c r="P606" s="154">
        <f t="shared" si="258"/>
        <v>34760242</v>
      </c>
      <c r="Q606" s="154">
        <f t="shared" si="258"/>
        <v>232083980</v>
      </c>
      <c r="R606" s="154">
        <f>R607+R613+R616</f>
        <v>44851011</v>
      </c>
      <c r="S606" s="452">
        <f>S607+S613+S616</f>
        <v>304029811</v>
      </c>
      <c r="T606" s="182"/>
      <c r="U606" s="364">
        <v>3051</v>
      </c>
      <c r="V606" s="362" t="s">
        <v>1123</v>
      </c>
      <c r="W606" s="283">
        <v>500436873</v>
      </c>
      <c r="X606" s="283">
        <v>15676918</v>
      </c>
      <c r="Y606" s="283">
        <v>0</v>
      </c>
      <c r="Z606" s="283">
        <v>20000000</v>
      </c>
      <c r="AA606" s="283">
        <v>0</v>
      </c>
      <c r="AB606" s="283">
        <v>536113791</v>
      </c>
      <c r="AC606" s="283">
        <v>0</v>
      </c>
      <c r="AD606" s="283">
        <v>259178800</v>
      </c>
      <c r="AE606" s="283">
        <v>44851011</v>
      </c>
      <c r="AF606" s="283">
        <v>304029811</v>
      </c>
      <c r="AG606" s="283">
        <v>232083980</v>
      </c>
      <c r="AH606" s="283">
        <v>0</v>
      </c>
      <c r="AI606" s="283">
        <v>39702929</v>
      </c>
      <c r="AJ606" s="283">
        <v>229566640</v>
      </c>
      <c r="AK606" s="283">
        <v>269269569</v>
      </c>
      <c r="AL606" s="283">
        <v>34760242</v>
      </c>
      <c r="AM606" s="283">
        <v>0</v>
      </c>
      <c r="AN606" s="283">
        <v>38202929</v>
      </c>
      <c r="AO606" s="283">
        <v>72841640</v>
      </c>
      <c r="AP606" s="283">
        <v>111044569</v>
      </c>
      <c r="AQ606" s="283">
        <v>158225000</v>
      </c>
      <c r="AR606" s="283">
        <v>0</v>
      </c>
      <c r="AS606" s="283">
        <v>0</v>
      </c>
      <c r="AT606" s="283">
        <v>0</v>
      </c>
      <c r="AU606" s="283">
        <v>38202929</v>
      </c>
      <c r="AV606" s="283">
        <v>72841640</v>
      </c>
      <c r="AW606" s="283">
        <v>111044569</v>
      </c>
      <c r="AX606" s="283">
        <v>111044569</v>
      </c>
      <c r="AY606" s="283">
        <v>111044569</v>
      </c>
    </row>
    <row r="607" spans="1:51" ht="20.100000000000001" customHeight="1" x14ac:dyDescent="0.25">
      <c r="A607" s="152">
        <v>305101</v>
      </c>
      <c r="B607" s="153" t="s">
        <v>780</v>
      </c>
      <c r="C607" s="154">
        <f>C608+C609+C610</f>
        <v>342332023.48000002</v>
      </c>
      <c r="D607" s="154">
        <f t="shared" ref="D607:Q607" si="259">D608+D609+D610</f>
        <v>15676918</v>
      </c>
      <c r="E607" s="154">
        <f t="shared" si="259"/>
        <v>0</v>
      </c>
      <c r="F607" s="154">
        <f t="shared" si="259"/>
        <v>0</v>
      </c>
      <c r="G607" s="154">
        <f t="shared" si="259"/>
        <v>358008941.48000002</v>
      </c>
      <c r="H607" s="154">
        <f t="shared" si="259"/>
        <v>155166640</v>
      </c>
      <c r="I607" s="154">
        <f t="shared" si="259"/>
        <v>171369569</v>
      </c>
      <c r="J607" s="154">
        <f t="shared" si="259"/>
        <v>186639372.48000002</v>
      </c>
      <c r="K607" s="154">
        <f t="shared" si="259"/>
        <v>49141640</v>
      </c>
      <c r="L607" s="154">
        <f t="shared" si="259"/>
        <v>65344569</v>
      </c>
      <c r="M607" s="154">
        <f t="shared" si="259"/>
        <v>65344569</v>
      </c>
      <c r="N607" s="154">
        <f t="shared" si="259"/>
        <v>34851011</v>
      </c>
      <c r="O607" s="154">
        <f t="shared" si="259"/>
        <v>201429811</v>
      </c>
      <c r="P607" s="154">
        <f t="shared" si="259"/>
        <v>30060242</v>
      </c>
      <c r="Q607" s="154">
        <f t="shared" si="259"/>
        <v>156579130.48000002</v>
      </c>
      <c r="R607" s="154">
        <f>R608+R609+R610</f>
        <v>34851011</v>
      </c>
      <c r="S607" s="452">
        <f>S608+S609+S610</f>
        <v>201429811</v>
      </c>
      <c r="T607" s="182"/>
      <c r="U607" s="364">
        <v>305101</v>
      </c>
      <c r="V607" s="362" t="s">
        <v>1124</v>
      </c>
      <c r="W607" s="283">
        <v>342332023.48000002</v>
      </c>
      <c r="X607" s="283">
        <v>15676918</v>
      </c>
      <c r="Y607" s="283">
        <v>0</v>
      </c>
      <c r="Z607" s="283">
        <v>0</v>
      </c>
      <c r="AA607" s="283">
        <v>0</v>
      </c>
      <c r="AB607" s="283">
        <v>358008941.48000002</v>
      </c>
      <c r="AC607" s="283">
        <v>0</v>
      </c>
      <c r="AD607" s="283">
        <v>166578800</v>
      </c>
      <c r="AE607" s="283">
        <v>34851011</v>
      </c>
      <c r="AF607" s="283">
        <v>201429811</v>
      </c>
      <c r="AG607" s="283">
        <v>156579130.48000002</v>
      </c>
      <c r="AH607" s="283">
        <v>0</v>
      </c>
      <c r="AI607" s="283">
        <v>16202929</v>
      </c>
      <c r="AJ607" s="283">
        <v>155166640</v>
      </c>
      <c r="AK607" s="283">
        <v>171369569</v>
      </c>
      <c r="AL607" s="283">
        <v>30060242</v>
      </c>
      <c r="AM607" s="283">
        <v>0</v>
      </c>
      <c r="AN607" s="283">
        <v>16202929</v>
      </c>
      <c r="AO607" s="283">
        <v>49141640</v>
      </c>
      <c r="AP607" s="283">
        <v>65344569</v>
      </c>
      <c r="AQ607" s="283">
        <v>106025000</v>
      </c>
      <c r="AR607" s="283">
        <v>0</v>
      </c>
      <c r="AS607" s="283">
        <v>0</v>
      </c>
      <c r="AT607" s="283">
        <v>0</v>
      </c>
      <c r="AU607" s="283">
        <v>16202929</v>
      </c>
      <c r="AV607" s="283">
        <v>49141640</v>
      </c>
      <c r="AW607" s="283">
        <v>65344569</v>
      </c>
      <c r="AX607" s="283">
        <v>65344569</v>
      </c>
      <c r="AY607" s="283">
        <v>65344569</v>
      </c>
    </row>
    <row r="608" spans="1:51" ht="20.100000000000001" customHeight="1" x14ac:dyDescent="0.25">
      <c r="A608" s="10">
        <v>30510101</v>
      </c>
      <c r="B608" s="22" t="s">
        <v>781</v>
      </c>
      <c r="C608" s="30">
        <v>124516023.48</v>
      </c>
      <c r="D608" s="183">
        <v>0</v>
      </c>
      <c r="E608" s="131">
        <v>0</v>
      </c>
      <c r="F608" s="131">
        <v>0</v>
      </c>
      <c r="G608" s="12">
        <f>C608+D608+E608-F608</f>
        <v>124516023.48</v>
      </c>
      <c r="H608" s="183">
        <v>0</v>
      </c>
      <c r="I608" s="183">
        <v>0</v>
      </c>
      <c r="J608" s="183">
        <f>G608-I608</f>
        <v>124516023.48</v>
      </c>
      <c r="K608" s="183">
        <v>0</v>
      </c>
      <c r="L608" s="183">
        <v>0</v>
      </c>
      <c r="M608" s="183">
        <v>0</v>
      </c>
      <c r="N608" s="183">
        <v>0</v>
      </c>
      <c r="O608" s="183">
        <v>0</v>
      </c>
      <c r="P608" s="12">
        <f>O608-I608</f>
        <v>0</v>
      </c>
      <c r="Q608" s="12">
        <f>G608-O608</f>
        <v>124516023.48</v>
      </c>
      <c r="R608" s="183">
        <v>0</v>
      </c>
      <c r="S608" s="438">
        <v>0</v>
      </c>
      <c r="T608" s="182"/>
      <c r="U608" s="364">
        <v>30510101</v>
      </c>
      <c r="V608" s="362" t="s">
        <v>1125</v>
      </c>
      <c r="W608" s="283">
        <v>124516023.48</v>
      </c>
      <c r="X608" s="283">
        <v>0</v>
      </c>
      <c r="Y608" s="283">
        <v>0</v>
      </c>
      <c r="Z608" s="283">
        <v>0</v>
      </c>
      <c r="AA608" s="283">
        <v>0</v>
      </c>
      <c r="AB608" s="283">
        <v>124516023.48</v>
      </c>
      <c r="AC608" s="283">
        <v>0</v>
      </c>
      <c r="AD608" s="283">
        <v>0</v>
      </c>
      <c r="AE608" s="283">
        <v>0</v>
      </c>
      <c r="AF608" s="283">
        <v>0</v>
      </c>
      <c r="AG608" s="283">
        <v>124516023.48</v>
      </c>
      <c r="AH608" s="283">
        <v>0</v>
      </c>
      <c r="AI608" s="283">
        <v>0</v>
      </c>
      <c r="AJ608" s="283">
        <v>0</v>
      </c>
      <c r="AK608" s="283">
        <v>0</v>
      </c>
      <c r="AL608" s="283">
        <v>0</v>
      </c>
      <c r="AM608" s="283">
        <v>0</v>
      </c>
      <c r="AN608" s="283">
        <v>0</v>
      </c>
      <c r="AO608" s="283">
        <v>0</v>
      </c>
      <c r="AP608" s="283">
        <v>0</v>
      </c>
      <c r="AQ608" s="283">
        <v>0</v>
      </c>
      <c r="AR608" s="283">
        <v>0</v>
      </c>
      <c r="AS608" s="283">
        <v>0</v>
      </c>
      <c r="AT608" s="283">
        <v>0</v>
      </c>
      <c r="AU608" s="283">
        <v>0</v>
      </c>
      <c r="AV608" s="283">
        <v>0</v>
      </c>
      <c r="AW608" s="283">
        <v>0</v>
      </c>
      <c r="AX608" s="283">
        <v>0</v>
      </c>
      <c r="AY608" s="283">
        <v>0</v>
      </c>
    </row>
    <row r="609" spans="1:51" ht="20.100000000000001" customHeight="1" x14ac:dyDescent="0.25">
      <c r="A609" s="10">
        <v>30510104</v>
      </c>
      <c r="B609" s="22" t="s">
        <v>782</v>
      </c>
      <c r="C609" s="31">
        <v>217816000</v>
      </c>
      <c r="D609" s="183">
        <v>0</v>
      </c>
      <c r="E609" s="131">
        <v>0</v>
      </c>
      <c r="F609" s="131">
        <v>0</v>
      </c>
      <c r="G609" s="14">
        <f>C609+D609+E609-F609</f>
        <v>217816000</v>
      </c>
      <c r="H609" s="183">
        <v>155166640</v>
      </c>
      <c r="I609" s="183">
        <v>171369569</v>
      </c>
      <c r="J609" s="183">
        <f>G609-I609</f>
        <v>46446431</v>
      </c>
      <c r="K609" s="183">
        <v>49141640</v>
      </c>
      <c r="L609" s="183">
        <v>65344569</v>
      </c>
      <c r="M609" s="183">
        <v>65344569</v>
      </c>
      <c r="N609" s="183">
        <v>34851011</v>
      </c>
      <c r="O609" s="183">
        <v>201429811</v>
      </c>
      <c r="P609" s="14">
        <f>O609-I609</f>
        <v>30060242</v>
      </c>
      <c r="Q609" s="12">
        <f>G609-O609</f>
        <v>16386189</v>
      </c>
      <c r="R609" s="183">
        <v>34851011</v>
      </c>
      <c r="S609" s="438">
        <v>201429811</v>
      </c>
      <c r="T609" s="182"/>
      <c r="U609" s="364">
        <v>30510104</v>
      </c>
      <c r="V609" s="362" t="s">
        <v>1126</v>
      </c>
      <c r="W609" s="283">
        <v>217816000</v>
      </c>
      <c r="X609" s="283">
        <v>0</v>
      </c>
      <c r="Y609" s="283">
        <v>0</v>
      </c>
      <c r="Z609" s="283">
        <v>0</v>
      </c>
      <c r="AA609" s="283">
        <v>0</v>
      </c>
      <c r="AB609" s="283">
        <v>217816000</v>
      </c>
      <c r="AC609" s="283">
        <v>0</v>
      </c>
      <c r="AD609" s="283">
        <v>166578800</v>
      </c>
      <c r="AE609" s="283">
        <v>34851011</v>
      </c>
      <c r="AF609" s="283">
        <v>201429811</v>
      </c>
      <c r="AG609" s="283">
        <v>16386189</v>
      </c>
      <c r="AH609" s="283">
        <v>0</v>
      </c>
      <c r="AI609" s="283">
        <v>16202929</v>
      </c>
      <c r="AJ609" s="283">
        <v>155166640</v>
      </c>
      <c r="AK609" s="283">
        <v>171369569</v>
      </c>
      <c r="AL609" s="283">
        <v>30060242</v>
      </c>
      <c r="AM609" s="283">
        <v>0</v>
      </c>
      <c r="AN609" s="283">
        <v>16202929</v>
      </c>
      <c r="AO609" s="283">
        <v>49141640</v>
      </c>
      <c r="AP609" s="283">
        <v>65344569</v>
      </c>
      <c r="AQ609" s="283">
        <v>106025000</v>
      </c>
      <c r="AR609" s="283">
        <v>0</v>
      </c>
      <c r="AS609" s="283">
        <v>0</v>
      </c>
      <c r="AT609" s="283">
        <v>0</v>
      </c>
      <c r="AU609" s="283">
        <v>16202929</v>
      </c>
      <c r="AV609" s="283">
        <v>49141640</v>
      </c>
      <c r="AW609" s="283">
        <v>65344569</v>
      </c>
      <c r="AX609" s="283">
        <v>65344569</v>
      </c>
      <c r="AY609" s="283">
        <v>65344569</v>
      </c>
    </row>
    <row r="610" spans="1:51" ht="20.100000000000001" customHeight="1" x14ac:dyDescent="0.25">
      <c r="A610" s="152">
        <v>30510106</v>
      </c>
      <c r="B610" s="153" t="s">
        <v>586</v>
      </c>
      <c r="C610" s="154">
        <f t="shared" ref="C610:Q610" si="260">C611+C612</f>
        <v>0</v>
      </c>
      <c r="D610" s="154">
        <f t="shared" si="260"/>
        <v>15676918</v>
      </c>
      <c r="E610" s="154">
        <f t="shared" si="260"/>
        <v>0</v>
      </c>
      <c r="F610" s="154">
        <f t="shared" si="260"/>
        <v>0</v>
      </c>
      <c r="G610" s="154">
        <f t="shared" si="260"/>
        <v>15676918</v>
      </c>
      <c r="H610" s="154">
        <f t="shared" si="260"/>
        <v>0</v>
      </c>
      <c r="I610" s="154">
        <f t="shared" si="260"/>
        <v>0</v>
      </c>
      <c r="J610" s="154">
        <f t="shared" si="260"/>
        <v>15676918</v>
      </c>
      <c r="K610" s="154">
        <f t="shared" si="260"/>
        <v>0</v>
      </c>
      <c r="L610" s="154">
        <f t="shared" si="260"/>
        <v>0</v>
      </c>
      <c r="M610" s="154">
        <f t="shared" si="260"/>
        <v>0</v>
      </c>
      <c r="N610" s="154">
        <f t="shared" si="260"/>
        <v>0</v>
      </c>
      <c r="O610" s="154">
        <f t="shared" si="260"/>
        <v>0</v>
      </c>
      <c r="P610" s="154">
        <f t="shared" si="260"/>
        <v>0</v>
      </c>
      <c r="Q610" s="154">
        <f t="shared" si="260"/>
        <v>15676918</v>
      </c>
      <c r="R610" s="154">
        <f>R611+R612</f>
        <v>0</v>
      </c>
      <c r="S610" s="452">
        <f>S611+S612</f>
        <v>0</v>
      </c>
      <c r="T610" s="182"/>
      <c r="U610" s="364">
        <v>30510106</v>
      </c>
      <c r="V610" s="362" t="s">
        <v>586</v>
      </c>
      <c r="W610" s="283">
        <v>0</v>
      </c>
      <c r="X610" s="283">
        <v>15676918</v>
      </c>
      <c r="Y610" s="283">
        <v>0</v>
      </c>
      <c r="Z610" s="283">
        <v>0</v>
      </c>
      <c r="AA610" s="283">
        <v>0</v>
      </c>
      <c r="AB610" s="283">
        <v>15676918</v>
      </c>
      <c r="AC610" s="283">
        <v>0</v>
      </c>
      <c r="AD610" s="283">
        <v>0</v>
      </c>
      <c r="AE610" s="283">
        <v>0</v>
      </c>
      <c r="AF610" s="283">
        <v>0</v>
      </c>
      <c r="AG610" s="283">
        <v>15676918</v>
      </c>
      <c r="AH610" s="283">
        <v>0</v>
      </c>
      <c r="AI610" s="283">
        <v>0</v>
      </c>
      <c r="AJ610" s="283">
        <v>0</v>
      </c>
      <c r="AK610" s="283">
        <v>0</v>
      </c>
      <c r="AL610" s="283">
        <v>0</v>
      </c>
      <c r="AM610" s="283">
        <v>0</v>
      </c>
      <c r="AN610" s="283">
        <v>0</v>
      </c>
      <c r="AO610" s="283">
        <v>0</v>
      </c>
      <c r="AP610" s="283">
        <v>0</v>
      </c>
      <c r="AQ610" s="283">
        <v>0</v>
      </c>
      <c r="AR610" s="283">
        <v>0</v>
      </c>
      <c r="AS610" s="283">
        <v>0</v>
      </c>
      <c r="AT610" s="283">
        <v>0</v>
      </c>
      <c r="AU610" s="283">
        <v>0</v>
      </c>
      <c r="AV610" s="283">
        <v>0</v>
      </c>
      <c r="AW610" s="283">
        <v>0</v>
      </c>
      <c r="AX610" s="283">
        <v>0</v>
      </c>
      <c r="AY610" s="283">
        <v>0</v>
      </c>
    </row>
    <row r="611" spans="1:51" ht="20.100000000000001" customHeight="1" x14ac:dyDescent="0.25">
      <c r="A611" s="26">
        <v>3051010601</v>
      </c>
      <c r="B611" s="21" t="s">
        <v>783</v>
      </c>
      <c r="C611" s="30"/>
      <c r="D611" s="183">
        <v>917433</v>
      </c>
      <c r="E611" s="131">
        <v>0</v>
      </c>
      <c r="F611" s="131">
        <v>0</v>
      </c>
      <c r="G611" s="12">
        <f>C611+D611+E611-F611</f>
        <v>917433</v>
      </c>
      <c r="H611" s="183">
        <v>0</v>
      </c>
      <c r="I611" s="183">
        <v>0</v>
      </c>
      <c r="J611" s="183">
        <f>G611-I611</f>
        <v>917433</v>
      </c>
      <c r="K611" s="183">
        <v>0</v>
      </c>
      <c r="L611" s="183">
        <v>0</v>
      </c>
      <c r="M611" s="183">
        <v>0</v>
      </c>
      <c r="N611" s="183">
        <v>0</v>
      </c>
      <c r="O611" s="183">
        <v>0</v>
      </c>
      <c r="P611" s="12">
        <f>O611-I611</f>
        <v>0</v>
      </c>
      <c r="Q611" s="12">
        <f>G611-O611</f>
        <v>917433</v>
      </c>
      <c r="R611" s="183">
        <v>0</v>
      </c>
      <c r="S611" s="438">
        <v>0</v>
      </c>
      <c r="T611" s="182"/>
      <c r="U611" s="364">
        <v>3051010601</v>
      </c>
      <c r="V611" s="362" t="s">
        <v>783</v>
      </c>
      <c r="W611" s="283">
        <v>0</v>
      </c>
      <c r="X611" s="283">
        <v>917433</v>
      </c>
      <c r="Y611" s="283">
        <v>0</v>
      </c>
      <c r="Z611" s="283">
        <v>0</v>
      </c>
      <c r="AA611" s="283">
        <v>0</v>
      </c>
      <c r="AB611" s="283">
        <v>917433</v>
      </c>
      <c r="AC611" s="283">
        <v>0</v>
      </c>
      <c r="AD611" s="283">
        <v>0</v>
      </c>
      <c r="AE611" s="283">
        <v>0</v>
      </c>
      <c r="AF611" s="283">
        <v>0</v>
      </c>
      <c r="AG611" s="283">
        <v>917433</v>
      </c>
      <c r="AH611" s="283">
        <v>0</v>
      </c>
      <c r="AI611" s="283">
        <v>0</v>
      </c>
      <c r="AJ611" s="283">
        <v>0</v>
      </c>
      <c r="AK611" s="283">
        <v>0</v>
      </c>
      <c r="AL611" s="283">
        <v>0</v>
      </c>
      <c r="AM611" s="283">
        <v>0</v>
      </c>
      <c r="AN611" s="283">
        <v>0</v>
      </c>
      <c r="AO611" s="283">
        <v>0</v>
      </c>
      <c r="AP611" s="283">
        <v>0</v>
      </c>
      <c r="AQ611" s="283">
        <v>0</v>
      </c>
      <c r="AR611" s="283">
        <v>0</v>
      </c>
      <c r="AS611" s="283">
        <v>0</v>
      </c>
      <c r="AT611" s="283">
        <v>0</v>
      </c>
      <c r="AU611" s="283">
        <v>0</v>
      </c>
      <c r="AV611" s="283">
        <v>0</v>
      </c>
      <c r="AW611" s="283">
        <v>0</v>
      </c>
      <c r="AX611" s="283">
        <v>0</v>
      </c>
      <c r="AY611" s="283">
        <v>0</v>
      </c>
    </row>
    <row r="612" spans="1:51" ht="20.100000000000001" customHeight="1" x14ac:dyDescent="0.25">
      <c r="A612" s="26">
        <v>3051010602</v>
      </c>
      <c r="B612" s="21" t="s">
        <v>784</v>
      </c>
      <c r="C612" s="31"/>
      <c r="D612" s="183">
        <v>14759485</v>
      </c>
      <c r="E612" s="131">
        <v>0</v>
      </c>
      <c r="F612" s="131">
        <v>0</v>
      </c>
      <c r="G612" s="14">
        <f>C612+D612+E612-F612</f>
        <v>14759485</v>
      </c>
      <c r="H612" s="183">
        <v>0</v>
      </c>
      <c r="I612" s="183">
        <v>0</v>
      </c>
      <c r="J612" s="183">
        <f>G612-I612</f>
        <v>14759485</v>
      </c>
      <c r="K612" s="183">
        <v>0</v>
      </c>
      <c r="L612" s="183">
        <v>0</v>
      </c>
      <c r="M612" s="183">
        <v>0</v>
      </c>
      <c r="N612" s="183">
        <v>0</v>
      </c>
      <c r="O612" s="183">
        <v>0</v>
      </c>
      <c r="P612" s="14">
        <f>O612-I612</f>
        <v>0</v>
      </c>
      <c r="Q612" s="12">
        <f>G612-O612</f>
        <v>14759485</v>
      </c>
      <c r="R612" s="183">
        <v>0</v>
      </c>
      <c r="S612" s="438">
        <v>0</v>
      </c>
      <c r="T612" s="182"/>
      <c r="U612" s="364">
        <v>3051010602</v>
      </c>
      <c r="V612" s="362" t="s">
        <v>784</v>
      </c>
      <c r="W612" s="283">
        <v>0</v>
      </c>
      <c r="X612" s="283">
        <v>14759485</v>
      </c>
      <c r="Y612" s="283">
        <v>0</v>
      </c>
      <c r="Z612" s="283">
        <v>0</v>
      </c>
      <c r="AA612" s="283">
        <v>0</v>
      </c>
      <c r="AB612" s="283">
        <v>14759485</v>
      </c>
      <c r="AC612" s="283">
        <v>0</v>
      </c>
      <c r="AD612" s="283">
        <v>0</v>
      </c>
      <c r="AE612" s="283">
        <v>0</v>
      </c>
      <c r="AF612" s="283">
        <v>0</v>
      </c>
      <c r="AG612" s="283">
        <v>14759485</v>
      </c>
      <c r="AH612" s="283">
        <v>0</v>
      </c>
      <c r="AI612" s="283">
        <v>0</v>
      </c>
      <c r="AJ612" s="283">
        <v>0</v>
      </c>
      <c r="AK612" s="283">
        <v>0</v>
      </c>
      <c r="AL612" s="283">
        <v>0</v>
      </c>
      <c r="AM612" s="283">
        <v>0</v>
      </c>
      <c r="AN612" s="283">
        <v>0</v>
      </c>
      <c r="AO612" s="283">
        <v>0</v>
      </c>
      <c r="AP612" s="283">
        <v>0</v>
      </c>
      <c r="AQ612" s="283">
        <v>0</v>
      </c>
      <c r="AR612" s="283">
        <v>0</v>
      </c>
      <c r="AS612" s="283">
        <v>0</v>
      </c>
      <c r="AT612" s="283">
        <v>0</v>
      </c>
      <c r="AU612" s="283">
        <v>0</v>
      </c>
      <c r="AV612" s="283">
        <v>0</v>
      </c>
      <c r="AW612" s="283">
        <v>0</v>
      </c>
      <c r="AX612" s="283">
        <v>0</v>
      </c>
      <c r="AY612" s="283">
        <v>0</v>
      </c>
    </row>
    <row r="613" spans="1:51" ht="20.100000000000001" customHeight="1" x14ac:dyDescent="0.25">
      <c r="A613" s="152">
        <v>305102</v>
      </c>
      <c r="B613" s="153" t="s">
        <v>785</v>
      </c>
      <c r="C613" s="154">
        <f t="shared" ref="C613:Q613" si="261">SUM(C614:C615)</f>
        <v>108104849.52</v>
      </c>
      <c r="D613" s="154">
        <f t="shared" si="261"/>
        <v>0</v>
      </c>
      <c r="E613" s="154">
        <f t="shared" si="261"/>
        <v>20000000</v>
      </c>
      <c r="F613" s="154">
        <f t="shared" si="261"/>
        <v>0</v>
      </c>
      <c r="G613" s="154">
        <f t="shared" si="261"/>
        <v>128104849.52</v>
      </c>
      <c r="H613" s="154">
        <f t="shared" si="261"/>
        <v>74400000</v>
      </c>
      <c r="I613" s="154">
        <f t="shared" si="261"/>
        <v>97900000</v>
      </c>
      <c r="J613" s="154">
        <f t="shared" si="261"/>
        <v>30204849.519999996</v>
      </c>
      <c r="K613" s="154">
        <f t="shared" si="261"/>
        <v>23700000</v>
      </c>
      <c r="L613" s="154">
        <f t="shared" si="261"/>
        <v>45700000</v>
      </c>
      <c r="M613" s="154">
        <f t="shared" si="261"/>
        <v>45700000</v>
      </c>
      <c r="N613" s="154">
        <f t="shared" si="261"/>
        <v>10000000</v>
      </c>
      <c r="O613" s="154">
        <f t="shared" si="261"/>
        <v>102600000</v>
      </c>
      <c r="P613" s="154">
        <f t="shared" si="261"/>
        <v>4700000</v>
      </c>
      <c r="Q613" s="154">
        <f t="shared" si="261"/>
        <v>25504849.519999996</v>
      </c>
      <c r="R613" s="154">
        <f>SUM(R614:R615)</f>
        <v>10000000</v>
      </c>
      <c r="S613" s="452">
        <f>SUM(S614:S615)</f>
        <v>102600000</v>
      </c>
      <c r="T613" s="182"/>
      <c r="U613" s="364">
        <v>305102</v>
      </c>
      <c r="V613" s="362" t="s">
        <v>1127</v>
      </c>
      <c r="W613" s="283">
        <v>108104849.52000001</v>
      </c>
      <c r="X613" s="283">
        <v>0</v>
      </c>
      <c r="Y613" s="283">
        <v>0</v>
      </c>
      <c r="Z613" s="283">
        <v>20000000</v>
      </c>
      <c r="AA613" s="283">
        <v>0</v>
      </c>
      <c r="AB613" s="283">
        <v>128104849.52000001</v>
      </c>
      <c r="AC613" s="283">
        <v>0</v>
      </c>
      <c r="AD613" s="283">
        <v>92600000</v>
      </c>
      <c r="AE613" s="283">
        <v>10000000</v>
      </c>
      <c r="AF613" s="283">
        <v>102600000</v>
      </c>
      <c r="AG613" s="283">
        <v>25504849.520000011</v>
      </c>
      <c r="AH613" s="283">
        <v>0</v>
      </c>
      <c r="AI613" s="283">
        <v>23500000</v>
      </c>
      <c r="AJ613" s="283">
        <v>74400000</v>
      </c>
      <c r="AK613" s="283">
        <v>97900000</v>
      </c>
      <c r="AL613" s="283">
        <v>4700000</v>
      </c>
      <c r="AM613" s="283">
        <v>0</v>
      </c>
      <c r="AN613" s="283">
        <v>22000000</v>
      </c>
      <c r="AO613" s="283">
        <v>23700000</v>
      </c>
      <c r="AP613" s="283">
        <v>45700000</v>
      </c>
      <c r="AQ613" s="283">
        <v>52200000</v>
      </c>
      <c r="AR613" s="283">
        <v>0</v>
      </c>
      <c r="AS613" s="283">
        <v>0</v>
      </c>
      <c r="AT613" s="283">
        <v>0</v>
      </c>
      <c r="AU613" s="283">
        <v>22000000</v>
      </c>
      <c r="AV613" s="283">
        <v>23700000</v>
      </c>
      <c r="AW613" s="283">
        <v>45700000</v>
      </c>
      <c r="AX613" s="283">
        <v>45700000</v>
      </c>
      <c r="AY613" s="283">
        <v>45700000</v>
      </c>
    </row>
    <row r="614" spans="1:51" ht="20.100000000000001" customHeight="1" x14ac:dyDescent="0.25">
      <c r="A614" s="10">
        <v>30510201</v>
      </c>
      <c r="B614" s="22" t="s">
        <v>786</v>
      </c>
      <c r="C614" s="23">
        <v>39320849.519999996</v>
      </c>
      <c r="D614" s="183">
        <v>0</v>
      </c>
      <c r="E614" s="131">
        <v>0</v>
      </c>
      <c r="F614" s="131">
        <v>0</v>
      </c>
      <c r="G614" s="12">
        <f>C614+D614+E614-F614</f>
        <v>39320849.519999996</v>
      </c>
      <c r="H614" s="183">
        <v>13816000</v>
      </c>
      <c r="I614" s="183">
        <v>13816000</v>
      </c>
      <c r="J614" s="183">
        <f>G614-I614</f>
        <v>25504849.519999996</v>
      </c>
      <c r="K614" s="183">
        <v>2600000</v>
      </c>
      <c r="L614" s="183">
        <v>2600000</v>
      </c>
      <c r="M614" s="183">
        <v>2600000</v>
      </c>
      <c r="N614" s="183">
        <v>0</v>
      </c>
      <c r="O614" s="183">
        <v>13816000</v>
      </c>
      <c r="P614" s="12">
        <f>O614-I614</f>
        <v>0</v>
      </c>
      <c r="Q614" s="12">
        <f>G614-O614</f>
        <v>25504849.519999996</v>
      </c>
      <c r="R614" s="183">
        <v>0</v>
      </c>
      <c r="S614" s="438">
        <v>13816000</v>
      </c>
      <c r="T614" s="182"/>
      <c r="U614" s="364">
        <v>30510201</v>
      </c>
      <c r="V614" s="362" t="s">
        <v>1128</v>
      </c>
      <c r="W614" s="283">
        <v>39320849.520000003</v>
      </c>
      <c r="X614" s="283">
        <v>0</v>
      </c>
      <c r="Y614" s="283">
        <v>0</v>
      </c>
      <c r="Z614" s="283">
        <v>0</v>
      </c>
      <c r="AA614" s="283">
        <v>0</v>
      </c>
      <c r="AB614" s="283">
        <v>39320849.520000003</v>
      </c>
      <c r="AC614" s="283">
        <v>0</v>
      </c>
      <c r="AD614" s="283">
        <v>13816000</v>
      </c>
      <c r="AE614" s="283">
        <v>0</v>
      </c>
      <c r="AF614" s="283">
        <v>13816000</v>
      </c>
      <c r="AG614" s="283">
        <v>25504849.520000003</v>
      </c>
      <c r="AH614" s="283">
        <v>0</v>
      </c>
      <c r="AI614" s="283">
        <v>0</v>
      </c>
      <c r="AJ614" s="283">
        <v>13816000</v>
      </c>
      <c r="AK614" s="283">
        <v>13816000</v>
      </c>
      <c r="AL614" s="283">
        <v>0</v>
      </c>
      <c r="AM614" s="283">
        <v>0</v>
      </c>
      <c r="AN614" s="283">
        <v>0</v>
      </c>
      <c r="AO614" s="283">
        <v>2600000</v>
      </c>
      <c r="AP614" s="283">
        <v>2600000</v>
      </c>
      <c r="AQ614" s="283">
        <v>11216000</v>
      </c>
      <c r="AR614" s="283">
        <v>0</v>
      </c>
      <c r="AS614" s="283">
        <v>0</v>
      </c>
      <c r="AT614" s="283">
        <v>0</v>
      </c>
      <c r="AU614" s="283">
        <v>0</v>
      </c>
      <c r="AV614" s="283">
        <v>2600000</v>
      </c>
      <c r="AW614" s="283">
        <v>2600000</v>
      </c>
      <c r="AX614" s="283">
        <v>2600000</v>
      </c>
      <c r="AY614" s="283">
        <v>2600000</v>
      </c>
    </row>
    <row r="615" spans="1:51" ht="20.100000000000001" customHeight="1" x14ac:dyDescent="0.25">
      <c r="A615" s="10">
        <v>30510204</v>
      </c>
      <c r="B615" s="22" t="s">
        <v>787</v>
      </c>
      <c r="C615" s="25">
        <v>68784000</v>
      </c>
      <c r="D615" s="183">
        <v>0</v>
      </c>
      <c r="E615" s="131">
        <v>20000000</v>
      </c>
      <c r="F615" s="131">
        <v>0</v>
      </c>
      <c r="G615" s="14">
        <f>C615+D615+E615-F615</f>
        <v>88784000</v>
      </c>
      <c r="H615" s="183">
        <v>60584000</v>
      </c>
      <c r="I615" s="183">
        <v>84084000</v>
      </c>
      <c r="J615" s="183">
        <f>G615-I615</f>
        <v>4700000</v>
      </c>
      <c r="K615" s="183">
        <v>21100000</v>
      </c>
      <c r="L615" s="183">
        <v>43100000</v>
      </c>
      <c r="M615" s="183">
        <v>43100000</v>
      </c>
      <c r="N615" s="183">
        <v>10000000</v>
      </c>
      <c r="O615" s="183">
        <v>88784000</v>
      </c>
      <c r="P615" s="14">
        <f>O615-I615</f>
        <v>4700000</v>
      </c>
      <c r="Q615" s="12">
        <f>G615-O615</f>
        <v>0</v>
      </c>
      <c r="R615" s="183">
        <v>10000000</v>
      </c>
      <c r="S615" s="438">
        <v>88784000</v>
      </c>
      <c r="T615" s="182"/>
      <c r="U615" s="364">
        <v>30510204</v>
      </c>
      <c r="V615" s="362" t="s">
        <v>1129</v>
      </c>
      <c r="W615" s="283">
        <v>68784000</v>
      </c>
      <c r="X615" s="283">
        <v>0</v>
      </c>
      <c r="Y615" s="283">
        <v>0</v>
      </c>
      <c r="Z615" s="283">
        <v>20000000</v>
      </c>
      <c r="AA615" s="283">
        <v>0</v>
      </c>
      <c r="AB615" s="283">
        <v>88784000</v>
      </c>
      <c r="AC615" s="283">
        <v>0</v>
      </c>
      <c r="AD615" s="283">
        <v>78784000</v>
      </c>
      <c r="AE615" s="283">
        <v>10000000</v>
      </c>
      <c r="AF615" s="283">
        <v>88784000</v>
      </c>
      <c r="AG615" s="283">
        <v>0</v>
      </c>
      <c r="AH615" s="283">
        <v>0</v>
      </c>
      <c r="AI615" s="283">
        <v>23500000</v>
      </c>
      <c r="AJ615" s="283">
        <v>60584000</v>
      </c>
      <c r="AK615" s="283">
        <v>84084000</v>
      </c>
      <c r="AL615" s="283">
        <v>4700000</v>
      </c>
      <c r="AM615" s="283">
        <v>0</v>
      </c>
      <c r="AN615" s="283">
        <v>22000000</v>
      </c>
      <c r="AO615" s="283">
        <v>21100000</v>
      </c>
      <c r="AP615" s="283">
        <v>43100000</v>
      </c>
      <c r="AQ615" s="283">
        <v>40984000</v>
      </c>
      <c r="AR615" s="283">
        <v>0</v>
      </c>
      <c r="AS615" s="283">
        <v>0</v>
      </c>
      <c r="AT615" s="283">
        <v>0</v>
      </c>
      <c r="AU615" s="283">
        <v>22000000</v>
      </c>
      <c r="AV615" s="283">
        <v>21100000</v>
      </c>
      <c r="AW615" s="283">
        <v>43100000</v>
      </c>
      <c r="AX615" s="283">
        <v>43100000</v>
      </c>
      <c r="AY615" s="283">
        <v>43100000</v>
      </c>
    </row>
    <row r="616" spans="1:51" ht="20.100000000000001" customHeight="1" x14ac:dyDescent="0.25">
      <c r="A616" s="152">
        <v>305103</v>
      </c>
      <c r="B616" s="153" t="s">
        <v>788</v>
      </c>
      <c r="C616" s="154">
        <f t="shared" ref="C616:S616" si="262">SUM(C617)</f>
        <v>50000000</v>
      </c>
      <c r="D616" s="154">
        <f t="shared" si="262"/>
        <v>0</v>
      </c>
      <c r="E616" s="154">
        <f t="shared" si="262"/>
        <v>0</v>
      </c>
      <c r="F616" s="154">
        <f t="shared" si="262"/>
        <v>0</v>
      </c>
      <c r="G616" s="154">
        <f t="shared" si="262"/>
        <v>50000000</v>
      </c>
      <c r="H616" s="154">
        <f t="shared" si="262"/>
        <v>0</v>
      </c>
      <c r="I616" s="154">
        <f t="shared" si="262"/>
        <v>0</v>
      </c>
      <c r="J616" s="154">
        <f t="shared" si="262"/>
        <v>50000000</v>
      </c>
      <c r="K616" s="154">
        <f t="shared" si="262"/>
        <v>0</v>
      </c>
      <c r="L616" s="154">
        <f t="shared" si="262"/>
        <v>0</v>
      </c>
      <c r="M616" s="154">
        <f t="shared" si="262"/>
        <v>0</v>
      </c>
      <c r="N616" s="154">
        <f t="shared" si="262"/>
        <v>0</v>
      </c>
      <c r="O616" s="154">
        <f t="shared" si="262"/>
        <v>0</v>
      </c>
      <c r="P616" s="154">
        <f t="shared" si="262"/>
        <v>0</v>
      </c>
      <c r="Q616" s="154">
        <f t="shared" si="262"/>
        <v>50000000</v>
      </c>
      <c r="R616" s="154">
        <f t="shared" si="262"/>
        <v>0</v>
      </c>
      <c r="S616" s="452">
        <f t="shared" si="262"/>
        <v>0</v>
      </c>
      <c r="T616" s="182"/>
      <c r="U616" s="364">
        <v>305103</v>
      </c>
      <c r="V616" s="362" t="s">
        <v>1130</v>
      </c>
      <c r="W616" s="283">
        <v>50000000</v>
      </c>
      <c r="X616" s="283">
        <v>0</v>
      </c>
      <c r="Y616" s="283">
        <v>0</v>
      </c>
      <c r="Z616" s="283">
        <v>0</v>
      </c>
      <c r="AA616" s="283">
        <v>0</v>
      </c>
      <c r="AB616" s="283">
        <v>50000000</v>
      </c>
      <c r="AC616" s="283">
        <v>0</v>
      </c>
      <c r="AD616" s="283">
        <v>0</v>
      </c>
      <c r="AE616" s="283">
        <v>0</v>
      </c>
      <c r="AF616" s="283">
        <v>0</v>
      </c>
      <c r="AG616" s="283">
        <v>50000000</v>
      </c>
      <c r="AH616" s="283">
        <v>0</v>
      </c>
      <c r="AI616" s="283">
        <v>0</v>
      </c>
      <c r="AJ616" s="283">
        <v>0</v>
      </c>
      <c r="AK616" s="283">
        <v>0</v>
      </c>
      <c r="AL616" s="283">
        <v>0</v>
      </c>
      <c r="AM616" s="283">
        <v>0</v>
      </c>
      <c r="AN616" s="283">
        <v>0</v>
      </c>
      <c r="AO616" s="283">
        <v>0</v>
      </c>
      <c r="AP616" s="283">
        <v>0</v>
      </c>
      <c r="AQ616" s="283">
        <v>0</v>
      </c>
      <c r="AR616" s="283">
        <v>0</v>
      </c>
      <c r="AS616" s="283">
        <v>0</v>
      </c>
      <c r="AT616" s="283">
        <v>0</v>
      </c>
      <c r="AU616" s="283">
        <v>0</v>
      </c>
      <c r="AV616" s="283">
        <v>0</v>
      </c>
      <c r="AW616" s="283">
        <v>0</v>
      </c>
      <c r="AX616" s="283">
        <v>0</v>
      </c>
      <c r="AY616" s="283">
        <v>0</v>
      </c>
    </row>
    <row r="617" spans="1:51" ht="20.100000000000001" customHeight="1" x14ac:dyDescent="0.25">
      <c r="A617" s="10">
        <v>30510304</v>
      </c>
      <c r="B617" s="22" t="s">
        <v>789</v>
      </c>
      <c r="C617" s="27">
        <v>50000000</v>
      </c>
      <c r="D617" s="183">
        <v>0</v>
      </c>
      <c r="E617" s="131">
        <v>0</v>
      </c>
      <c r="F617" s="131">
        <v>0</v>
      </c>
      <c r="G617" s="15">
        <f>C617+D617+E617-F617</f>
        <v>50000000</v>
      </c>
      <c r="H617" s="183">
        <v>0</v>
      </c>
      <c r="I617" s="183">
        <v>0</v>
      </c>
      <c r="J617" s="183">
        <f>G617-I617</f>
        <v>50000000</v>
      </c>
      <c r="K617" s="183">
        <v>0</v>
      </c>
      <c r="L617" s="183">
        <v>0</v>
      </c>
      <c r="M617" s="183">
        <v>0</v>
      </c>
      <c r="N617" s="183">
        <v>0</v>
      </c>
      <c r="O617" s="183">
        <v>0</v>
      </c>
      <c r="P617" s="15">
        <f>O617-I617</f>
        <v>0</v>
      </c>
      <c r="Q617" s="12">
        <f>G617-O617</f>
        <v>50000000</v>
      </c>
      <c r="R617" s="183">
        <v>0</v>
      </c>
      <c r="S617" s="438">
        <v>0</v>
      </c>
      <c r="T617" s="182"/>
      <c r="U617" s="364">
        <v>30510304</v>
      </c>
      <c r="V617" s="362" t="s">
        <v>1131</v>
      </c>
      <c r="W617" s="283">
        <v>50000000</v>
      </c>
      <c r="X617" s="283">
        <v>0</v>
      </c>
      <c r="Y617" s="283">
        <v>0</v>
      </c>
      <c r="Z617" s="283">
        <v>0</v>
      </c>
      <c r="AA617" s="283">
        <v>0</v>
      </c>
      <c r="AB617" s="283">
        <v>50000000</v>
      </c>
      <c r="AC617" s="283">
        <v>0</v>
      </c>
      <c r="AD617" s="283">
        <v>0</v>
      </c>
      <c r="AE617" s="283">
        <v>0</v>
      </c>
      <c r="AF617" s="283">
        <v>0</v>
      </c>
      <c r="AG617" s="283">
        <v>50000000</v>
      </c>
      <c r="AH617" s="283">
        <v>0</v>
      </c>
      <c r="AI617" s="283">
        <v>0</v>
      </c>
      <c r="AJ617" s="283">
        <v>0</v>
      </c>
      <c r="AK617" s="283">
        <v>0</v>
      </c>
      <c r="AL617" s="283">
        <v>0</v>
      </c>
      <c r="AM617" s="283">
        <v>0</v>
      </c>
      <c r="AN617" s="283">
        <v>0</v>
      </c>
      <c r="AO617" s="283">
        <v>0</v>
      </c>
      <c r="AP617" s="283">
        <v>0</v>
      </c>
      <c r="AQ617" s="283">
        <v>0</v>
      </c>
      <c r="AR617" s="283">
        <v>0</v>
      </c>
      <c r="AS617" s="283">
        <v>0</v>
      </c>
      <c r="AT617" s="283">
        <v>0</v>
      </c>
      <c r="AU617" s="283">
        <v>0</v>
      </c>
      <c r="AV617" s="283">
        <v>0</v>
      </c>
      <c r="AW617" s="283">
        <v>0</v>
      </c>
      <c r="AX617" s="283">
        <v>0</v>
      </c>
      <c r="AY617" s="283">
        <v>0</v>
      </c>
    </row>
    <row r="618" spans="1:51" ht="20.100000000000001" customHeight="1" x14ac:dyDescent="0.25">
      <c r="A618" s="152">
        <v>306</v>
      </c>
      <c r="B618" s="153" t="s">
        <v>790</v>
      </c>
      <c r="C618" s="154">
        <f t="shared" ref="C618:S618" si="263">C619</f>
        <v>7005992713.8338375</v>
      </c>
      <c r="D618" s="154">
        <f t="shared" si="263"/>
        <v>7436304380.3400002</v>
      </c>
      <c r="E618" s="154">
        <f t="shared" si="263"/>
        <v>1567215000</v>
      </c>
      <c r="F618" s="154">
        <f t="shared" si="263"/>
        <v>0</v>
      </c>
      <c r="G618" s="154">
        <f t="shared" si="263"/>
        <v>16009512094.17384</v>
      </c>
      <c r="H618" s="154">
        <f t="shared" si="263"/>
        <v>836500911.82999992</v>
      </c>
      <c r="I618" s="154">
        <f t="shared" si="263"/>
        <v>3169865720.3899999</v>
      </c>
      <c r="J618" s="154">
        <f t="shared" si="263"/>
        <v>12839646373.783838</v>
      </c>
      <c r="K618" s="154">
        <f t="shared" si="263"/>
        <v>1202947310.8899999</v>
      </c>
      <c r="L618" s="154">
        <f t="shared" si="263"/>
        <v>1277575306.8899999</v>
      </c>
      <c r="M618" s="154">
        <f t="shared" si="263"/>
        <v>1277575306.8899999</v>
      </c>
      <c r="N618" s="154">
        <f t="shared" si="263"/>
        <v>245378473.00000006</v>
      </c>
      <c r="O618" s="154">
        <f t="shared" si="263"/>
        <v>6404372009.4700003</v>
      </c>
      <c r="P618" s="154">
        <f t="shared" si="263"/>
        <v>3234506289.0799999</v>
      </c>
      <c r="Q618" s="154">
        <f t="shared" si="263"/>
        <v>9605140084.7038383</v>
      </c>
      <c r="R618" s="154">
        <f t="shared" si="263"/>
        <v>245378473.00000006</v>
      </c>
      <c r="S618" s="452">
        <f t="shared" si="263"/>
        <v>6404372009.4700003</v>
      </c>
      <c r="T618" s="182"/>
      <c r="U618" s="364">
        <v>306</v>
      </c>
      <c r="V618" s="362" t="s">
        <v>1132</v>
      </c>
      <c r="W618" s="283">
        <v>7005992713.8338394</v>
      </c>
      <c r="X618" s="283">
        <v>7436304380.3400002</v>
      </c>
      <c r="Y618" s="283">
        <v>0</v>
      </c>
      <c r="Z618" s="283">
        <v>1567215000</v>
      </c>
      <c r="AA618" s="283">
        <v>0</v>
      </c>
      <c r="AB618" s="283">
        <v>16009512094.17384</v>
      </c>
      <c r="AC618" s="283">
        <v>164650357</v>
      </c>
      <c r="AD618" s="283">
        <v>6158993536.4699993</v>
      </c>
      <c r="AE618" s="283">
        <v>245378473</v>
      </c>
      <c r="AF618" s="283">
        <v>6404372009.4699993</v>
      </c>
      <c r="AG618" s="283">
        <v>9605140084.7038403</v>
      </c>
      <c r="AH618" s="283">
        <v>0</v>
      </c>
      <c r="AI618" s="283">
        <v>2333364808.5599999</v>
      </c>
      <c r="AJ618" s="283">
        <v>836500911.8300004</v>
      </c>
      <c r="AK618" s="283">
        <v>3169865720.3900003</v>
      </c>
      <c r="AL618" s="283">
        <v>3234506289.079999</v>
      </c>
      <c r="AM618" s="283">
        <v>0</v>
      </c>
      <c r="AN618" s="283">
        <v>74627996</v>
      </c>
      <c r="AO618" s="283">
        <v>1202947310.8899999</v>
      </c>
      <c r="AP618" s="283">
        <v>1277575306.8899999</v>
      </c>
      <c r="AQ618" s="283">
        <v>1892290413.5000005</v>
      </c>
      <c r="AR618" s="283">
        <v>0</v>
      </c>
      <c r="AS618" s="283">
        <v>0</v>
      </c>
      <c r="AT618" s="283">
        <v>0</v>
      </c>
      <c r="AU618" s="283">
        <v>74627996</v>
      </c>
      <c r="AV618" s="283">
        <v>1202947310.8899999</v>
      </c>
      <c r="AW618" s="283">
        <v>1277575306.8899999</v>
      </c>
      <c r="AX618" s="283">
        <v>1277575306.8899999</v>
      </c>
      <c r="AY618" s="283">
        <v>1277575306.8899999</v>
      </c>
    </row>
    <row r="619" spans="1:51" ht="20.100000000000001" customHeight="1" x14ac:dyDescent="0.25">
      <c r="A619" s="152">
        <v>3061</v>
      </c>
      <c r="B619" s="153" t="s">
        <v>791</v>
      </c>
      <c r="C619" s="154">
        <f>C620+C629+C636+C657+C670+C677+C679</f>
        <v>7005992713.8338375</v>
      </c>
      <c r="D619" s="154">
        <f t="shared" ref="D619:Q619" si="264">D620+D629+D636+D657+D670+D677+D679</f>
        <v>7436304380.3400002</v>
      </c>
      <c r="E619" s="154">
        <f t="shared" si="264"/>
        <v>1567215000</v>
      </c>
      <c r="F619" s="154">
        <f t="shared" si="264"/>
        <v>0</v>
      </c>
      <c r="G619" s="154">
        <f t="shared" si="264"/>
        <v>16009512094.17384</v>
      </c>
      <c r="H619" s="154">
        <f t="shared" si="264"/>
        <v>836500911.82999992</v>
      </c>
      <c r="I619" s="154">
        <f t="shared" si="264"/>
        <v>3169865720.3899999</v>
      </c>
      <c r="J619" s="154">
        <f t="shared" si="264"/>
        <v>12839646373.783838</v>
      </c>
      <c r="K619" s="154">
        <f t="shared" si="264"/>
        <v>1202947310.8899999</v>
      </c>
      <c r="L619" s="154">
        <f t="shared" si="264"/>
        <v>1277575306.8899999</v>
      </c>
      <c r="M619" s="154">
        <f t="shared" si="264"/>
        <v>1277575306.8899999</v>
      </c>
      <c r="N619" s="154">
        <f t="shared" si="264"/>
        <v>245378473.00000006</v>
      </c>
      <c r="O619" s="154">
        <f t="shared" si="264"/>
        <v>6404372009.4700003</v>
      </c>
      <c r="P619" s="154">
        <f t="shared" si="264"/>
        <v>3234506289.0799999</v>
      </c>
      <c r="Q619" s="154">
        <f t="shared" si="264"/>
        <v>9605140084.7038383</v>
      </c>
      <c r="R619" s="154">
        <f>R620+R629+R636+R657+R670+R677+R679</f>
        <v>245378473.00000006</v>
      </c>
      <c r="S619" s="452">
        <f>S620+S629+S636+S657+S670+S677+S679</f>
        <v>6404372009.4700003</v>
      </c>
      <c r="T619" s="182"/>
      <c r="U619" s="364">
        <v>3061</v>
      </c>
      <c r="V619" s="362" t="s">
        <v>1133</v>
      </c>
      <c r="W619" s="283">
        <v>7005992713.8338394</v>
      </c>
      <c r="X619" s="283">
        <v>7436304380.3400002</v>
      </c>
      <c r="Y619" s="283">
        <v>0</v>
      </c>
      <c r="Z619" s="283">
        <v>1567215000</v>
      </c>
      <c r="AA619" s="283">
        <v>0</v>
      </c>
      <c r="AB619" s="283">
        <v>16009512094.17384</v>
      </c>
      <c r="AC619" s="283">
        <v>164650357</v>
      </c>
      <c r="AD619" s="283">
        <v>6158993536.4699993</v>
      </c>
      <c r="AE619" s="283">
        <v>245378473</v>
      </c>
      <c r="AF619" s="283">
        <v>6404372009.4699993</v>
      </c>
      <c r="AG619" s="283">
        <v>9605140084.7038403</v>
      </c>
      <c r="AH619" s="283">
        <v>0</v>
      </c>
      <c r="AI619" s="283">
        <v>2333364808.5599999</v>
      </c>
      <c r="AJ619" s="283">
        <v>836500911.8300004</v>
      </c>
      <c r="AK619" s="283">
        <v>3169865720.3900003</v>
      </c>
      <c r="AL619" s="283">
        <v>3234506289.079999</v>
      </c>
      <c r="AM619" s="283">
        <v>0</v>
      </c>
      <c r="AN619" s="283">
        <v>74627996</v>
      </c>
      <c r="AO619" s="283">
        <v>1202947310.8899999</v>
      </c>
      <c r="AP619" s="283">
        <v>1277575306.8899999</v>
      </c>
      <c r="AQ619" s="283">
        <v>1892290413.5000005</v>
      </c>
      <c r="AR619" s="283">
        <v>0</v>
      </c>
      <c r="AS619" s="283">
        <v>0</v>
      </c>
      <c r="AT619" s="283">
        <v>0</v>
      </c>
      <c r="AU619" s="283">
        <v>74627996</v>
      </c>
      <c r="AV619" s="283">
        <v>1202947310.8899999</v>
      </c>
      <c r="AW619" s="283">
        <v>1277575306.8899999</v>
      </c>
      <c r="AX619" s="283">
        <v>1277575306.8899999</v>
      </c>
      <c r="AY619" s="283">
        <v>1277575306.8899999</v>
      </c>
    </row>
    <row r="620" spans="1:51" ht="20.100000000000001" customHeight="1" x14ac:dyDescent="0.25">
      <c r="A620" s="152">
        <v>306101</v>
      </c>
      <c r="B620" s="153" t="s">
        <v>792</v>
      </c>
      <c r="C620" s="154">
        <f>C621+C622+C623+C626</f>
        <v>49637465</v>
      </c>
      <c r="D620" s="154">
        <f t="shared" ref="D620:Q620" si="265">D621+D622+D623+D626</f>
        <v>30602460</v>
      </c>
      <c r="E620" s="154">
        <f t="shared" si="265"/>
        <v>0</v>
      </c>
      <c r="F620" s="154">
        <f t="shared" si="265"/>
        <v>0</v>
      </c>
      <c r="G620" s="154">
        <f t="shared" si="265"/>
        <v>80239925</v>
      </c>
      <c r="H620" s="154">
        <f t="shared" si="265"/>
        <v>0</v>
      </c>
      <c r="I620" s="154">
        <f t="shared" si="265"/>
        <v>0</v>
      </c>
      <c r="J620" s="154">
        <f t="shared" si="265"/>
        <v>80239925</v>
      </c>
      <c r="K620" s="154">
        <f t="shared" si="265"/>
        <v>0</v>
      </c>
      <c r="L620" s="154">
        <f t="shared" si="265"/>
        <v>0</v>
      </c>
      <c r="M620" s="154">
        <f t="shared" si="265"/>
        <v>0</v>
      </c>
      <c r="N620" s="154">
        <f t="shared" si="265"/>
        <v>0</v>
      </c>
      <c r="O620" s="154">
        <f t="shared" si="265"/>
        <v>0</v>
      </c>
      <c r="P620" s="154">
        <f t="shared" si="265"/>
        <v>0</v>
      </c>
      <c r="Q620" s="154">
        <f t="shared" si="265"/>
        <v>80239925</v>
      </c>
      <c r="R620" s="154">
        <f>R621+R622+R623+R626</f>
        <v>0</v>
      </c>
      <c r="S620" s="452">
        <f>S621+S622+S623+S626</f>
        <v>0</v>
      </c>
      <c r="T620" s="182"/>
      <c r="U620" s="364">
        <v>306101</v>
      </c>
      <c r="V620" s="362" t="s">
        <v>1134</v>
      </c>
      <c r="W620" s="283">
        <v>49637465</v>
      </c>
      <c r="X620" s="283">
        <v>30602460</v>
      </c>
      <c r="Y620" s="283">
        <v>0</v>
      </c>
      <c r="Z620" s="283">
        <v>0</v>
      </c>
      <c r="AA620" s="283">
        <v>0</v>
      </c>
      <c r="AB620" s="283">
        <v>80239925</v>
      </c>
      <c r="AC620" s="283">
        <v>0</v>
      </c>
      <c r="AD620" s="283">
        <v>0</v>
      </c>
      <c r="AE620" s="283">
        <v>0</v>
      </c>
      <c r="AF620" s="283">
        <v>0</v>
      </c>
      <c r="AG620" s="283">
        <v>80239925</v>
      </c>
      <c r="AH620" s="283">
        <v>0</v>
      </c>
      <c r="AI620" s="283">
        <v>0</v>
      </c>
      <c r="AJ620" s="283">
        <v>0</v>
      </c>
      <c r="AK620" s="283">
        <v>0</v>
      </c>
      <c r="AL620" s="283">
        <v>0</v>
      </c>
      <c r="AM620" s="283">
        <v>0</v>
      </c>
      <c r="AN620" s="283">
        <v>0</v>
      </c>
      <c r="AO620" s="283">
        <v>0</v>
      </c>
      <c r="AP620" s="283">
        <v>0</v>
      </c>
      <c r="AQ620" s="283">
        <v>0</v>
      </c>
      <c r="AR620" s="283">
        <v>0</v>
      </c>
      <c r="AS620" s="283">
        <v>0</v>
      </c>
      <c r="AT620" s="283">
        <v>0</v>
      </c>
      <c r="AU620" s="283">
        <v>0</v>
      </c>
      <c r="AV620" s="283">
        <v>0</v>
      </c>
      <c r="AW620" s="283">
        <v>0</v>
      </c>
      <c r="AX620" s="283">
        <v>0</v>
      </c>
      <c r="AY620" s="283">
        <v>0</v>
      </c>
    </row>
    <row r="621" spans="1:51" ht="20.100000000000001" customHeight="1" x14ac:dyDescent="0.25">
      <c r="A621" s="10">
        <v>30610101</v>
      </c>
      <c r="B621" s="22" t="s">
        <v>793</v>
      </c>
      <c r="C621" s="23">
        <v>9637465</v>
      </c>
      <c r="D621" s="183">
        <v>0</v>
      </c>
      <c r="E621" s="131">
        <v>0</v>
      </c>
      <c r="F621" s="131">
        <v>0</v>
      </c>
      <c r="G621" s="12">
        <f>C621+D621+E621-F621</f>
        <v>9637465</v>
      </c>
      <c r="H621" s="183">
        <v>0</v>
      </c>
      <c r="I621" s="183">
        <v>0</v>
      </c>
      <c r="J621" s="183">
        <f>G621-I621</f>
        <v>9637465</v>
      </c>
      <c r="K621" s="183">
        <v>0</v>
      </c>
      <c r="L621" s="183">
        <v>0</v>
      </c>
      <c r="M621" s="183">
        <v>0</v>
      </c>
      <c r="N621" s="183">
        <v>0</v>
      </c>
      <c r="O621" s="183">
        <v>0</v>
      </c>
      <c r="P621" s="12">
        <f>O621-I621</f>
        <v>0</v>
      </c>
      <c r="Q621" s="12">
        <f>G621-O621</f>
        <v>9637465</v>
      </c>
      <c r="R621" s="183">
        <v>0</v>
      </c>
      <c r="S621" s="438">
        <v>0</v>
      </c>
      <c r="T621" s="182"/>
      <c r="U621" s="364">
        <v>30610101</v>
      </c>
      <c r="V621" s="362" t="s">
        <v>1135</v>
      </c>
      <c r="W621" s="283">
        <v>9637465</v>
      </c>
      <c r="X621" s="283">
        <v>0</v>
      </c>
      <c r="Y621" s="283">
        <v>0</v>
      </c>
      <c r="Z621" s="283">
        <v>0</v>
      </c>
      <c r="AA621" s="283">
        <v>0</v>
      </c>
      <c r="AB621" s="283">
        <v>9637465</v>
      </c>
      <c r="AC621" s="283">
        <v>0</v>
      </c>
      <c r="AD621" s="283">
        <v>0</v>
      </c>
      <c r="AE621" s="283">
        <v>0</v>
      </c>
      <c r="AF621" s="283">
        <v>0</v>
      </c>
      <c r="AG621" s="283">
        <v>9637465</v>
      </c>
      <c r="AH621" s="283">
        <v>0</v>
      </c>
      <c r="AI621" s="283">
        <v>0</v>
      </c>
      <c r="AJ621" s="283">
        <v>0</v>
      </c>
      <c r="AK621" s="283">
        <v>0</v>
      </c>
      <c r="AL621" s="283">
        <v>0</v>
      </c>
      <c r="AM621" s="283">
        <v>0</v>
      </c>
      <c r="AN621" s="283">
        <v>0</v>
      </c>
      <c r="AO621" s="283">
        <v>0</v>
      </c>
      <c r="AP621" s="283">
        <v>0</v>
      </c>
      <c r="AQ621" s="283">
        <v>0</v>
      </c>
      <c r="AR621" s="283">
        <v>0</v>
      </c>
      <c r="AS621" s="283">
        <v>0</v>
      </c>
      <c r="AT621" s="283">
        <v>0</v>
      </c>
      <c r="AU621" s="283">
        <v>0</v>
      </c>
      <c r="AV621" s="283">
        <v>0</v>
      </c>
      <c r="AW621" s="283">
        <v>0</v>
      </c>
      <c r="AX621" s="283">
        <v>0</v>
      </c>
      <c r="AY621" s="283">
        <v>0</v>
      </c>
    </row>
    <row r="622" spans="1:51" ht="20.100000000000001" customHeight="1" x14ac:dyDescent="0.25">
      <c r="A622" s="10">
        <v>30610103</v>
      </c>
      <c r="B622" s="22" t="s">
        <v>794</v>
      </c>
      <c r="C622" s="25">
        <v>40000000</v>
      </c>
      <c r="D622" s="183">
        <v>0</v>
      </c>
      <c r="E622" s="131">
        <v>0</v>
      </c>
      <c r="F622" s="131">
        <v>0</v>
      </c>
      <c r="G622" s="14">
        <f>C622+D622+E622-F622</f>
        <v>40000000</v>
      </c>
      <c r="H622" s="183">
        <v>0</v>
      </c>
      <c r="I622" s="183">
        <v>0</v>
      </c>
      <c r="J622" s="183">
        <f>G622-I622</f>
        <v>40000000</v>
      </c>
      <c r="K622" s="183">
        <v>0</v>
      </c>
      <c r="L622" s="183">
        <v>0</v>
      </c>
      <c r="M622" s="183">
        <v>0</v>
      </c>
      <c r="N622" s="183">
        <v>0</v>
      </c>
      <c r="O622" s="183">
        <v>0</v>
      </c>
      <c r="P622" s="14">
        <f>O622-I622</f>
        <v>0</v>
      </c>
      <c r="Q622" s="12">
        <f>G622-O622</f>
        <v>40000000</v>
      </c>
      <c r="R622" s="183">
        <v>0</v>
      </c>
      <c r="S622" s="438">
        <v>0</v>
      </c>
      <c r="T622" s="182"/>
      <c r="U622" s="364">
        <v>30610103</v>
      </c>
      <c r="V622" s="362" t="s">
        <v>1134</v>
      </c>
      <c r="W622" s="283">
        <v>40000000</v>
      </c>
      <c r="X622" s="283">
        <v>0</v>
      </c>
      <c r="Y622" s="283">
        <v>0</v>
      </c>
      <c r="Z622" s="283">
        <v>0</v>
      </c>
      <c r="AA622" s="283">
        <v>0</v>
      </c>
      <c r="AB622" s="283">
        <v>40000000</v>
      </c>
      <c r="AC622" s="283">
        <v>0</v>
      </c>
      <c r="AD622" s="283">
        <v>0</v>
      </c>
      <c r="AE622" s="283">
        <v>0</v>
      </c>
      <c r="AF622" s="283">
        <v>0</v>
      </c>
      <c r="AG622" s="283">
        <v>40000000</v>
      </c>
      <c r="AH622" s="283">
        <v>0</v>
      </c>
      <c r="AI622" s="283">
        <v>0</v>
      </c>
      <c r="AJ622" s="283">
        <v>0</v>
      </c>
      <c r="AK622" s="283">
        <v>0</v>
      </c>
      <c r="AL622" s="283">
        <v>0</v>
      </c>
      <c r="AM622" s="283">
        <v>0</v>
      </c>
      <c r="AN622" s="283">
        <v>0</v>
      </c>
      <c r="AO622" s="283">
        <v>0</v>
      </c>
      <c r="AP622" s="283">
        <v>0</v>
      </c>
      <c r="AQ622" s="283">
        <v>0</v>
      </c>
      <c r="AR622" s="283">
        <v>0</v>
      </c>
      <c r="AS622" s="283">
        <v>0</v>
      </c>
      <c r="AT622" s="283">
        <v>0</v>
      </c>
      <c r="AU622" s="283">
        <v>0</v>
      </c>
      <c r="AV622" s="283">
        <v>0</v>
      </c>
      <c r="AW622" s="283">
        <v>0</v>
      </c>
      <c r="AX622" s="283">
        <v>0</v>
      </c>
      <c r="AY622" s="283">
        <v>0</v>
      </c>
    </row>
    <row r="623" spans="1:51" ht="20.100000000000001" customHeight="1" x14ac:dyDescent="0.25">
      <c r="A623" s="152">
        <v>30610106</v>
      </c>
      <c r="B623" s="153" t="s">
        <v>586</v>
      </c>
      <c r="C623" s="154">
        <f t="shared" ref="C623:Q623" si="266">C624+C625</f>
        <v>0</v>
      </c>
      <c r="D623" s="154">
        <f t="shared" si="266"/>
        <v>11933425</v>
      </c>
      <c r="E623" s="154">
        <f t="shared" si="266"/>
        <v>0</v>
      </c>
      <c r="F623" s="154">
        <f t="shared" si="266"/>
        <v>0</v>
      </c>
      <c r="G623" s="154">
        <f t="shared" si="266"/>
        <v>11933425</v>
      </c>
      <c r="H623" s="154">
        <f t="shared" si="266"/>
        <v>0</v>
      </c>
      <c r="I623" s="154">
        <f t="shared" si="266"/>
        <v>0</v>
      </c>
      <c r="J623" s="154">
        <f t="shared" si="266"/>
        <v>11933425</v>
      </c>
      <c r="K623" s="154">
        <f t="shared" si="266"/>
        <v>0</v>
      </c>
      <c r="L623" s="154">
        <f t="shared" si="266"/>
        <v>0</v>
      </c>
      <c r="M623" s="154">
        <f t="shared" si="266"/>
        <v>0</v>
      </c>
      <c r="N623" s="154">
        <f t="shared" si="266"/>
        <v>0</v>
      </c>
      <c r="O623" s="154">
        <f t="shared" si="266"/>
        <v>0</v>
      </c>
      <c r="P623" s="154">
        <f t="shared" si="266"/>
        <v>0</v>
      </c>
      <c r="Q623" s="154">
        <f t="shared" si="266"/>
        <v>11933425</v>
      </c>
      <c r="R623" s="154">
        <f>R624+R625</f>
        <v>0</v>
      </c>
      <c r="S623" s="452">
        <f>S624+S625</f>
        <v>0</v>
      </c>
      <c r="T623" s="182"/>
      <c r="U623" s="364">
        <v>30610106</v>
      </c>
      <c r="V623" s="362" t="s">
        <v>586</v>
      </c>
      <c r="W623" s="283">
        <v>0</v>
      </c>
      <c r="X623" s="283">
        <v>11933425</v>
      </c>
      <c r="Y623" s="283">
        <v>0</v>
      </c>
      <c r="Z623" s="283">
        <v>0</v>
      </c>
      <c r="AA623" s="283">
        <v>0</v>
      </c>
      <c r="AB623" s="283">
        <v>11933425</v>
      </c>
      <c r="AC623" s="283">
        <v>0</v>
      </c>
      <c r="AD623" s="283">
        <v>0</v>
      </c>
      <c r="AE623" s="283">
        <v>0</v>
      </c>
      <c r="AF623" s="283">
        <v>0</v>
      </c>
      <c r="AG623" s="283">
        <v>11933425</v>
      </c>
      <c r="AH623" s="283">
        <v>0</v>
      </c>
      <c r="AI623" s="283">
        <v>0</v>
      </c>
      <c r="AJ623" s="283">
        <v>0</v>
      </c>
      <c r="AK623" s="283">
        <v>0</v>
      </c>
      <c r="AL623" s="283">
        <v>0</v>
      </c>
      <c r="AM623" s="283">
        <v>0</v>
      </c>
      <c r="AN623" s="283">
        <v>0</v>
      </c>
      <c r="AO623" s="283">
        <v>0</v>
      </c>
      <c r="AP623" s="283">
        <v>0</v>
      </c>
      <c r="AQ623" s="283">
        <v>0</v>
      </c>
      <c r="AR623" s="283">
        <v>0</v>
      </c>
      <c r="AS623" s="283">
        <v>0</v>
      </c>
      <c r="AT623" s="283">
        <v>0</v>
      </c>
      <c r="AU623" s="283">
        <v>0</v>
      </c>
      <c r="AV623" s="283">
        <v>0</v>
      </c>
      <c r="AW623" s="283">
        <v>0</v>
      </c>
      <c r="AX623" s="283">
        <v>0</v>
      </c>
      <c r="AY623" s="283">
        <v>0</v>
      </c>
    </row>
    <row r="624" spans="1:51" ht="20.100000000000001" customHeight="1" x14ac:dyDescent="0.25">
      <c r="A624" s="26">
        <v>3061010601</v>
      </c>
      <c r="B624" s="21" t="s">
        <v>795</v>
      </c>
      <c r="C624" s="23"/>
      <c r="D624" s="183">
        <v>9448495</v>
      </c>
      <c r="E624" s="131">
        <v>0</v>
      </c>
      <c r="F624" s="131">
        <v>0</v>
      </c>
      <c r="G624" s="12">
        <f>C624+D624+E624-F624</f>
        <v>9448495</v>
      </c>
      <c r="H624" s="183">
        <v>0</v>
      </c>
      <c r="I624" s="183">
        <v>0</v>
      </c>
      <c r="J624" s="183">
        <f>G624-I624</f>
        <v>9448495</v>
      </c>
      <c r="K624" s="183">
        <v>0</v>
      </c>
      <c r="L624" s="183">
        <v>0</v>
      </c>
      <c r="M624" s="183">
        <v>0</v>
      </c>
      <c r="N624" s="183">
        <v>0</v>
      </c>
      <c r="O624" s="183">
        <v>0</v>
      </c>
      <c r="P624" s="12">
        <f>O624-I624</f>
        <v>0</v>
      </c>
      <c r="Q624" s="12">
        <f>G624-O624</f>
        <v>9448495</v>
      </c>
      <c r="R624" s="183">
        <v>0</v>
      </c>
      <c r="S624" s="438">
        <v>0</v>
      </c>
      <c r="T624" s="182"/>
      <c r="U624" s="364">
        <v>3061010601</v>
      </c>
      <c r="V624" s="362" t="s">
        <v>795</v>
      </c>
      <c r="W624" s="283">
        <v>0</v>
      </c>
      <c r="X624" s="283">
        <v>9448495</v>
      </c>
      <c r="Y624" s="283">
        <v>0</v>
      </c>
      <c r="Z624" s="283">
        <v>0</v>
      </c>
      <c r="AA624" s="283">
        <v>0</v>
      </c>
      <c r="AB624" s="283">
        <v>9448495</v>
      </c>
      <c r="AC624" s="283">
        <v>0</v>
      </c>
      <c r="AD624" s="283">
        <v>0</v>
      </c>
      <c r="AE624" s="283">
        <v>0</v>
      </c>
      <c r="AF624" s="283">
        <v>0</v>
      </c>
      <c r="AG624" s="283">
        <v>9448495</v>
      </c>
      <c r="AH624" s="283">
        <v>0</v>
      </c>
      <c r="AI624" s="283">
        <v>0</v>
      </c>
      <c r="AJ624" s="283">
        <v>0</v>
      </c>
      <c r="AK624" s="283">
        <v>0</v>
      </c>
      <c r="AL624" s="283">
        <v>0</v>
      </c>
      <c r="AM624" s="283">
        <v>0</v>
      </c>
      <c r="AN624" s="283">
        <v>0</v>
      </c>
      <c r="AO624" s="283">
        <v>0</v>
      </c>
      <c r="AP624" s="283">
        <v>0</v>
      </c>
      <c r="AQ624" s="283">
        <v>0</v>
      </c>
      <c r="AR624" s="283">
        <v>0</v>
      </c>
      <c r="AS624" s="283">
        <v>0</v>
      </c>
      <c r="AT624" s="283">
        <v>0</v>
      </c>
      <c r="AU624" s="283">
        <v>0</v>
      </c>
      <c r="AV624" s="283">
        <v>0</v>
      </c>
      <c r="AW624" s="283">
        <v>0</v>
      </c>
      <c r="AX624" s="283">
        <v>0</v>
      </c>
      <c r="AY624" s="283">
        <v>0</v>
      </c>
    </row>
    <row r="625" spans="1:51" ht="20.100000000000001" customHeight="1" x14ac:dyDescent="0.25">
      <c r="A625" s="26">
        <v>3061010602</v>
      </c>
      <c r="B625" s="21" t="s">
        <v>796</v>
      </c>
      <c r="C625" s="25"/>
      <c r="D625" s="183">
        <v>2484930</v>
      </c>
      <c r="E625" s="131">
        <v>0</v>
      </c>
      <c r="F625" s="131">
        <v>0</v>
      </c>
      <c r="G625" s="14">
        <f>C625+D625+E625-F625</f>
        <v>2484930</v>
      </c>
      <c r="H625" s="183">
        <v>0</v>
      </c>
      <c r="I625" s="183">
        <v>0</v>
      </c>
      <c r="J625" s="183">
        <f>G625-I625</f>
        <v>2484930</v>
      </c>
      <c r="K625" s="183">
        <v>0</v>
      </c>
      <c r="L625" s="183">
        <v>0</v>
      </c>
      <c r="M625" s="183">
        <v>0</v>
      </c>
      <c r="N625" s="183">
        <v>0</v>
      </c>
      <c r="O625" s="183">
        <v>0</v>
      </c>
      <c r="P625" s="14">
        <f>O625-I625</f>
        <v>0</v>
      </c>
      <c r="Q625" s="12">
        <f>G625-O625</f>
        <v>2484930</v>
      </c>
      <c r="R625" s="183">
        <v>0</v>
      </c>
      <c r="S625" s="438">
        <v>0</v>
      </c>
      <c r="T625" s="182"/>
      <c r="U625" s="364">
        <v>3061010602</v>
      </c>
      <c r="V625" s="362" t="s">
        <v>796</v>
      </c>
      <c r="W625" s="283">
        <v>0</v>
      </c>
      <c r="X625" s="283">
        <v>2484930</v>
      </c>
      <c r="Y625" s="283">
        <v>0</v>
      </c>
      <c r="Z625" s="283">
        <v>0</v>
      </c>
      <c r="AA625" s="283">
        <v>0</v>
      </c>
      <c r="AB625" s="283">
        <v>2484930</v>
      </c>
      <c r="AC625" s="283">
        <v>0</v>
      </c>
      <c r="AD625" s="283">
        <v>0</v>
      </c>
      <c r="AE625" s="283">
        <v>0</v>
      </c>
      <c r="AF625" s="283">
        <v>0</v>
      </c>
      <c r="AG625" s="283">
        <v>2484930</v>
      </c>
      <c r="AH625" s="283">
        <v>0</v>
      </c>
      <c r="AI625" s="283">
        <v>0</v>
      </c>
      <c r="AJ625" s="283">
        <v>0</v>
      </c>
      <c r="AK625" s="283">
        <v>0</v>
      </c>
      <c r="AL625" s="283">
        <v>0</v>
      </c>
      <c r="AM625" s="283">
        <v>0</v>
      </c>
      <c r="AN625" s="283">
        <v>0</v>
      </c>
      <c r="AO625" s="283">
        <v>0</v>
      </c>
      <c r="AP625" s="283">
        <v>0</v>
      </c>
      <c r="AQ625" s="283">
        <v>0</v>
      </c>
      <c r="AR625" s="283">
        <v>0</v>
      </c>
      <c r="AS625" s="283">
        <v>0</v>
      </c>
      <c r="AT625" s="283">
        <v>0</v>
      </c>
      <c r="AU625" s="283">
        <v>0</v>
      </c>
      <c r="AV625" s="283">
        <v>0</v>
      </c>
      <c r="AW625" s="283">
        <v>0</v>
      </c>
      <c r="AX625" s="283">
        <v>0</v>
      </c>
      <c r="AY625" s="283">
        <v>0</v>
      </c>
    </row>
    <row r="626" spans="1:51" ht="20.100000000000001" customHeight="1" x14ac:dyDescent="0.25">
      <c r="A626" s="152">
        <v>30610109</v>
      </c>
      <c r="B626" s="153" t="s">
        <v>588</v>
      </c>
      <c r="C626" s="154">
        <f t="shared" ref="C626:Q626" si="267">C627+C628</f>
        <v>0</v>
      </c>
      <c r="D626" s="154">
        <f t="shared" si="267"/>
        <v>18669035</v>
      </c>
      <c r="E626" s="154">
        <f t="shared" si="267"/>
        <v>0</v>
      </c>
      <c r="F626" s="154">
        <f t="shared" si="267"/>
        <v>0</v>
      </c>
      <c r="G626" s="154">
        <f t="shared" si="267"/>
        <v>18669035</v>
      </c>
      <c r="H626" s="154">
        <f t="shared" si="267"/>
        <v>0</v>
      </c>
      <c r="I626" s="154">
        <f t="shared" si="267"/>
        <v>0</v>
      </c>
      <c r="J626" s="154">
        <f t="shared" si="267"/>
        <v>18669035</v>
      </c>
      <c r="K626" s="154">
        <f t="shared" si="267"/>
        <v>0</v>
      </c>
      <c r="L626" s="154">
        <f t="shared" si="267"/>
        <v>0</v>
      </c>
      <c r="M626" s="154">
        <f t="shared" si="267"/>
        <v>0</v>
      </c>
      <c r="N626" s="154">
        <f t="shared" si="267"/>
        <v>0</v>
      </c>
      <c r="O626" s="154">
        <f t="shared" si="267"/>
        <v>0</v>
      </c>
      <c r="P626" s="154">
        <f t="shared" si="267"/>
        <v>0</v>
      </c>
      <c r="Q626" s="154">
        <f t="shared" si="267"/>
        <v>18669035</v>
      </c>
      <c r="R626" s="154">
        <f>R627+R628</f>
        <v>0</v>
      </c>
      <c r="S626" s="452">
        <f>S627+S628</f>
        <v>0</v>
      </c>
      <c r="T626" s="182"/>
      <c r="U626" s="364">
        <v>30610109</v>
      </c>
      <c r="V626" s="362" t="s">
        <v>588</v>
      </c>
      <c r="W626" s="283">
        <v>0</v>
      </c>
      <c r="X626" s="283">
        <v>18669035</v>
      </c>
      <c r="Y626" s="283">
        <v>0</v>
      </c>
      <c r="Z626" s="283">
        <v>0</v>
      </c>
      <c r="AA626" s="283">
        <v>0</v>
      </c>
      <c r="AB626" s="283">
        <v>18669035</v>
      </c>
      <c r="AC626" s="283">
        <v>0</v>
      </c>
      <c r="AD626" s="283">
        <v>0</v>
      </c>
      <c r="AE626" s="283">
        <v>0</v>
      </c>
      <c r="AF626" s="283">
        <v>0</v>
      </c>
      <c r="AG626" s="283">
        <v>18669035</v>
      </c>
      <c r="AH626" s="283">
        <v>0</v>
      </c>
      <c r="AI626" s="283">
        <v>0</v>
      </c>
      <c r="AJ626" s="283">
        <v>0</v>
      </c>
      <c r="AK626" s="283">
        <v>0</v>
      </c>
      <c r="AL626" s="283">
        <v>0</v>
      </c>
      <c r="AM626" s="283">
        <v>0</v>
      </c>
      <c r="AN626" s="283">
        <v>0</v>
      </c>
      <c r="AO626" s="283">
        <v>0</v>
      </c>
      <c r="AP626" s="283">
        <v>0</v>
      </c>
      <c r="AQ626" s="283">
        <v>0</v>
      </c>
      <c r="AR626" s="283">
        <v>0</v>
      </c>
      <c r="AS626" s="283">
        <v>0</v>
      </c>
      <c r="AT626" s="283">
        <v>0</v>
      </c>
      <c r="AU626" s="283">
        <v>0</v>
      </c>
      <c r="AV626" s="283">
        <v>0</v>
      </c>
      <c r="AW626" s="283">
        <v>0</v>
      </c>
      <c r="AX626" s="283">
        <v>0</v>
      </c>
      <c r="AY626" s="283">
        <v>0</v>
      </c>
    </row>
    <row r="627" spans="1:51" ht="20.100000000000001" customHeight="1" x14ac:dyDescent="0.25">
      <c r="A627" s="26">
        <v>3061010901</v>
      </c>
      <c r="B627" s="21" t="s">
        <v>797</v>
      </c>
      <c r="C627" s="23"/>
      <c r="D627" s="183">
        <v>5000000</v>
      </c>
      <c r="E627" s="131">
        <v>0</v>
      </c>
      <c r="F627" s="131">
        <v>0</v>
      </c>
      <c r="G627" s="12">
        <f>C627+D627+E627-F627</f>
        <v>5000000</v>
      </c>
      <c r="H627" s="183">
        <v>0</v>
      </c>
      <c r="I627" s="183">
        <v>0</v>
      </c>
      <c r="J627" s="183">
        <f>G627-I627</f>
        <v>5000000</v>
      </c>
      <c r="K627" s="183">
        <v>0</v>
      </c>
      <c r="L627" s="183">
        <v>0</v>
      </c>
      <c r="M627" s="183">
        <v>0</v>
      </c>
      <c r="N627" s="183">
        <v>0</v>
      </c>
      <c r="O627" s="183">
        <v>0</v>
      </c>
      <c r="P627" s="12">
        <f>O627-I627</f>
        <v>0</v>
      </c>
      <c r="Q627" s="12">
        <f>G627-O627</f>
        <v>5000000</v>
      </c>
      <c r="R627" s="183">
        <v>0</v>
      </c>
      <c r="S627" s="438">
        <v>0</v>
      </c>
      <c r="T627" s="182"/>
      <c r="U627" s="364">
        <v>3061010901</v>
      </c>
      <c r="V627" s="362" t="s">
        <v>797</v>
      </c>
      <c r="W627" s="283">
        <v>0</v>
      </c>
      <c r="X627" s="283">
        <v>5000000</v>
      </c>
      <c r="Y627" s="283">
        <v>0</v>
      </c>
      <c r="Z627" s="283">
        <v>0</v>
      </c>
      <c r="AA627" s="283">
        <v>0</v>
      </c>
      <c r="AB627" s="283">
        <v>5000000</v>
      </c>
      <c r="AC627" s="283">
        <v>0</v>
      </c>
      <c r="AD627" s="283">
        <v>0</v>
      </c>
      <c r="AE627" s="283">
        <v>0</v>
      </c>
      <c r="AF627" s="283">
        <v>0</v>
      </c>
      <c r="AG627" s="283">
        <v>5000000</v>
      </c>
      <c r="AH627" s="283">
        <v>0</v>
      </c>
      <c r="AI627" s="283">
        <v>0</v>
      </c>
      <c r="AJ627" s="283">
        <v>0</v>
      </c>
      <c r="AK627" s="283">
        <v>0</v>
      </c>
      <c r="AL627" s="283">
        <v>0</v>
      </c>
      <c r="AM627" s="283">
        <v>0</v>
      </c>
      <c r="AN627" s="283">
        <v>0</v>
      </c>
      <c r="AO627" s="283">
        <v>0</v>
      </c>
      <c r="AP627" s="283">
        <v>0</v>
      </c>
      <c r="AQ627" s="283">
        <v>0</v>
      </c>
      <c r="AR627" s="283">
        <v>0</v>
      </c>
      <c r="AS627" s="283">
        <v>0</v>
      </c>
      <c r="AT627" s="283">
        <v>0</v>
      </c>
      <c r="AU627" s="283">
        <v>0</v>
      </c>
      <c r="AV627" s="283">
        <v>0</v>
      </c>
      <c r="AW627" s="283">
        <v>0</v>
      </c>
      <c r="AX627" s="283">
        <v>0</v>
      </c>
      <c r="AY627" s="283">
        <v>0</v>
      </c>
    </row>
    <row r="628" spans="1:51" ht="20.100000000000001" customHeight="1" x14ac:dyDescent="0.25">
      <c r="A628" s="26">
        <v>3061010902</v>
      </c>
      <c r="B628" s="21" t="s">
        <v>798</v>
      </c>
      <c r="C628" s="25"/>
      <c r="D628" s="183">
        <v>13669035</v>
      </c>
      <c r="E628" s="131">
        <v>0</v>
      </c>
      <c r="F628" s="131">
        <v>0</v>
      </c>
      <c r="G628" s="14">
        <f>C628+D628+E628-F628</f>
        <v>13669035</v>
      </c>
      <c r="H628" s="183">
        <v>0</v>
      </c>
      <c r="I628" s="183">
        <v>0</v>
      </c>
      <c r="J628" s="183">
        <f>G628-I628</f>
        <v>13669035</v>
      </c>
      <c r="K628" s="183">
        <v>0</v>
      </c>
      <c r="L628" s="183">
        <v>0</v>
      </c>
      <c r="M628" s="183">
        <v>0</v>
      </c>
      <c r="N628" s="183">
        <v>0</v>
      </c>
      <c r="O628" s="183">
        <v>0</v>
      </c>
      <c r="P628" s="14">
        <f>O628-I628</f>
        <v>0</v>
      </c>
      <c r="Q628" s="12">
        <f>G628-O628</f>
        <v>13669035</v>
      </c>
      <c r="R628" s="183">
        <v>0</v>
      </c>
      <c r="S628" s="438">
        <v>0</v>
      </c>
      <c r="T628" s="182"/>
      <c r="U628" s="364">
        <v>3061010902</v>
      </c>
      <c r="V628" s="362" t="s">
        <v>798</v>
      </c>
      <c r="W628" s="283">
        <v>0</v>
      </c>
      <c r="X628" s="283">
        <v>13669035</v>
      </c>
      <c r="Y628" s="283">
        <v>0</v>
      </c>
      <c r="Z628" s="283">
        <v>0</v>
      </c>
      <c r="AA628" s="283">
        <v>0</v>
      </c>
      <c r="AB628" s="283">
        <v>13669035</v>
      </c>
      <c r="AC628" s="283">
        <v>0</v>
      </c>
      <c r="AD628" s="283">
        <v>0</v>
      </c>
      <c r="AE628" s="283">
        <v>0</v>
      </c>
      <c r="AF628" s="283">
        <v>0</v>
      </c>
      <c r="AG628" s="283">
        <v>13669035</v>
      </c>
      <c r="AH628" s="283">
        <v>0</v>
      </c>
      <c r="AI628" s="283">
        <v>0</v>
      </c>
      <c r="AJ628" s="283">
        <v>0</v>
      </c>
      <c r="AK628" s="283">
        <v>0</v>
      </c>
      <c r="AL628" s="283">
        <v>0</v>
      </c>
      <c r="AM628" s="283">
        <v>0</v>
      </c>
      <c r="AN628" s="283">
        <v>0</v>
      </c>
      <c r="AO628" s="283">
        <v>0</v>
      </c>
      <c r="AP628" s="283">
        <v>0</v>
      </c>
      <c r="AQ628" s="283">
        <v>0</v>
      </c>
      <c r="AR628" s="283">
        <v>0</v>
      </c>
      <c r="AS628" s="283">
        <v>0</v>
      </c>
      <c r="AT628" s="283">
        <v>0</v>
      </c>
      <c r="AU628" s="283">
        <v>0</v>
      </c>
      <c r="AV628" s="283">
        <v>0</v>
      </c>
      <c r="AW628" s="283">
        <v>0</v>
      </c>
      <c r="AX628" s="283">
        <v>0</v>
      </c>
      <c r="AY628" s="283">
        <v>0</v>
      </c>
    </row>
    <row r="629" spans="1:51" ht="20.100000000000001" customHeight="1" x14ac:dyDescent="0.25">
      <c r="A629" s="152">
        <v>306102</v>
      </c>
      <c r="B629" s="153" t="s">
        <v>799</v>
      </c>
      <c r="C629" s="154">
        <f t="shared" ref="C629:Q629" si="268">C630+C631+C632+C634</f>
        <v>176374629</v>
      </c>
      <c r="D629" s="154">
        <f t="shared" si="268"/>
        <v>319088740</v>
      </c>
      <c r="E629" s="154">
        <f t="shared" si="268"/>
        <v>0</v>
      </c>
      <c r="F629" s="154">
        <f t="shared" si="268"/>
        <v>0</v>
      </c>
      <c r="G629" s="154">
        <f t="shared" si="268"/>
        <v>495463369</v>
      </c>
      <c r="H629" s="154">
        <f t="shared" si="268"/>
        <v>280000000</v>
      </c>
      <c r="I629" s="154">
        <f t="shared" si="268"/>
        <v>305000000</v>
      </c>
      <c r="J629" s="154">
        <f t="shared" si="268"/>
        <v>190463369</v>
      </c>
      <c r="K629" s="154">
        <f t="shared" si="268"/>
        <v>2750000</v>
      </c>
      <c r="L629" s="154">
        <f t="shared" si="268"/>
        <v>2750000</v>
      </c>
      <c r="M629" s="154">
        <f t="shared" si="268"/>
        <v>2750000</v>
      </c>
      <c r="N629" s="154">
        <f t="shared" si="268"/>
        <v>6000000</v>
      </c>
      <c r="O629" s="154">
        <f t="shared" si="268"/>
        <v>329000000</v>
      </c>
      <c r="P629" s="154">
        <f t="shared" si="268"/>
        <v>24000000</v>
      </c>
      <c r="Q629" s="154">
        <f t="shared" si="268"/>
        <v>166463369</v>
      </c>
      <c r="R629" s="154">
        <f>R630+R631+R632+R634</f>
        <v>6000000</v>
      </c>
      <c r="S629" s="452">
        <f>S630+S631+S632+S634</f>
        <v>329000000</v>
      </c>
      <c r="T629" s="182"/>
      <c r="U629" s="364">
        <v>306102</v>
      </c>
      <c r="V629" s="362" t="s">
        <v>1136</v>
      </c>
      <c r="W629" s="283">
        <v>176374629</v>
      </c>
      <c r="X629" s="283">
        <v>319088740</v>
      </c>
      <c r="Y629" s="283">
        <v>0</v>
      </c>
      <c r="Z629" s="283">
        <v>0</v>
      </c>
      <c r="AA629" s="283">
        <v>0</v>
      </c>
      <c r="AB629" s="283">
        <v>495463369</v>
      </c>
      <c r="AC629" s="283">
        <v>0</v>
      </c>
      <c r="AD629" s="283">
        <v>323000000</v>
      </c>
      <c r="AE629" s="283">
        <v>6000000</v>
      </c>
      <c r="AF629" s="283">
        <v>329000000</v>
      </c>
      <c r="AG629" s="283">
        <v>166463369</v>
      </c>
      <c r="AH629" s="283">
        <v>0</v>
      </c>
      <c r="AI629" s="283">
        <v>25000000</v>
      </c>
      <c r="AJ629" s="283">
        <v>280000000</v>
      </c>
      <c r="AK629" s="283">
        <v>305000000</v>
      </c>
      <c r="AL629" s="283">
        <v>24000000</v>
      </c>
      <c r="AM629" s="283">
        <v>0</v>
      </c>
      <c r="AN629" s="283">
        <v>0</v>
      </c>
      <c r="AO629" s="283">
        <v>2750000</v>
      </c>
      <c r="AP629" s="283">
        <v>2750000</v>
      </c>
      <c r="AQ629" s="283">
        <v>302250000</v>
      </c>
      <c r="AR629" s="283">
        <v>0</v>
      </c>
      <c r="AS629" s="283">
        <v>0</v>
      </c>
      <c r="AT629" s="283">
        <v>0</v>
      </c>
      <c r="AU629" s="283">
        <v>0</v>
      </c>
      <c r="AV629" s="283">
        <v>2750000</v>
      </c>
      <c r="AW629" s="283">
        <v>2750000</v>
      </c>
      <c r="AX629" s="283">
        <v>2750000</v>
      </c>
      <c r="AY629" s="283">
        <v>2750000</v>
      </c>
    </row>
    <row r="630" spans="1:51" ht="20.100000000000001" customHeight="1" x14ac:dyDescent="0.25">
      <c r="A630" s="10">
        <v>30610201</v>
      </c>
      <c r="B630" s="22" t="s">
        <v>800</v>
      </c>
      <c r="C630" s="23">
        <v>96374629</v>
      </c>
      <c r="D630" s="183">
        <v>0</v>
      </c>
      <c r="E630" s="131">
        <v>0</v>
      </c>
      <c r="F630" s="131">
        <v>0</v>
      </c>
      <c r="G630" s="12">
        <f>C630+D630+E630-F630</f>
        <v>96374629</v>
      </c>
      <c r="H630" s="183">
        <v>0</v>
      </c>
      <c r="I630" s="183">
        <v>0</v>
      </c>
      <c r="J630" s="183">
        <f>G630-I630</f>
        <v>96374629</v>
      </c>
      <c r="K630" s="183">
        <v>0</v>
      </c>
      <c r="L630" s="183">
        <v>0</v>
      </c>
      <c r="M630" s="183">
        <v>0</v>
      </c>
      <c r="N630" s="183">
        <v>0</v>
      </c>
      <c r="O630" s="183">
        <v>0</v>
      </c>
      <c r="P630" s="12">
        <f>O630-I630</f>
        <v>0</v>
      </c>
      <c r="Q630" s="12">
        <f>G630-O630</f>
        <v>96374629</v>
      </c>
      <c r="R630" s="183">
        <v>0</v>
      </c>
      <c r="S630" s="438">
        <v>0</v>
      </c>
      <c r="T630" s="182"/>
      <c r="U630" s="364">
        <v>30610201</v>
      </c>
      <c r="V630" s="362" t="s">
        <v>1137</v>
      </c>
      <c r="W630" s="283">
        <v>96374629</v>
      </c>
      <c r="X630" s="283">
        <v>0</v>
      </c>
      <c r="Y630" s="283">
        <v>0</v>
      </c>
      <c r="Z630" s="283">
        <v>0</v>
      </c>
      <c r="AA630" s="283">
        <v>0</v>
      </c>
      <c r="AB630" s="283">
        <v>96374629</v>
      </c>
      <c r="AC630" s="283">
        <v>0</v>
      </c>
      <c r="AD630" s="283">
        <v>0</v>
      </c>
      <c r="AE630" s="283">
        <v>0</v>
      </c>
      <c r="AF630" s="283">
        <v>0</v>
      </c>
      <c r="AG630" s="283">
        <v>96374629</v>
      </c>
      <c r="AH630" s="283">
        <v>0</v>
      </c>
      <c r="AI630" s="283">
        <v>0</v>
      </c>
      <c r="AJ630" s="283">
        <v>0</v>
      </c>
      <c r="AK630" s="283">
        <v>0</v>
      </c>
      <c r="AL630" s="283">
        <v>0</v>
      </c>
      <c r="AM630" s="283">
        <v>0</v>
      </c>
      <c r="AN630" s="283">
        <v>0</v>
      </c>
      <c r="AO630" s="283">
        <v>0</v>
      </c>
      <c r="AP630" s="283">
        <v>0</v>
      </c>
      <c r="AQ630" s="283">
        <v>0</v>
      </c>
      <c r="AR630" s="283">
        <v>0</v>
      </c>
      <c r="AS630" s="283">
        <v>0</v>
      </c>
      <c r="AT630" s="283">
        <v>0</v>
      </c>
      <c r="AU630" s="283">
        <v>0</v>
      </c>
      <c r="AV630" s="283">
        <v>0</v>
      </c>
      <c r="AW630" s="283">
        <v>0</v>
      </c>
      <c r="AX630" s="283">
        <v>0</v>
      </c>
      <c r="AY630" s="283">
        <v>0</v>
      </c>
    </row>
    <row r="631" spans="1:51" ht="20.100000000000001" customHeight="1" x14ac:dyDescent="0.25">
      <c r="A631" s="10">
        <v>30610203</v>
      </c>
      <c r="B631" s="22" t="s">
        <v>801</v>
      </c>
      <c r="C631" s="25">
        <v>80000000</v>
      </c>
      <c r="D631" s="183">
        <v>0</v>
      </c>
      <c r="E631" s="131">
        <v>0</v>
      </c>
      <c r="F631" s="131">
        <v>0</v>
      </c>
      <c r="G631" s="14">
        <f>C631+D631+E631-F631</f>
        <v>80000000</v>
      </c>
      <c r="H631" s="183">
        <v>11000000</v>
      </c>
      <c r="I631" s="183">
        <v>36000000</v>
      </c>
      <c r="J631" s="183">
        <f>G631-I631</f>
        <v>44000000</v>
      </c>
      <c r="K631" s="183">
        <v>2750000</v>
      </c>
      <c r="L631" s="183">
        <v>2750000</v>
      </c>
      <c r="M631" s="183">
        <v>2750000</v>
      </c>
      <c r="N631" s="183">
        <v>0</v>
      </c>
      <c r="O631" s="183">
        <v>60000000</v>
      </c>
      <c r="P631" s="14">
        <f>O631-I631</f>
        <v>24000000</v>
      </c>
      <c r="Q631" s="12">
        <f>G631-O631</f>
        <v>20000000</v>
      </c>
      <c r="R631" s="183">
        <v>0</v>
      </c>
      <c r="S631" s="438">
        <v>60000000</v>
      </c>
      <c r="T631" s="182"/>
      <c r="U631" s="364">
        <v>30610203</v>
      </c>
      <c r="V631" s="362" t="s">
        <v>1138</v>
      </c>
      <c r="W631" s="283">
        <v>80000000</v>
      </c>
      <c r="X631" s="283">
        <v>0</v>
      </c>
      <c r="Y631" s="283">
        <v>0</v>
      </c>
      <c r="Z631" s="283">
        <v>0</v>
      </c>
      <c r="AA631" s="283">
        <v>0</v>
      </c>
      <c r="AB631" s="283">
        <v>80000000</v>
      </c>
      <c r="AC631" s="283">
        <v>0</v>
      </c>
      <c r="AD631" s="283">
        <v>60000000</v>
      </c>
      <c r="AE631" s="283">
        <v>0</v>
      </c>
      <c r="AF631" s="283">
        <v>60000000</v>
      </c>
      <c r="AG631" s="283">
        <v>20000000</v>
      </c>
      <c r="AH631" s="283">
        <v>0</v>
      </c>
      <c r="AI631" s="283">
        <v>25000000</v>
      </c>
      <c r="AJ631" s="283">
        <v>11000000</v>
      </c>
      <c r="AK631" s="283">
        <v>36000000</v>
      </c>
      <c r="AL631" s="283">
        <v>24000000</v>
      </c>
      <c r="AM631" s="283">
        <v>0</v>
      </c>
      <c r="AN631" s="283">
        <v>0</v>
      </c>
      <c r="AO631" s="283">
        <v>2750000</v>
      </c>
      <c r="AP631" s="283">
        <v>2750000</v>
      </c>
      <c r="AQ631" s="283">
        <v>33250000</v>
      </c>
      <c r="AR631" s="283">
        <v>0</v>
      </c>
      <c r="AS631" s="283">
        <v>0</v>
      </c>
      <c r="AT631" s="283">
        <v>0</v>
      </c>
      <c r="AU631" s="283">
        <v>0</v>
      </c>
      <c r="AV631" s="283">
        <v>2750000</v>
      </c>
      <c r="AW631" s="283">
        <v>2750000</v>
      </c>
      <c r="AX631" s="283">
        <v>2750000</v>
      </c>
      <c r="AY631" s="283">
        <v>2750000</v>
      </c>
    </row>
    <row r="632" spans="1:51" ht="20.100000000000001" customHeight="1" x14ac:dyDescent="0.25">
      <c r="A632" s="152">
        <v>30610206</v>
      </c>
      <c r="B632" s="153" t="s">
        <v>586</v>
      </c>
      <c r="C632" s="154">
        <f t="shared" ref="C632:S632" si="269">C633</f>
        <v>0</v>
      </c>
      <c r="D632" s="154">
        <f t="shared" si="269"/>
        <v>300000000</v>
      </c>
      <c r="E632" s="154">
        <f t="shared" si="269"/>
        <v>0</v>
      </c>
      <c r="F632" s="154">
        <f t="shared" si="269"/>
        <v>0</v>
      </c>
      <c r="G632" s="154">
        <f t="shared" si="269"/>
        <v>300000000</v>
      </c>
      <c r="H632" s="154">
        <f t="shared" si="269"/>
        <v>269000000</v>
      </c>
      <c r="I632" s="154">
        <f t="shared" si="269"/>
        <v>269000000</v>
      </c>
      <c r="J632" s="154">
        <f t="shared" si="269"/>
        <v>31000000</v>
      </c>
      <c r="K632" s="154">
        <f t="shared" si="269"/>
        <v>0</v>
      </c>
      <c r="L632" s="154">
        <f t="shared" si="269"/>
        <v>0</v>
      </c>
      <c r="M632" s="154">
        <f t="shared" si="269"/>
        <v>0</v>
      </c>
      <c r="N632" s="154">
        <f t="shared" si="269"/>
        <v>6000000</v>
      </c>
      <c r="O632" s="154">
        <f t="shared" si="269"/>
        <v>269000000</v>
      </c>
      <c r="P632" s="154">
        <f t="shared" si="269"/>
        <v>0</v>
      </c>
      <c r="Q632" s="154">
        <f t="shared" si="269"/>
        <v>31000000</v>
      </c>
      <c r="R632" s="154">
        <f t="shared" si="269"/>
        <v>6000000</v>
      </c>
      <c r="S632" s="452">
        <f t="shared" si="269"/>
        <v>269000000</v>
      </c>
      <c r="T632" s="182"/>
      <c r="U632" s="364">
        <v>30610206</v>
      </c>
      <c r="V632" s="362" t="s">
        <v>586</v>
      </c>
      <c r="W632" s="283">
        <v>0</v>
      </c>
      <c r="X632" s="283">
        <v>300000000</v>
      </c>
      <c r="Y632" s="283">
        <v>0</v>
      </c>
      <c r="Z632" s="283">
        <v>0</v>
      </c>
      <c r="AA632" s="283">
        <v>0</v>
      </c>
      <c r="AB632" s="283">
        <v>300000000</v>
      </c>
      <c r="AC632" s="283">
        <v>0</v>
      </c>
      <c r="AD632" s="283">
        <v>263000000</v>
      </c>
      <c r="AE632" s="283">
        <v>6000000</v>
      </c>
      <c r="AF632" s="283">
        <v>269000000</v>
      </c>
      <c r="AG632" s="283">
        <v>31000000</v>
      </c>
      <c r="AH632" s="283">
        <v>0</v>
      </c>
      <c r="AI632" s="283">
        <v>0</v>
      </c>
      <c r="AJ632" s="283">
        <v>269000000</v>
      </c>
      <c r="AK632" s="283">
        <v>269000000</v>
      </c>
      <c r="AL632" s="283">
        <v>0</v>
      </c>
      <c r="AM632" s="283">
        <v>0</v>
      </c>
      <c r="AN632" s="283">
        <v>0</v>
      </c>
      <c r="AO632" s="283">
        <v>0</v>
      </c>
      <c r="AP632" s="283">
        <v>0</v>
      </c>
      <c r="AQ632" s="283">
        <v>269000000</v>
      </c>
      <c r="AR632" s="283">
        <v>0</v>
      </c>
      <c r="AS632" s="283">
        <v>0</v>
      </c>
      <c r="AT632" s="283">
        <v>0</v>
      </c>
      <c r="AU632" s="283">
        <v>0</v>
      </c>
      <c r="AV632" s="283">
        <v>0</v>
      </c>
      <c r="AW632" s="283">
        <v>0</v>
      </c>
      <c r="AX632" s="283">
        <v>0</v>
      </c>
      <c r="AY632" s="283">
        <v>0</v>
      </c>
    </row>
    <row r="633" spans="1:51" ht="20.100000000000001" customHeight="1" x14ac:dyDescent="0.25">
      <c r="A633" s="26">
        <v>3061020601</v>
      </c>
      <c r="B633" s="21" t="s">
        <v>802</v>
      </c>
      <c r="C633" s="27"/>
      <c r="D633" s="183">
        <v>300000000</v>
      </c>
      <c r="E633" s="131">
        <v>0</v>
      </c>
      <c r="F633" s="131">
        <v>0</v>
      </c>
      <c r="G633" s="15">
        <f>C633+D633+E633-F633</f>
        <v>300000000</v>
      </c>
      <c r="H633" s="183">
        <v>269000000</v>
      </c>
      <c r="I633" s="183">
        <v>269000000</v>
      </c>
      <c r="J633" s="183">
        <f>G633-I633</f>
        <v>31000000</v>
      </c>
      <c r="K633" s="183">
        <v>0</v>
      </c>
      <c r="L633" s="183">
        <v>0</v>
      </c>
      <c r="M633" s="183">
        <v>0</v>
      </c>
      <c r="N633" s="183">
        <v>6000000</v>
      </c>
      <c r="O633" s="183">
        <v>269000000</v>
      </c>
      <c r="P633" s="15">
        <f>O633-I633</f>
        <v>0</v>
      </c>
      <c r="Q633" s="12">
        <f>G633-O633</f>
        <v>31000000</v>
      </c>
      <c r="R633" s="183">
        <v>6000000</v>
      </c>
      <c r="S633" s="438">
        <v>269000000</v>
      </c>
      <c r="T633" s="182"/>
      <c r="U633" s="364">
        <v>3061020601</v>
      </c>
      <c r="V633" s="362" t="s">
        <v>1139</v>
      </c>
      <c r="W633" s="283">
        <v>0</v>
      </c>
      <c r="X633" s="283">
        <v>300000000</v>
      </c>
      <c r="Y633" s="283">
        <v>0</v>
      </c>
      <c r="Z633" s="283">
        <v>0</v>
      </c>
      <c r="AA633" s="283">
        <v>0</v>
      </c>
      <c r="AB633" s="283">
        <v>300000000</v>
      </c>
      <c r="AC633" s="283">
        <v>0</v>
      </c>
      <c r="AD633" s="283">
        <v>263000000</v>
      </c>
      <c r="AE633" s="283">
        <v>6000000</v>
      </c>
      <c r="AF633" s="283">
        <v>269000000</v>
      </c>
      <c r="AG633" s="283">
        <v>31000000</v>
      </c>
      <c r="AH633" s="283">
        <v>0</v>
      </c>
      <c r="AI633" s="283">
        <v>0</v>
      </c>
      <c r="AJ633" s="283">
        <v>269000000</v>
      </c>
      <c r="AK633" s="283">
        <v>269000000</v>
      </c>
      <c r="AL633" s="283">
        <v>0</v>
      </c>
      <c r="AM633" s="283">
        <v>0</v>
      </c>
      <c r="AN633" s="283">
        <v>0</v>
      </c>
      <c r="AO633" s="283">
        <v>0</v>
      </c>
      <c r="AP633" s="283">
        <v>0</v>
      </c>
      <c r="AQ633" s="283">
        <v>269000000</v>
      </c>
      <c r="AR633" s="283">
        <v>0</v>
      </c>
      <c r="AS633" s="283">
        <v>0</v>
      </c>
      <c r="AT633" s="283">
        <v>0</v>
      </c>
      <c r="AU633" s="283">
        <v>0</v>
      </c>
      <c r="AV633" s="283">
        <v>0</v>
      </c>
      <c r="AW633" s="283">
        <v>0</v>
      </c>
      <c r="AX633" s="283">
        <v>0</v>
      </c>
      <c r="AY633" s="283">
        <v>0</v>
      </c>
    </row>
    <row r="634" spans="1:51" ht="20.100000000000001" customHeight="1" x14ac:dyDescent="0.25">
      <c r="A634" s="152">
        <v>30610209</v>
      </c>
      <c r="B634" s="153" t="s">
        <v>588</v>
      </c>
      <c r="C634" s="154">
        <f t="shared" ref="C634:S634" si="270">C635</f>
        <v>0</v>
      </c>
      <c r="D634" s="154">
        <f t="shared" si="270"/>
        <v>19088740</v>
      </c>
      <c r="E634" s="154">
        <f t="shared" si="270"/>
        <v>0</v>
      </c>
      <c r="F634" s="154">
        <f t="shared" si="270"/>
        <v>0</v>
      </c>
      <c r="G634" s="154">
        <f t="shared" si="270"/>
        <v>19088740</v>
      </c>
      <c r="H634" s="154">
        <f t="shared" si="270"/>
        <v>0</v>
      </c>
      <c r="I634" s="154">
        <f t="shared" si="270"/>
        <v>0</v>
      </c>
      <c r="J634" s="154">
        <f t="shared" si="270"/>
        <v>19088740</v>
      </c>
      <c r="K634" s="154">
        <f t="shared" si="270"/>
        <v>0</v>
      </c>
      <c r="L634" s="154">
        <f t="shared" si="270"/>
        <v>0</v>
      </c>
      <c r="M634" s="154">
        <f t="shared" si="270"/>
        <v>0</v>
      </c>
      <c r="N634" s="154">
        <f t="shared" si="270"/>
        <v>0</v>
      </c>
      <c r="O634" s="154">
        <f t="shared" si="270"/>
        <v>0</v>
      </c>
      <c r="P634" s="154">
        <f t="shared" si="270"/>
        <v>0</v>
      </c>
      <c r="Q634" s="154">
        <f t="shared" si="270"/>
        <v>19088740</v>
      </c>
      <c r="R634" s="154">
        <f t="shared" si="270"/>
        <v>0</v>
      </c>
      <c r="S634" s="452">
        <f t="shared" si="270"/>
        <v>0</v>
      </c>
      <c r="T634" s="182"/>
      <c r="U634" s="364">
        <v>30610209</v>
      </c>
      <c r="V634" s="362" t="s">
        <v>588</v>
      </c>
      <c r="W634" s="283">
        <v>0</v>
      </c>
      <c r="X634" s="283">
        <v>19088740</v>
      </c>
      <c r="Y634" s="283">
        <v>0</v>
      </c>
      <c r="Z634" s="283">
        <v>0</v>
      </c>
      <c r="AA634" s="283">
        <v>0</v>
      </c>
      <c r="AB634" s="283">
        <v>19088740</v>
      </c>
      <c r="AC634" s="283">
        <v>0</v>
      </c>
      <c r="AD634" s="283">
        <v>0</v>
      </c>
      <c r="AE634" s="283">
        <v>0</v>
      </c>
      <c r="AF634" s="283">
        <v>0</v>
      </c>
      <c r="AG634" s="283">
        <v>19088740</v>
      </c>
      <c r="AH634" s="283">
        <v>0</v>
      </c>
      <c r="AI634" s="283">
        <v>0</v>
      </c>
      <c r="AJ634" s="283">
        <v>0</v>
      </c>
      <c r="AK634" s="283">
        <v>0</v>
      </c>
      <c r="AL634" s="283">
        <v>0</v>
      </c>
      <c r="AM634" s="283">
        <v>0</v>
      </c>
      <c r="AN634" s="283">
        <v>0</v>
      </c>
      <c r="AO634" s="283">
        <v>0</v>
      </c>
      <c r="AP634" s="283">
        <v>0</v>
      </c>
      <c r="AQ634" s="283">
        <v>0</v>
      </c>
      <c r="AR634" s="283">
        <v>0</v>
      </c>
      <c r="AS634" s="283">
        <v>0</v>
      </c>
      <c r="AT634" s="283">
        <v>0</v>
      </c>
      <c r="AU634" s="283">
        <v>0</v>
      </c>
      <c r="AV634" s="283">
        <v>0</v>
      </c>
      <c r="AW634" s="283">
        <v>0</v>
      </c>
      <c r="AX634" s="283">
        <v>0</v>
      </c>
      <c r="AY634" s="283">
        <v>0</v>
      </c>
    </row>
    <row r="635" spans="1:51" ht="20.100000000000001" customHeight="1" x14ac:dyDescent="0.25">
      <c r="A635" s="26">
        <v>3061020901</v>
      </c>
      <c r="B635" s="21" t="s">
        <v>803</v>
      </c>
      <c r="C635" s="27"/>
      <c r="D635" s="183">
        <v>19088740</v>
      </c>
      <c r="E635" s="131">
        <v>0</v>
      </c>
      <c r="F635" s="131">
        <v>0</v>
      </c>
      <c r="G635" s="15">
        <f>C635+D635+E635-F635</f>
        <v>19088740</v>
      </c>
      <c r="H635" s="183">
        <v>0</v>
      </c>
      <c r="I635" s="183">
        <v>0</v>
      </c>
      <c r="J635" s="183">
        <f>G635-I635</f>
        <v>19088740</v>
      </c>
      <c r="K635" s="183">
        <v>0</v>
      </c>
      <c r="L635" s="183">
        <v>0</v>
      </c>
      <c r="M635" s="183">
        <v>0</v>
      </c>
      <c r="N635" s="183">
        <v>0</v>
      </c>
      <c r="O635" s="183">
        <v>0</v>
      </c>
      <c r="P635" s="15">
        <f>O635-I635</f>
        <v>0</v>
      </c>
      <c r="Q635" s="12">
        <f>G635-O635</f>
        <v>19088740</v>
      </c>
      <c r="R635" s="183">
        <v>0</v>
      </c>
      <c r="S635" s="438">
        <v>0</v>
      </c>
      <c r="T635" s="182"/>
      <c r="U635" s="364">
        <v>3061020901</v>
      </c>
      <c r="V635" s="362" t="s">
        <v>803</v>
      </c>
      <c r="W635" s="283">
        <v>0</v>
      </c>
      <c r="X635" s="283">
        <v>19088740</v>
      </c>
      <c r="Y635" s="283">
        <v>0</v>
      </c>
      <c r="Z635" s="283">
        <v>0</v>
      </c>
      <c r="AA635" s="283">
        <v>0</v>
      </c>
      <c r="AB635" s="283">
        <v>19088740</v>
      </c>
      <c r="AC635" s="283">
        <v>0</v>
      </c>
      <c r="AD635" s="283">
        <v>0</v>
      </c>
      <c r="AE635" s="283">
        <v>0</v>
      </c>
      <c r="AF635" s="283">
        <v>0</v>
      </c>
      <c r="AG635" s="283">
        <v>19088740</v>
      </c>
      <c r="AH635" s="283">
        <v>0</v>
      </c>
      <c r="AI635" s="283">
        <v>0</v>
      </c>
      <c r="AJ635" s="283">
        <v>0</v>
      </c>
      <c r="AK635" s="283">
        <v>0</v>
      </c>
      <c r="AL635" s="283">
        <v>0</v>
      </c>
      <c r="AM635" s="283">
        <v>0</v>
      </c>
      <c r="AN635" s="283">
        <v>0</v>
      </c>
      <c r="AO635" s="283">
        <v>0</v>
      </c>
      <c r="AP635" s="283">
        <v>0</v>
      </c>
      <c r="AQ635" s="283">
        <v>0</v>
      </c>
      <c r="AR635" s="283">
        <v>0</v>
      </c>
      <c r="AS635" s="283">
        <v>0</v>
      </c>
      <c r="AT635" s="283">
        <v>0</v>
      </c>
      <c r="AU635" s="283">
        <v>0</v>
      </c>
      <c r="AV635" s="283">
        <v>0</v>
      </c>
      <c r="AW635" s="283">
        <v>0</v>
      </c>
      <c r="AX635" s="283">
        <v>0</v>
      </c>
      <c r="AY635" s="283">
        <v>0</v>
      </c>
    </row>
    <row r="636" spans="1:51" ht="20.100000000000001" customHeight="1" x14ac:dyDescent="0.25">
      <c r="A636" s="152">
        <v>306103</v>
      </c>
      <c r="B636" s="153" t="s">
        <v>804</v>
      </c>
      <c r="C636" s="154">
        <f t="shared" ref="C636:Q636" si="271">C637+C638+C639+C640+C641+C645+C651+C654</f>
        <v>2667687363</v>
      </c>
      <c r="D636" s="154">
        <f t="shared" si="271"/>
        <v>6099303861.3200006</v>
      </c>
      <c r="E636" s="154">
        <f t="shared" si="271"/>
        <v>0</v>
      </c>
      <c r="F636" s="154">
        <f t="shared" si="271"/>
        <v>0</v>
      </c>
      <c r="G636" s="154">
        <f t="shared" si="271"/>
        <v>8766991224.3200016</v>
      </c>
      <c r="H636" s="154">
        <f t="shared" si="271"/>
        <v>130000000</v>
      </c>
      <c r="I636" s="154">
        <f t="shared" si="271"/>
        <v>672463072.26999998</v>
      </c>
      <c r="J636" s="154">
        <f t="shared" si="271"/>
        <v>8094528152.0500011</v>
      </c>
      <c r="K636" s="154">
        <f t="shared" si="271"/>
        <v>172530839.06</v>
      </c>
      <c r="L636" s="154">
        <f t="shared" si="271"/>
        <v>198635535.06</v>
      </c>
      <c r="M636" s="154">
        <f t="shared" si="271"/>
        <v>198635535.06</v>
      </c>
      <c r="N636" s="154">
        <f t="shared" si="271"/>
        <v>0</v>
      </c>
      <c r="O636" s="154">
        <f t="shared" si="271"/>
        <v>1813133072.27</v>
      </c>
      <c r="P636" s="154">
        <f t="shared" si="271"/>
        <v>1140670000</v>
      </c>
      <c r="Q636" s="154">
        <f t="shared" si="271"/>
        <v>6953858152.0500011</v>
      </c>
      <c r="R636" s="154">
        <f>R637+R638+R639+R640+R641+R645+R651+R654</f>
        <v>0</v>
      </c>
      <c r="S636" s="452">
        <f>S637+S638+S639+S640+S641+S645+S651+S654</f>
        <v>1813133072.27</v>
      </c>
      <c r="T636" s="182"/>
      <c r="U636" s="364">
        <v>306103</v>
      </c>
      <c r="V636" s="362" t="s">
        <v>1140</v>
      </c>
      <c r="W636" s="283">
        <v>2667687363</v>
      </c>
      <c r="X636" s="283">
        <v>6099303861.3200006</v>
      </c>
      <c r="Y636" s="283">
        <v>0</v>
      </c>
      <c r="Z636" s="283">
        <v>0</v>
      </c>
      <c r="AA636" s="283">
        <v>0</v>
      </c>
      <c r="AB636" s="283">
        <v>8766991224.3199997</v>
      </c>
      <c r="AC636" s="283">
        <v>116000000</v>
      </c>
      <c r="AD636" s="283">
        <v>1813133072.27</v>
      </c>
      <c r="AE636" s="283">
        <v>0</v>
      </c>
      <c r="AF636" s="283">
        <v>1813133072.27</v>
      </c>
      <c r="AG636" s="283">
        <v>6953858152.0499992</v>
      </c>
      <c r="AH636" s="283">
        <v>0</v>
      </c>
      <c r="AI636" s="283">
        <v>542463072.26999998</v>
      </c>
      <c r="AJ636" s="283">
        <v>130000000</v>
      </c>
      <c r="AK636" s="283">
        <v>672463072.26999998</v>
      </c>
      <c r="AL636" s="283">
        <v>1140670000</v>
      </c>
      <c r="AM636" s="283">
        <v>0</v>
      </c>
      <c r="AN636" s="283">
        <v>26104696</v>
      </c>
      <c r="AO636" s="283">
        <v>172530839.06</v>
      </c>
      <c r="AP636" s="283">
        <v>198635535.06</v>
      </c>
      <c r="AQ636" s="283">
        <v>473827537.20999998</v>
      </c>
      <c r="AR636" s="283">
        <v>0</v>
      </c>
      <c r="AS636" s="283">
        <v>0</v>
      </c>
      <c r="AT636" s="283">
        <v>0</v>
      </c>
      <c r="AU636" s="283">
        <v>26104696</v>
      </c>
      <c r="AV636" s="283">
        <v>172530839.06</v>
      </c>
      <c r="AW636" s="283">
        <v>198635535.06</v>
      </c>
      <c r="AX636" s="283">
        <v>198635535.06</v>
      </c>
      <c r="AY636" s="283">
        <v>198635535.06</v>
      </c>
    </row>
    <row r="637" spans="1:51" ht="20.100000000000001" customHeight="1" x14ac:dyDescent="0.25">
      <c r="A637" s="10">
        <v>30610301</v>
      </c>
      <c r="B637" s="22" t="s">
        <v>805</v>
      </c>
      <c r="C637" s="23">
        <v>1657197363</v>
      </c>
      <c r="D637" s="183">
        <v>0</v>
      </c>
      <c r="E637" s="131">
        <v>0</v>
      </c>
      <c r="F637" s="131">
        <v>0</v>
      </c>
      <c r="G637" s="12">
        <f>C637+D637+E637-F637</f>
        <v>1657197363</v>
      </c>
      <c r="H637" s="183">
        <v>0</v>
      </c>
      <c r="I637" s="183">
        <v>0</v>
      </c>
      <c r="J637" s="183">
        <f>G637-I637</f>
        <v>1657197363</v>
      </c>
      <c r="K637" s="183">
        <v>0</v>
      </c>
      <c r="L637" s="183">
        <v>0</v>
      </c>
      <c r="M637" s="183">
        <v>0</v>
      </c>
      <c r="N637" s="183">
        <v>0</v>
      </c>
      <c r="O637" s="183">
        <v>0</v>
      </c>
      <c r="P637" s="12">
        <f>O637-I637</f>
        <v>0</v>
      </c>
      <c r="Q637" s="12">
        <f>G637-O637</f>
        <v>1657197363</v>
      </c>
      <c r="R637" s="183">
        <v>0</v>
      </c>
      <c r="S637" s="438">
        <v>0</v>
      </c>
      <c r="T637" s="182"/>
      <c r="U637" s="364">
        <v>30610301</v>
      </c>
      <c r="V637" s="362" t="s">
        <v>1141</v>
      </c>
      <c r="W637" s="283">
        <v>1657197363</v>
      </c>
      <c r="X637" s="283">
        <v>0</v>
      </c>
      <c r="Y637" s="283">
        <v>0</v>
      </c>
      <c r="Z637" s="283">
        <v>0</v>
      </c>
      <c r="AA637" s="283">
        <v>0</v>
      </c>
      <c r="AB637" s="283">
        <v>1657197363</v>
      </c>
      <c r="AC637" s="283">
        <v>116000000</v>
      </c>
      <c r="AD637" s="283">
        <v>0</v>
      </c>
      <c r="AE637" s="283">
        <v>0</v>
      </c>
      <c r="AF637" s="283">
        <v>0</v>
      </c>
      <c r="AG637" s="283">
        <v>1657197363</v>
      </c>
      <c r="AH637" s="283">
        <v>0</v>
      </c>
      <c r="AI637" s="283">
        <v>0</v>
      </c>
      <c r="AJ637" s="283">
        <v>0</v>
      </c>
      <c r="AK637" s="283">
        <v>0</v>
      </c>
      <c r="AL637" s="283">
        <v>0</v>
      </c>
      <c r="AM637" s="283">
        <v>0</v>
      </c>
      <c r="AN637" s="283">
        <v>0</v>
      </c>
      <c r="AO637" s="283">
        <v>0</v>
      </c>
      <c r="AP637" s="283">
        <v>0</v>
      </c>
      <c r="AQ637" s="283">
        <v>0</v>
      </c>
      <c r="AR637" s="283">
        <v>0</v>
      </c>
      <c r="AS637" s="283">
        <v>0</v>
      </c>
      <c r="AT637" s="283">
        <v>0</v>
      </c>
      <c r="AU637" s="283">
        <v>0</v>
      </c>
      <c r="AV637" s="283">
        <v>0</v>
      </c>
      <c r="AW637" s="283">
        <v>0</v>
      </c>
      <c r="AX637" s="283">
        <v>0</v>
      </c>
      <c r="AY637" s="283">
        <v>0</v>
      </c>
    </row>
    <row r="638" spans="1:51" ht="20.100000000000001" customHeight="1" x14ac:dyDescent="0.25">
      <c r="A638" s="10">
        <v>30610303</v>
      </c>
      <c r="B638" s="22" t="s">
        <v>806</v>
      </c>
      <c r="C638" s="24">
        <v>210000000</v>
      </c>
      <c r="D638" s="183">
        <v>0</v>
      </c>
      <c r="E638" s="131">
        <v>0</v>
      </c>
      <c r="F638" s="131">
        <v>0</v>
      </c>
      <c r="G638" s="13">
        <f>C638+D638+E638-F638</f>
        <v>210000000</v>
      </c>
      <c r="H638" s="183">
        <v>0</v>
      </c>
      <c r="I638" s="183">
        <v>0</v>
      </c>
      <c r="J638" s="183">
        <f>G638-I638</f>
        <v>210000000</v>
      </c>
      <c r="K638" s="183">
        <v>0</v>
      </c>
      <c r="L638" s="183">
        <v>0</v>
      </c>
      <c r="M638" s="183">
        <v>0</v>
      </c>
      <c r="N638" s="183">
        <v>0</v>
      </c>
      <c r="O638" s="183">
        <v>210000000</v>
      </c>
      <c r="P638" s="13">
        <f>O638-I638</f>
        <v>210000000</v>
      </c>
      <c r="Q638" s="12">
        <f>G638-O638</f>
        <v>0</v>
      </c>
      <c r="R638" s="183">
        <v>0</v>
      </c>
      <c r="S638" s="438">
        <v>210000000</v>
      </c>
      <c r="T638" s="182"/>
      <c r="U638" s="364">
        <v>30610303</v>
      </c>
      <c r="V638" s="362" t="s">
        <v>1142</v>
      </c>
      <c r="W638" s="283">
        <v>210000000</v>
      </c>
      <c r="X638" s="283">
        <v>0</v>
      </c>
      <c r="Y638" s="283">
        <v>0</v>
      </c>
      <c r="Z638" s="283">
        <v>0</v>
      </c>
      <c r="AA638" s="283">
        <v>0</v>
      </c>
      <c r="AB638" s="283">
        <v>210000000</v>
      </c>
      <c r="AC638" s="283">
        <v>0</v>
      </c>
      <c r="AD638" s="283">
        <v>210000000</v>
      </c>
      <c r="AE638" s="283">
        <v>0</v>
      </c>
      <c r="AF638" s="283">
        <v>210000000</v>
      </c>
      <c r="AG638" s="283">
        <v>0</v>
      </c>
      <c r="AH638" s="283">
        <v>0</v>
      </c>
      <c r="AI638" s="283">
        <v>0</v>
      </c>
      <c r="AJ638" s="283">
        <v>0</v>
      </c>
      <c r="AK638" s="283">
        <v>0</v>
      </c>
      <c r="AL638" s="283">
        <v>210000000</v>
      </c>
      <c r="AM638" s="283">
        <v>0</v>
      </c>
      <c r="AN638" s="283">
        <v>0</v>
      </c>
      <c r="AO638" s="283">
        <v>0</v>
      </c>
      <c r="AP638" s="283">
        <v>0</v>
      </c>
      <c r="AQ638" s="283">
        <v>0</v>
      </c>
      <c r="AR638" s="283">
        <v>0</v>
      </c>
      <c r="AS638" s="283">
        <v>0</v>
      </c>
      <c r="AT638" s="283">
        <v>0</v>
      </c>
      <c r="AU638" s="283">
        <v>0</v>
      </c>
      <c r="AV638" s="283">
        <v>0</v>
      </c>
      <c r="AW638" s="283">
        <v>0</v>
      </c>
      <c r="AX638" s="283">
        <v>0</v>
      </c>
      <c r="AY638" s="283">
        <v>0</v>
      </c>
    </row>
    <row r="639" spans="1:51" ht="20.100000000000001" customHeight="1" x14ac:dyDescent="0.25">
      <c r="A639" s="10">
        <v>30610304</v>
      </c>
      <c r="B639" s="22" t="s">
        <v>807</v>
      </c>
      <c r="C639" s="24">
        <v>200000000</v>
      </c>
      <c r="D639" s="183">
        <v>0</v>
      </c>
      <c r="E639" s="131">
        <v>0</v>
      </c>
      <c r="F639" s="131">
        <v>0</v>
      </c>
      <c r="G639" s="13">
        <f>C639+D639+E639-F639</f>
        <v>200000000</v>
      </c>
      <c r="H639" s="183">
        <v>0</v>
      </c>
      <c r="I639" s="183">
        <v>65000000</v>
      </c>
      <c r="J639" s="183">
        <f>G639-I639</f>
        <v>135000000</v>
      </c>
      <c r="K639" s="183">
        <v>40000000</v>
      </c>
      <c r="L639" s="183">
        <v>40000000</v>
      </c>
      <c r="M639" s="183">
        <v>40000000</v>
      </c>
      <c r="N639" s="183">
        <v>0</v>
      </c>
      <c r="O639" s="183">
        <v>200000000</v>
      </c>
      <c r="P639" s="13">
        <f>O639-I639</f>
        <v>135000000</v>
      </c>
      <c r="Q639" s="12">
        <f>G639-O639</f>
        <v>0</v>
      </c>
      <c r="R639" s="183">
        <v>0</v>
      </c>
      <c r="S639" s="438">
        <v>200000000</v>
      </c>
      <c r="T639" s="182"/>
      <c r="U639" s="364">
        <v>30610304</v>
      </c>
      <c r="V639" s="362" t="s">
        <v>1143</v>
      </c>
      <c r="W639" s="283">
        <v>200000000</v>
      </c>
      <c r="X639" s="283">
        <v>0</v>
      </c>
      <c r="Y639" s="283">
        <v>0</v>
      </c>
      <c r="Z639" s="283">
        <v>0</v>
      </c>
      <c r="AA639" s="283">
        <v>0</v>
      </c>
      <c r="AB639" s="283">
        <v>200000000</v>
      </c>
      <c r="AC639" s="283">
        <v>0</v>
      </c>
      <c r="AD639" s="283">
        <v>200000000</v>
      </c>
      <c r="AE639" s="283">
        <v>0</v>
      </c>
      <c r="AF639" s="283">
        <v>200000000</v>
      </c>
      <c r="AG639" s="283">
        <v>0</v>
      </c>
      <c r="AH639" s="283">
        <v>0</v>
      </c>
      <c r="AI639" s="283">
        <v>65000000</v>
      </c>
      <c r="AJ639" s="283">
        <v>0</v>
      </c>
      <c r="AK639" s="283">
        <v>65000000</v>
      </c>
      <c r="AL639" s="283">
        <v>135000000</v>
      </c>
      <c r="AM639" s="283">
        <v>0</v>
      </c>
      <c r="AN639" s="283">
        <v>0</v>
      </c>
      <c r="AO639" s="283">
        <v>40000000</v>
      </c>
      <c r="AP639" s="283">
        <v>40000000</v>
      </c>
      <c r="AQ639" s="283">
        <v>25000000</v>
      </c>
      <c r="AR639" s="283">
        <v>0</v>
      </c>
      <c r="AS639" s="283">
        <v>0</v>
      </c>
      <c r="AT639" s="283">
        <v>0</v>
      </c>
      <c r="AU639" s="283">
        <v>0</v>
      </c>
      <c r="AV639" s="283">
        <v>40000000</v>
      </c>
      <c r="AW639" s="283">
        <v>40000000</v>
      </c>
      <c r="AX639" s="283">
        <v>40000000</v>
      </c>
      <c r="AY639" s="283">
        <v>40000000</v>
      </c>
    </row>
    <row r="640" spans="1:51" ht="20.100000000000001" customHeight="1" x14ac:dyDescent="0.25">
      <c r="A640" s="10">
        <v>30610305</v>
      </c>
      <c r="B640" s="22" t="s">
        <v>808</v>
      </c>
      <c r="C640" s="25">
        <v>600490000</v>
      </c>
      <c r="D640" s="183">
        <v>0</v>
      </c>
      <c r="E640" s="131">
        <v>0</v>
      </c>
      <c r="F640" s="131">
        <v>0</v>
      </c>
      <c r="G640" s="14">
        <f>C640+D640+E640-F640</f>
        <v>600490000</v>
      </c>
      <c r="H640" s="183">
        <v>0</v>
      </c>
      <c r="I640" s="183">
        <v>0</v>
      </c>
      <c r="J640" s="183">
        <f>G640-I640</f>
        <v>600490000</v>
      </c>
      <c r="K640" s="183">
        <v>0</v>
      </c>
      <c r="L640" s="183">
        <v>0</v>
      </c>
      <c r="M640" s="183">
        <v>0</v>
      </c>
      <c r="N640" s="183">
        <v>0</v>
      </c>
      <c r="O640" s="183">
        <v>0</v>
      </c>
      <c r="P640" s="14">
        <f>O640-I640</f>
        <v>0</v>
      </c>
      <c r="Q640" s="12">
        <f>G640-O640</f>
        <v>600490000</v>
      </c>
      <c r="R640" s="183">
        <v>0</v>
      </c>
      <c r="S640" s="438">
        <v>0</v>
      </c>
      <c r="T640" s="182"/>
      <c r="U640" s="364">
        <v>30610305</v>
      </c>
      <c r="V640" s="362" t="s">
        <v>1144</v>
      </c>
      <c r="W640" s="283">
        <v>600490000</v>
      </c>
      <c r="X640" s="283">
        <v>0</v>
      </c>
      <c r="Y640" s="283">
        <v>0</v>
      </c>
      <c r="Z640" s="283">
        <v>0</v>
      </c>
      <c r="AA640" s="283">
        <v>0</v>
      </c>
      <c r="AB640" s="283">
        <v>600490000</v>
      </c>
      <c r="AC640" s="283">
        <v>0</v>
      </c>
      <c r="AD640" s="283">
        <v>0</v>
      </c>
      <c r="AE640" s="283">
        <v>0</v>
      </c>
      <c r="AF640" s="283">
        <v>0</v>
      </c>
      <c r="AG640" s="283">
        <v>600490000</v>
      </c>
      <c r="AH640" s="283">
        <v>0</v>
      </c>
      <c r="AI640" s="283">
        <v>0</v>
      </c>
      <c r="AJ640" s="283">
        <v>0</v>
      </c>
      <c r="AK640" s="283">
        <v>0</v>
      </c>
      <c r="AL640" s="283">
        <v>0</v>
      </c>
      <c r="AM640" s="283">
        <v>0</v>
      </c>
      <c r="AN640" s="283">
        <v>0</v>
      </c>
      <c r="AO640" s="283">
        <v>0</v>
      </c>
      <c r="AP640" s="283">
        <v>0</v>
      </c>
      <c r="AQ640" s="283">
        <v>0</v>
      </c>
      <c r="AR640" s="283">
        <v>0</v>
      </c>
      <c r="AS640" s="283">
        <v>0</v>
      </c>
      <c r="AT640" s="283">
        <v>0</v>
      </c>
      <c r="AU640" s="283">
        <v>0</v>
      </c>
      <c r="AV640" s="283">
        <v>0</v>
      </c>
      <c r="AW640" s="283">
        <v>0</v>
      </c>
      <c r="AX640" s="283">
        <v>0</v>
      </c>
      <c r="AY640" s="283">
        <v>0</v>
      </c>
    </row>
    <row r="641" spans="1:51" ht="20.100000000000001" customHeight="1" x14ac:dyDescent="0.25">
      <c r="A641" s="152">
        <v>30610306</v>
      </c>
      <c r="B641" s="153" t="s">
        <v>586</v>
      </c>
      <c r="C641" s="154">
        <f t="shared" ref="C641:Q641" si="272">C642+C643+C644</f>
        <v>0</v>
      </c>
      <c r="D641" s="154">
        <f t="shared" si="272"/>
        <v>1612558985.02</v>
      </c>
      <c r="E641" s="154">
        <f t="shared" si="272"/>
        <v>0</v>
      </c>
      <c r="F641" s="154">
        <f t="shared" si="272"/>
        <v>0</v>
      </c>
      <c r="G641" s="154">
        <f t="shared" si="272"/>
        <v>1612558985.02</v>
      </c>
      <c r="H641" s="154">
        <f t="shared" si="272"/>
        <v>130000000</v>
      </c>
      <c r="I641" s="154">
        <f t="shared" si="272"/>
        <v>460291894</v>
      </c>
      <c r="J641" s="154">
        <f t="shared" si="272"/>
        <v>1152267091.02</v>
      </c>
      <c r="K641" s="154">
        <f t="shared" si="272"/>
        <v>132530839.06</v>
      </c>
      <c r="L641" s="154">
        <f t="shared" si="272"/>
        <v>132530839.06</v>
      </c>
      <c r="M641" s="154">
        <f t="shared" si="272"/>
        <v>132530839.06</v>
      </c>
      <c r="N641" s="154">
        <f t="shared" si="272"/>
        <v>0</v>
      </c>
      <c r="O641" s="154">
        <f t="shared" si="272"/>
        <v>1255961894</v>
      </c>
      <c r="P641" s="154">
        <f t="shared" si="272"/>
        <v>795670000</v>
      </c>
      <c r="Q641" s="154">
        <f t="shared" si="272"/>
        <v>356597091.01999998</v>
      </c>
      <c r="R641" s="154">
        <f>R642+R643+R644</f>
        <v>0</v>
      </c>
      <c r="S641" s="452">
        <f>S642+S643+S644</f>
        <v>1255961894</v>
      </c>
      <c r="T641" s="182"/>
      <c r="U641" s="364">
        <v>30610306</v>
      </c>
      <c r="V641" s="362" t="s">
        <v>586</v>
      </c>
      <c r="W641" s="283">
        <v>0</v>
      </c>
      <c r="X641" s="283">
        <v>1612558985.02</v>
      </c>
      <c r="Y641" s="283">
        <v>0</v>
      </c>
      <c r="Z641" s="283">
        <v>0</v>
      </c>
      <c r="AA641" s="283">
        <v>0</v>
      </c>
      <c r="AB641" s="283">
        <v>1612558985.02</v>
      </c>
      <c r="AC641" s="283">
        <v>0</v>
      </c>
      <c r="AD641" s="283">
        <v>1255961894</v>
      </c>
      <c r="AE641" s="283">
        <v>0</v>
      </c>
      <c r="AF641" s="283">
        <v>1255961894</v>
      </c>
      <c r="AG641" s="283">
        <v>356597091.01999998</v>
      </c>
      <c r="AH641" s="283">
        <v>0</v>
      </c>
      <c r="AI641" s="283">
        <v>330291894</v>
      </c>
      <c r="AJ641" s="283">
        <v>130000000</v>
      </c>
      <c r="AK641" s="283">
        <v>460291894</v>
      </c>
      <c r="AL641" s="283">
        <v>795670000</v>
      </c>
      <c r="AM641" s="283">
        <v>0</v>
      </c>
      <c r="AN641" s="283">
        <v>0</v>
      </c>
      <c r="AO641" s="283">
        <v>132530839.06</v>
      </c>
      <c r="AP641" s="283">
        <v>132530839.06</v>
      </c>
      <c r="AQ641" s="283">
        <v>327761054.94</v>
      </c>
      <c r="AR641" s="283">
        <v>0</v>
      </c>
      <c r="AS641" s="283">
        <v>0</v>
      </c>
      <c r="AT641" s="283">
        <v>0</v>
      </c>
      <c r="AU641" s="283">
        <v>0</v>
      </c>
      <c r="AV641" s="283">
        <v>132530839.06</v>
      </c>
      <c r="AW641" s="283">
        <v>132530839.06</v>
      </c>
      <c r="AX641" s="283">
        <v>132530839.06</v>
      </c>
      <c r="AY641" s="283">
        <v>132530839.06</v>
      </c>
    </row>
    <row r="642" spans="1:51" ht="20.100000000000001" customHeight="1" x14ac:dyDescent="0.25">
      <c r="A642" s="454">
        <v>3061030601</v>
      </c>
      <c r="B642" s="362" t="s">
        <v>809</v>
      </c>
      <c r="C642" s="23"/>
      <c r="D642" s="183">
        <v>6210000</v>
      </c>
      <c r="E642" s="131">
        <v>0</v>
      </c>
      <c r="F642" s="131">
        <v>0</v>
      </c>
      <c r="G642" s="12">
        <f>C642+D642+E642-F642</f>
        <v>6210000</v>
      </c>
      <c r="H642" s="183">
        <v>0</v>
      </c>
      <c r="I642" s="183">
        <v>0</v>
      </c>
      <c r="J642" s="183">
        <f>G642-I642</f>
        <v>6210000</v>
      </c>
      <c r="K642" s="183">
        <v>0</v>
      </c>
      <c r="L642" s="183">
        <v>0</v>
      </c>
      <c r="M642" s="183">
        <v>0</v>
      </c>
      <c r="N642" s="183">
        <v>0</v>
      </c>
      <c r="O642" s="183">
        <v>0</v>
      </c>
      <c r="P642" s="12">
        <f>O642-I642</f>
        <v>0</v>
      </c>
      <c r="Q642" s="12">
        <f>G642-O642</f>
        <v>6210000</v>
      </c>
      <c r="R642" s="183">
        <v>0</v>
      </c>
      <c r="S642" s="438">
        <v>0</v>
      </c>
      <c r="T642" s="182"/>
      <c r="U642" s="364">
        <v>3061030601</v>
      </c>
      <c r="V642" s="362" t="s">
        <v>809</v>
      </c>
      <c r="W642" s="283">
        <v>0</v>
      </c>
      <c r="X642" s="283">
        <v>6210000</v>
      </c>
      <c r="Y642" s="283">
        <v>0</v>
      </c>
      <c r="Z642" s="283">
        <v>0</v>
      </c>
      <c r="AA642" s="283">
        <v>0</v>
      </c>
      <c r="AB642" s="283">
        <v>6210000</v>
      </c>
      <c r="AC642" s="283">
        <v>0</v>
      </c>
      <c r="AD642" s="283">
        <v>0</v>
      </c>
      <c r="AE642" s="283">
        <v>0</v>
      </c>
      <c r="AF642" s="283">
        <v>0</v>
      </c>
      <c r="AG642" s="283">
        <v>6210000</v>
      </c>
      <c r="AH642" s="283">
        <v>0</v>
      </c>
      <c r="AI642" s="283">
        <v>0</v>
      </c>
      <c r="AJ642" s="283">
        <v>0</v>
      </c>
      <c r="AK642" s="283">
        <v>0</v>
      </c>
      <c r="AL642" s="283">
        <v>0</v>
      </c>
      <c r="AM642" s="283">
        <v>0</v>
      </c>
      <c r="AN642" s="283">
        <v>0</v>
      </c>
      <c r="AO642" s="283">
        <v>0</v>
      </c>
      <c r="AP642" s="283">
        <v>0</v>
      </c>
      <c r="AQ642" s="283">
        <v>0</v>
      </c>
      <c r="AR642" s="283">
        <v>0</v>
      </c>
      <c r="AS642" s="283">
        <v>0</v>
      </c>
      <c r="AT642" s="283">
        <v>0</v>
      </c>
      <c r="AU642" s="283">
        <v>0</v>
      </c>
      <c r="AV642" s="283">
        <v>0</v>
      </c>
      <c r="AW642" s="283">
        <v>0</v>
      </c>
      <c r="AX642" s="283">
        <v>0</v>
      </c>
      <c r="AY642" s="283">
        <v>0</v>
      </c>
    </row>
    <row r="643" spans="1:51" ht="20.100000000000001" customHeight="1" x14ac:dyDescent="0.25">
      <c r="A643" s="26">
        <v>3061030602</v>
      </c>
      <c r="B643" s="21" t="s">
        <v>810</v>
      </c>
      <c r="C643" s="24"/>
      <c r="D643" s="183">
        <v>17200000.02</v>
      </c>
      <c r="E643" s="131">
        <v>0</v>
      </c>
      <c r="F643" s="131">
        <v>0</v>
      </c>
      <c r="G643" s="13">
        <f>C643+D643+E643-F643</f>
        <v>17200000.02</v>
      </c>
      <c r="H643" s="183">
        <v>0</v>
      </c>
      <c r="I643" s="183">
        <v>0</v>
      </c>
      <c r="J643" s="183">
        <f>G643-I643</f>
        <v>17200000.02</v>
      </c>
      <c r="K643" s="183">
        <v>0</v>
      </c>
      <c r="L643" s="183">
        <v>0</v>
      </c>
      <c r="M643" s="183">
        <v>0</v>
      </c>
      <c r="N643" s="183">
        <v>0</v>
      </c>
      <c r="O643" s="183">
        <v>0</v>
      </c>
      <c r="P643" s="13">
        <f>O643-I643</f>
        <v>0</v>
      </c>
      <c r="Q643" s="12">
        <f>G643-O643</f>
        <v>17200000.02</v>
      </c>
      <c r="R643" s="183">
        <v>0</v>
      </c>
      <c r="S643" s="438">
        <v>0</v>
      </c>
      <c r="T643" s="182"/>
      <c r="U643" s="364">
        <v>3061030602</v>
      </c>
      <c r="V643" s="362" t="s">
        <v>810</v>
      </c>
      <c r="W643" s="283">
        <v>0</v>
      </c>
      <c r="X643" s="283">
        <v>17200000.02</v>
      </c>
      <c r="Y643" s="283">
        <v>0</v>
      </c>
      <c r="Z643" s="283">
        <v>0</v>
      </c>
      <c r="AA643" s="283">
        <v>0</v>
      </c>
      <c r="AB643" s="283">
        <v>17200000.02</v>
      </c>
      <c r="AC643" s="283">
        <v>0</v>
      </c>
      <c r="AD643" s="283">
        <v>0</v>
      </c>
      <c r="AE643" s="283">
        <v>0</v>
      </c>
      <c r="AF643" s="283">
        <v>0</v>
      </c>
      <c r="AG643" s="283">
        <v>17200000.02</v>
      </c>
      <c r="AH643" s="283">
        <v>0</v>
      </c>
      <c r="AI643" s="283">
        <v>0</v>
      </c>
      <c r="AJ643" s="283">
        <v>0</v>
      </c>
      <c r="AK643" s="283">
        <v>0</v>
      </c>
      <c r="AL643" s="283">
        <v>0</v>
      </c>
      <c r="AM643" s="283">
        <v>0</v>
      </c>
      <c r="AN643" s="283">
        <v>0</v>
      </c>
      <c r="AO643" s="283">
        <v>0</v>
      </c>
      <c r="AP643" s="283">
        <v>0</v>
      </c>
      <c r="AQ643" s="283">
        <v>0</v>
      </c>
      <c r="AR643" s="283">
        <v>0</v>
      </c>
      <c r="AS643" s="283">
        <v>0</v>
      </c>
      <c r="AT643" s="283">
        <v>0</v>
      </c>
      <c r="AU643" s="283">
        <v>0</v>
      </c>
      <c r="AV643" s="283">
        <v>0</v>
      </c>
      <c r="AW643" s="283">
        <v>0</v>
      </c>
      <c r="AX643" s="283">
        <v>0</v>
      </c>
      <c r="AY643" s="283">
        <v>0</v>
      </c>
    </row>
    <row r="644" spans="1:51" ht="20.100000000000001" customHeight="1" x14ac:dyDescent="0.25">
      <c r="A644" s="26">
        <v>3061030603</v>
      </c>
      <c r="B644" s="21" t="s">
        <v>811</v>
      </c>
      <c r="C644" s="25"/>
      <c r="D644" s="183">
        <v>1589148985</v>
      </c>
      <c r="E644" s="131">
        <v>0</v>
      </c>
      <c r="F644" s="131">
        <v>0</v>
      </c>
      <c r="G644" s="14">
        <f>C644+D644+E644-F644</f>
        <v>1589148985</v>
      </c>
      <c r="H644" s="183">
        <v>130000000</v>
      </c>
      <c r="I644" s="183">
        <v>460291894</v>
      </c>
      <c r="J644" s="183">
        <f>G644-I644</f>
        <v>1128857091</v>
      </c>
      <c r="K644" s="183">
        <v>132530839.06</v>
      </c>
      <c r="L644" s="183">
        <v>132530839.06</v>
      </c>
      <c r="M644" s="183">
        <v>132530839.06</v>
      </c>
      <c r="N644" s="183">
        <v>0</v>
      </c>
      <c r="O644" s="183">
        <v>1255961894</v>
      </c>
      <c r="P644" s="14">
        <f>O644-I644</f>
        <v>795670000</v>
      </c>
      <c r="Q644" s="12">
        <f>G644-O644</f>
        <v>333187091</v>
      </c>
      <c r="R644" s="183">
        <v>0</v>
      </c>
      <c r="S644" s="438">
        <v>1255961894</v>
      </c>
      <c r="T644" s="182"/>
      <c r="U644" s="364">
        <v>3061030603</v>
      </c>
      <c r="V644" s="362" t="s">
        <v>811</v>
      </c>
      <c r="W644" s="283">
        <v>0</v>
      </c>
      <c r="X644" s="283">
        <v>1589148985</v>
      </c>
      <c r="Y644" s="283">
        <v>0</v>
      </c>
      <c r="Z644" s="283">
        <v>0</v>
      </c>
      <c r="AA644" s="283">
        <v>0</v>
      </c>
      <c r="AB644" s="283">
        <v>1589148985</v>
      </c>
      <c r="AC644" s="283">
        <v>0</v>
      </c>
      <c r="AD644" s="283">
        <v>1255961894</v>
      </c>
      <c r="AE644" s="283">
        <v>0</v>
      </c>
      <c r="AF644" s="283">
        <v>1255961894</v>
      </c>
      <c r="AG644" s="283">
        <v>333187091</v>
      </c>
      <c r="AH644" s="283">
        <v>0</v>
      </c>
      <c r="AI644" s="283">
        <v>330291894</v>
      </c>
      <c r="AJ644" s="283">
        <v>130000000</v>
      </c>
      <c r="AK644" s="283">
        <v>460291894</v>
      </c>
      <c r="AL644" s="283">
        <v>795670000</v>
      </c>
      <c r="AM644" s="283">
        <v>0</v>
      </c>
      <c r="AN644" s="283">
        <v>0</v>
      </c>
      <c r="AO644" s="283">
        <v>132530839.06</v>
      </c>
      <c r="AP644" s="283">
        <v>132530839.06</v>
      </c>
      <c r="AQ644" s="283">
        <v>327761054.94</v>
      </c>
      <c r="AR644" s="283">
        <v>0</v>
      </c>
      <c r="AS644" s="283">
        <v>0</v>
      </c>
      <c r="AT644" s="283">
        <v>0</v>
      </c>
      <c r="AU644" s="283">
        <v>0</v>
      </c>
      <c r="AV644" s="283">
        <v>132530839.06</v>
      </c>
      <c r="AW644" s="283">
        <v>132530839.06</v>
      </c>
      <c r="AX644" s="283">
        <v>132530839.06</v>
      </c>
      <c r="AY644" s="283">
        <v>132530839.06</v>
      </c>
    </row>
    <row r="645" spans="1:51" ht="20.100000000000001" customHeight="1" x14ac:dyDescent="0.25">
      <c r="A645" s="152">
        <v>30610307</v>
      </c>
      <c r="B645" s="153" t="s">
        <v>812</v>
      </c>
      <c r="C645" s="154">
        <f t="shared" ref="C645:Q645" si="273">C646+C647+C648+C649+C650</f>
        <v>0</v>
      </c>
      <c r="D645" s="154">
        <f t="shared" si="273"/>
        <v>2911835122.5</v>
      </c>
      <c r="E645" s="154">
        <f t="shared" si="273"/>
        <v>0</v>
      </c>
      <c r="F645" s="154">
        <f t="shared" si="273"/>
        <v>0</v>
      </c>
      <c r="G645" s="154">
        <f t="shared" si="273"/>
        <v>2911835122.5</v>
      </c>
      <c r="H645" s="154">
        <f t="shared" si="273"/>
        <v>0</v>
      </c>
      <c r="I645" s="154">
        <f t="shared" si="273"/>
        <v>26104696</v>
      </c>
      <c r="J645" s="154">
        <f t="shared" si="273"/>
        <v>2885730426.5</v>
      </c>
      <c r="K645" s="154">
        <f t="shared" si="273"/>
        <v>0</v>
      </c>
      <c r="L645" s="154">
        <f t="shared" si="273"/>
        <v>26104696</v>
      </c>
      <c r="M645" s="154">
        <f t="shared" si="273"/>
        <v>26104696</v>
      </c>
      <c r="N645" s="154">
        <f t="shared" si="273"/>
        <v>0</v>
      </c>
      <c r="O645" s="154">
        <f t="shared" si="273"/>
        <v>26104696</v>
      </c>
      <c r="P645" s="154">
        <f t="shared" si="273"/>
        <v>0</v>
      </c>
      <c r="Q645" s="154">
        <f t="shared" si="273"/>
        <v>2885730426.5</v>
      </c>
      <c r="R645" s="154">
        <f>R646+R647+R648+R649+R650</f>
        <v>0</v>
      </c>
      <c r="S645" s="452">
        <f>S646+S647+S648+S649+S650</f>
        <v>26104696</v>
      </c>
      <c r="T645" s="182"/>
      <c r="U645" s="364">
        <v>30610307</v>
      </c>
      <c r="V645" s="362" t="s">
        <v>812</v>
      </c>
      <c r="W645" s="283">
        <v>0</v>
      </c>
      <c r="X645" s="283">
        <v>2911835122.5</v>
      </c>
      <c r="Y645" s="283">
        <v>0</v>
      </c>
      <c r="Z645" s="283">
        <v>0</v>
      </c>
      <c r="AA645" s="283">
        <v>0</v>
      </c>
      <c r="AB645" s="283">
        <v>2911835122.5</v>
      </c>
      <c r="AC645" s="283">
        <v>0</v>
      </c>
      <c r="AD645" s="283">
        <v>26104696</v>
      </c>
      <c r="AE645" s="283">
        <v>0</v>
      </c>
      <c r="AF645" s="283">
        <v>26104696</v>
      </c>
      <c r="AG645" s="283">
        <v>2885730426.5</v>
      </c>
      <c r="AH645" s="283">
        <v>0</v>
      </c>
      <c r="AI645" s="283">
        <v>26104696</v>
      </c>
      <c r="AJ645" s="283">
        <v>0</v>
      </c>
      <c r="AK645" s="283">
        <v>26104696</v>
      </c>
      <c r="AL645" s="283">
        <v>0</v>
      </c>
      <c r="AM645" s="283">
        <v>0</v>
      </c>
      <c r="AN645" s="283">
        <v>26104696</v>
      </c>
      <c r="AO645" s="283">
        <v>0</v>
      </c>
      <c r="AP645" s="283">
        <v>26104696</v>
      </c>
      <c r="AQ645" s="283">
        <v>0</v>
      </c>
      <c r="AR645" s="283">
        <v>0</v>
      </c>
      <c r="AS645" s="283">
        <v>0</v>
      </c>
      <c r="AT645" s="283">
        <v>0</v>
      </c>
      <c r="AU645" s="283">
        <v>26104696</v>
      </c>
      <c r="AV645" s="283">
        <v>0</v>
      </c>
      <c r="AW645" s="283">
        <v>26104696</v>
      </c>
      <c r="AX645" s="283">
        <v>26104696</v>
      </c>
      <c r="AY645" s="283">
        <v>26104696</v>
      </c>
    </row>
    <row r="646" spans="1:51" ht="20.100000000000001" customHeight="1" x14ac:dyDescent="0.25">
      <c r="A646" s="26">
        <v>3061030701</v>
      </c>
      <c r="B646" s="21" t="s">
        <v>813</v>
      </c>
      <c r="C646" s="23"/>
      <c r="D646" s="183">
        <v>126552967</v>
      </c>
      <c r="E646" s="131">
        <v>0</v>
      </c>
      <c r="F646" s="131">
        <v>0</v>
      </c>
      <c r="G646" s="12">
        <f>C646+D646+E646-F646</f>
        <v>126552967</v>
      </c>
      <c r="H646" s="183">
        <v>0</v>
      </c>
      <c r="I646" s="183">
        <v>0</v>
      </c>
      <c r="J646" s="183">
        <f>G646-I646</f>
        <v>126552967</v>
      </c>
      <c r="K646" s="183">
        <v>0</v>
      </c>
      <c r="L646" s="183">
        <v>0</v>
      </c>
      <c r="M646" s="183">
        <v>0</v>
      </c>
      <c r="N646" s="183">
        <v>0</v>
      </c>
      <c r="O646" s="183">
        <v>0</v>
      </c>
      <c r="P646" s="12">
        <f>O646-I646</f>
        <v>0</v>
      </c>
      <c r="Q646" s="12">
        <f>G646-O646</f>
        <v>126552967</v>
      </c>
      <c r="R646" s="183">
        <v>0</v>
      </c>
      <c r="S646" s="438">
        <v>0</v>
      </c>
      <c r="T646" s="182"/>
      <c r="U646" s="364">
        <v>3061030701</v>
      </c>
      <c r="V646" s="362" t="s">
        <v>813</v>
      </c>
      <c r="W646" s="283">
        <v>0</v>
      </c>
      <c r="X646" s="283">
        <v>126552967</v>
      </c>
      <c r="Y646" s="283">
        <v>0</v>
      </c>
      <c r="Z646" s="283">
        <v>0</v>
      </c>
      <c r="AA646" s="283">
        <v>0</v>
      </c>
      <c r="AB646" s="283">
        <v>126552967</v>
      </c>
      <c r="AC646" s="283">
        <v>0</v>
      </c>
      <c r="AD646" s="283">
        <v>0</v>
      </c>
      <c r="AE646" s="283">
        <v>0</v>
      </c>
      <c r="AF646" s="283">
        <v>0</v>
      </c>
      <c r="AG646" s="283">
        <v>126552967</v>
      </c>
      <c r="AH646" s="283">
        <v>0</v>
      </c>
      <c r="AI646" s="283">
        <v>0</v>
      </c>
      <c r="AJ646" s="283">
        <v>0</v>
      </c>
      <c r="AK646" s="283">
        <v>0</v>
      </c>
      <c r="AL646" s="283">
        <v>0</v>
      </c>
      <c r="AM646" s="283">
        <v>0</v>
      </c>
      <c r="AN646" s="283">
        <v>0</v>
      </c>
      <c r="AO646" s="283">
        <v>0</v>
      </c>
      <c r="AP646" s="283">
        <v>0</v>
      </c>
      <c r="AQ646" s="283">
        <v>0</v>
      </c>
      <c r="AR646" s="283">
        <v>0</v>
      </c>
      <c r="AS646" s="283">
        <v>0</v>
      </c>
      <c r="AT646" s="283">
        <v>0</v>
      </c>
      <c r="AU646" s="283">
        <v>0</v>
      </c>
      <c r="AV646" s="283">
        <v>0</v>
      </c>
      <c r="AW646" s="283">
        <v>0</v>
      </c>
      <c r="AX646" s="283">
        <v>0</v>
      </c>
      <c r="AY646" s="283">
        <v>0</v>
      </c>
    </row>
    <row r="647" spans="1:51" ht="20.100000000000001" customHeight="1" x14ac:dyDescent="0.25">
      <c r="A647" s="26">
        <v>3061030702</v>
      </c>
      <c r="B647" s="21" t="s">
        <v>814</v>
      </c>
      <c r="C647" s="24"/>
      <c r="D647" s="183">
        <v>109657866.78</v>
      </c>
      <c r="E647" s="131">
        <v>0</v>
      </c>
      <c r="F647" s="131">
        <v>0</v>
      </c>
      <c r="G647" s="13">
        <f>C647+D647+E647-F647</f>
        <v>109657866.78</v>
      </c>
      <c r="H647" s="183">
        <v>0</v>
      </c>
      <c r="I647" s="183">
        <v>0</v>
      </c>
      <c r="J647" s="183">
        <f>G647-I647</f>
        <v>109657866.78</v>
      </c>
      <c r="K647" s="183">
        <v>0</v>
      </c>
      <c r="L647" s="183">
        <v>0</v>
      </c>
      <c r="M647" s="183">
        <v>0</v>
      </c>
      <c r="N647" s="183">
        <v>0</v>
      </c>
      <c r="O647" s="183">
        <v>0</v>
      </c>
      <c r="P647" s="13">
        <f>O647-I647</f>
        <v>0</v>
      </c>
      <c r="Q647" s="12">
        <f>G647-O647</f>
        <v>109657866.78</v>
      </c>
      <c r="R647" s="183">
        <v>0</v>
      </c>
      <c r="S647" s="438">
        <v>0</v>
      </c>
      <c r="T647" s="182"/>
      <c r="U647" s="364">
        <v>3061030702</v>
      </c>
      <c r="V647" s="362" t="s">
        <v>814</v>
      </c>
      <c r="W647" s="283">
        <v>0</v>
      </c>
      <c r="X647" s="283">
        <v>109657866.78</v>
      </c>
      <c r="Y647" s="283">
        <v>0</v>
      </c>
      <c r="Z647" s="283">
        <v>0</v>
      </c>
      <c r="AA647" s="283">
        <v>0</v>
      </c>
      <c r="AB647" s="283">
        <v>109657866.78</v>
      </c>
      <c r="AC647" s="283">
        <v>0</v>
      </c>
      <c r="AD647" s="283">
        <v>0</v>
      </c>
      <c r="AE647" s="283">
        <v>0</v>
      </c>
      <c r="AF647" s="283">
        <v>0</v>
      </c>
      <c r="AG647" s="283">
        <v>109657866.78</v>
      </c>
      <c r="AH647" s="283">
        <v>0</v>
      </c>
      <c r="AI647" s="283">
        <v>0</v>
      </c>
      <c r="AJ647" s="283">
        <v>0</v>
      </c>
      <c r="AK647" s="283">
        <v>0</v>
      </c>
      <c r="AL647" s="283">
        <v>0</v>
      </c>
      <c r="AM647" s="283">
        <v>0</v>
      </c>
      <c r="AN647" s="283">
        <v>0</v>
      </c>
      <c r="AO647" s="283">
        <v>0</v>
      </c>
      <c r="AP647" s="283">
        <v>0</v>
      </c>
      <c r="AQ647" s="283">
        <v>0</v>
      </c>
      <c r="AR647" s="283">
        <v>0</v>
      </c>
      <c r="AS647" s="283">
        <v>0</v>
      </c>
      <c r="AT647" s="283">
        <v>0</v>
      </c>
      <c r="AU647" s="283">
        <v>0</v>
      </c>
      <c r="AV647" s="283">
        <v>0</v>
      </c>
      <c r="AW647" s="283">
        <v>0</v>
      </c>
      <c r="AX647" s="283">
        <v>0</v>
      </c>
      <c r="AY647" s="283">
        <v>0</v>
      </c>
    </row>
    <row r="648" spans="1:51" ht="20.100000000000001" customHeight="1" x14ac:dyDescent="0.25">
      <c r="A648" s="26">
        <v>3061030703</v>
      </c>
      <c r="B648" s="21" t="s">
        <v>815</v>
      </c>
      <c r="C648" s="24"/>
      <c r="D648" s="183">
        <v>488900000</v>
      </c>
      <c r="E648" s="131">
        <v>0</v>
      </c>
      <c r="F648" s="131">
        <v>0</v>
      </c>
      <c r="G648" s="13">
        <f>C648+D648+E648-F648</f>
        <v>488900000</v>
      </c>
      <c r="H648" s="183">
        <v>0</v>
      </c>
      <c r="I648" s="183">
        <v>0</v>
      </c>
      <c r="J648" s="183">
        <f>G648-I648</f>
        <v>488900000</v>
      </c>
      <c r="K648" s="183">
        <v>0</v>
      </c>
      <c r="L648" s="183">
        <v>0</v>
      </c>
      <c r="M648" s="183">
        <v>0</v>
      </c>
      <c r="N648" s="183">
        <v>0</v>
      </c>
      <c r="O648" s="183">
        <v>0</v>
      </c>
      <c r="P648" s="13">
        <f>O648-I648</f>
        <v>0</v>
      </c>
      <c r="Q648" s="12">
        <f>G648-O648</f>
        <v>488900000</v>
      </c>
      <c r="R648" s="183">
        <v>0</v>
      </c>
      <c r="S648" s="438">
        <v>0</v>
      </c>
      <c r="T648" s="182"/>
      <c r="U648" s="364">
        <v>3061030703</v>
      </c>
      <c r="V648" s="362" t="s">
        <v>815</v>
      </c>
      <c r="W648" s="283">
        <v>0</v>
      </c>
      <c r="X648" s="283">
        <v>488900000</v>
      </c>
      <c r="Y648" s="283">
        <v>0</v>
      </c>
      <c r="Z648" s="283">
        <v>0</v>
      </c>
      <c r="AA648" s="283">
        <v>0</v>
      </c>
      <c r="AB648" s="283">
        <v>488900000</v>
      </c>
      <c r="AC648" s="283">
        <v>0</v>
      </c>
      <c r="AD648" s="283">
        <v>0</v>
      </c>
      <c r="AE648" s="283">
        <v>0</v>
      </c>
      <c r="AF648" s="283">
        <v>0</v>
      </c>
      <c r="AG648" s="283">
        <v>488900000</v>
      </c>
      <c r="AH648" s="283">
        <v>0</v>
      </c>
      <c r="AI648" s="283">
        <v>0</v>
      </c>
      <c r="AJ648" s="283">
        <v>0</v>
      </c>
      <c r="AK648" s="283">
        <v>0</v>
      </c>
      <c r="AL648" s="283">
        <v>0</v>
      </c>
      <c r="AM648" s="283">
        <v>0</v>
      </c>
      <c r="AN648" s="283">
        <v>0</v>
      </c>
      <c r="AO648" s="283">
        <v>0</v>
      </c>
      <c r="AP648" s="283">
        <v>0</v>
      </c>
      <c r="AQ648" s="283">
        <v>0</v>
      </c>
      <c r="AR648" s="283">
        <v>0</v>
      </c>
      <c r="AS648" s="283">
        <v>0</v>
      </c>
      <c r="AT648" s="283">
        <v>0</v>
      </c>
      <c r="AU648" s="283">
        <v>0</v>
      </c>
      <c r="AV648" s="283">
        <v>0</v>
      </c>
      <c r="AW648" s="283">
        <v>0</v>
      </c>
      <c r="AX648" s="283">
        <v>0</v>
      </c>
      <c r="AY648" s="283">
        <v>0</v>
      </c>
    </row>
    <row r="649" spans="1:51" ht="20.100000000000001" customHeight="1" x14ac:dyDescent="0.25">
      <c r="A649" s="26">
        <v>3061030704</v>
      </c>
      <c r="B649" s="21" t="s">
        <v>816</v>
      </c>
      <c r="C649" s="24"/>
      <c r="D649" s="183">
        <v>2172492291.7199998</v>
      </c>
      <c r="E649" s="131">
        <v>0</v>
      </c>
      <c r="F649" s="131">
        <v>0</v>
      </c>
      <c r="G649" s="13">
        <f>C649+D649+E649-F649</f>
        <v>2172492291.7199998</v>
      </c>
      <c r="H649" s="183">
        <v>0</v>
      </c>
      <c r="I649" s="183">
        <v>26104696</v>
      </c>
      <c r="J649" s="183">
        <f>G649-I649</f>
        <v>2146387595.7199998</v>
      </c>
      <c r="K649" s="183">
        <v>0</v>
      </c>
      <c r="L649" s="183">
        <v>26104696</v>
      </c>
      <c r="M649" s="183">
        <v>26104696</v>
      </c>
      <c r="N649" s="183">
        <v>0</v>
      </c>
      <c r="O649" s="183">
        <v>26104696</v>
      </c>
      <c r="P649" s="13">
        <f>O649-I649</f>
        <v>0</v>
      </c>
      <c r="Q649" s="12">
        <f>G649-O649</f>
        <v>2146387595.7199998</v>
      </c>
      <c r="R649" s="183">
        <v>0</v>
      </c>
      <c r="S649" s="438">
        <v>26104696</v>
      </c>
      <c r="T649" s="182"/>
      <c r="U649" s="364">
        <v>3061030704</v>
      </c>
      <c r="V649" s="362" t="s">
        <v>816</v>
      </c>
      <c r="W649" s="283">
        <v>0</v>
      </c>
      <c r="X649" s="283">
        <v>2172492291.7199998</v>
      </c>
      <c r="Y649" s="283">
        <v>0</v>
      </c>
      <c r="Z649" s="283">
        <v>0</v>
      </c>
      <c r="AA649" s="283">
        <v>0</v>
      </c>
      <c r="AB649" s="283">
        <v>2172492291.7199998</v>
      </c>
      <c r="AC649" s="283">
        <v>0</v>
      </c>
      <c r="AD649" s="283">
        <v>26104696</v>
      </c>
      <c r="AE649" s="283">
        <v>0</v>
      </c>
      <c r="AF649" s="283">
        <v>26104696</v>
      </c>
      <c r="AG649" s="283">
        <v>2146387595.7199998</v>
      </c>
      <c r="AH649" s="283">
        <v>0</v>
      </c>
      <c r="AI649" s="283">
        <v>26104696</v>
      </c>
      <c r="AJ649" s="283">
        <v>0</v>
      </c>
      <c r="AK649" s="283">
        <v>26104696</v>
      </c>
      <c r="AL649" s="283">
        <v>0</v>
      </c>
      <c r="AM649" s="283">
        <v>0</v>
      </c>
      <c r="AN649" s="283">
        <v>26104696</v>
      </c>
      <c r="AO649" s="283">
        <v>0</v>
      </c>
      <c r="AP649" s="283">
        <v>26104696</v>
      </c>
      <c r="AQ649" s="283">
        <v>0</v>
      </c>
      <c r="AR649" s="283">
        <v>0</v>
      </c>
      <c r="AS649" s="283">
        <v>0</v>
      </c>
      <c r="AT649" s="283">
        <v>0</v>
      </c>
      <c r="AU649" s="283">
        <v>26104696</v>
      </c>
      <c r="AV649" s="283">
        <v>0</v>
      </c>
      <c r="AW649" s="283">
        <v>26104696</v>
      </c>
      <c r="AX649" s="283">
        <v>26104696</v>
      </c>
      <c r="AY649" s="283">
        <v>26104696</v>
      </c>
    </row>
    <row r="650" spans="1:51" ht="20.100000000000001" customHeight="1" x14ac:dyDescent="0.25">
      <c r="A650" s="26">
        <v>3061030705</v>
      </c>
      <c r="B650" s="21" t="s">
        <v>817</v>
      </c>
      <c r="C650" s="25"/>
      <c r="D650" s="183">
        <v>14231997</v>
      </c>
      <c r="E650" s="131">
        <v>0</v>
      </c>
      <c r="F650" s="131">
        <v>0</v>
      </c>
      <c r="G650" s="14">
        <f>C650+D650+E650-F650</f>
        <v>14231997</v>
      </c>
      <c r="H650" s="183">
        <v>0</v>
      </c>
      <c r="I650" s="183">
        <v>0</v>
      </c>
      <c r="J650" s="183">
        <f>G650-I650</f>
        <v>14231997</v>
      </c>
      <c r="K650" s="183">
        <v>0</v>
      </c>
      <c r="L650" s="183">
        <v>0</v>
      </c>
      <c r="M650" s="183">
        <v>0</v>
      </c>
      <c r="N650" s="183">
        <v>0</v>
      </c>
      <c r="O650" s="183">
        <v>0</v>
      </c>
      <c r="P650" s="14">
        <f>O650-I650</f>
        <v>0</v>
      </c>
      <c r="Q650" s="12">
        <f>G650-O650</f>
        <v>14231997</v>
      </c>
      <c r="R650" s="183">
        <v>0</v>
      </c>
      <c r="S650" s="438">
        <v>0</v>
      </c>
      <c r="T650" s="182"/>
      <c r="U650" s="364">
        <v>3061030705</v>
      </c>
      <c r="V650" s="362" t="s">
        <v>817</v>
      </c>
      <c r="W650" s="283">
        <v>0</v>
      </c>
      <c r="X650" s="283">
        <v>14231997</v>
      </c>
      <c r="Y650" s="283">
        <v>0</v>
      </c>
      <c r="Z650" s="283">
        <v>0</v>
      </c>
      <c r="AA650" s="283">
        <v>0</v>
      </c>
      <c r="AB650" s="283">
        <v>14231997</v>
      </c>
      <c r="AC650" s="283">
        <v>0</v>
      </c>
      <c r="AD650" s="283">
        <v>0</v>
      </c>
      <c r="AE650" s="283">
        <v>0</v>
      </c>
      <c r="AF650" s="283">
        <v>0</v>
      </c>
      <c r="AG650" s="283">
        <v>14231997</v>
      </c>
      <c r="AH650" s="283">
        <v>0</v>
      </c>
      <c r="AI650" s="283">
        <v>0</v>
      </c>
      <c r="AJ650" s="283">
        <v>0</v>
      </c>
      <c r="AK650" s="283">
        <v>0</v>
      </c>
      <c r="AL650" s="283">
        <v>0</v>
      </c>
      <c r="AM650" s="283">
        <v>0</v>
      </c>
      <c r="AN650" s="283">
        <v>0</v>
      </c>
      <c r="AO650" s="283">
        <v>0</v>
      </c>
      <c r="AP650" s="283">
        <v>0</v>
      </c>
      <c r="AQ650" s="283">
        <v>0</v>
      </c>
      <c r="AR650" s="283">
        <v>0</v>
      </c>
      <c r="AS650" s="283">
        <v>0</v>
      </c>
      <c r="AT650" s="283">
        <v>0</v>
      </c>
      <c r="AU650" s="283">
        <v>0</v>
      </c>
      <c r="AV650" s="283">
        <v>0</v>
      </c>
      <c r="AW650" s="283">
        <v>0</v>
      </c>
      <c r="AX650" s="283">
        <v>0</v>
      </c>
      <c r="AY650" s="283">
        <v>0</v>
      </c>
    </row>
    <row r="651" spans="1:51" ht="20.100000000000001" customHeight="1" x14ac:dyDescent="0.25">
      <c r="A651" s="152">
        <v>30610308</v>
      </c>
      <c r="B651" s="153" t="s">
        <v>818</v>
      </c>
      <c r="C651" s="154">
        <f t="shared" ref="C651:Q651" si="274">C652+C653</f>
        <v>0</v>
      </c>
      <c r="D651" s="154">
        <f t="shared" si="274"/>
        <v>134666826.81</v>
      </c>
      <c r="E651" s="154">
        <f t="shared" si="274"/>
        <v>0</v>
      </c>
      <c r="F651" s="154">
        <f t="shared" si="274"/>
        <v>0</v>
      </c>
      <c r="G651" s="154">
        <f t="shared" si="274"/>
        <v>134666826.81</v>
      </c>
      <c r="H651" s="154">
        <f t="shared" si="274"/>
        <v>0</v>
      </c>
      <c r="I651" s="154">
        <f t="shared" si="274"/>
        <v>0</v>
      </c>
      <c r="J651" s="154">
        <f t="shared" si="274"/>
        <v>134666826.81</v>
      </c>
      <c r="K651" s="154">
        <f t="shared" si="274"/>
        <v>0</v>
      </c>
      <c r="L651" s="154">
        <f t="shared" si="274"/>
        <v>0</v>
      </c>
      <c r="M651" s="154">
        <f t="shared" si="274"/>
        <v>0</v>
      </c>
      <c r="N651" s="154">
        <f t="shared" si="274"/>
        <v>0</v>
      </c>
      <c r="O651" s="154">
        <f t="shared" si="274"/>
        <v>0</v>
      </c>
      <c r="P651" s="154">
        <f t="shared" si="274"/>
        <v>0</v>
      </c>
      <c r="Q651" s="154">
        <f t="shared" si="274"/>
        <v>134666826.81</v>
      </c>
      <c r="R651" s="154">
        <f>R652+R653</f>
        <v>0</v>
      </c>
      <c r="S651" s="452">
        <f>S652+S653</f>
        <v>0</v>
      </c>
      <c r="T651" s="182"/>
      <c r="U651" s="364">
        <v>30610308</v>
      </c>
      <c r="V651" s="362" t="s">
        <v>818</v>
      </c>
      <c r="W651" s="283">
        <v>0</v>
      </c>
      <c r="X651" s="283">
        <v>134666826.81</v>
      </c>
      <c r="Y651" s="283">
        <v>0</v>
      </c>
      <c r="Z651" s="283">
        <v>0</v>
      </c>
      <c r="AA651" s="283">
        <v>0</v>
      </c>
      <c r="AB651" s="283">
        <v>134666826.81</v>
      </c>
      <c r="AC651" s="283">
        <v>0</v>
      </c>
      <c r="AD651" s="283">
        <v>0</v>
      </c>
      <c r="AE651" s="283">
        <v>0</v>
      </c>
      <c r="AF651" s="283">
        <v>0</v>
      </c>
      <c r="AG651" s="283">
        <v>134666826.81</v>
      </c>
      <c r="AH651" s="283">
        <v>0</v>
      </c>
      <c r="AI651" s="283">
        <v>0</v>
      </c>
      <c r="AJ651" s="283">
        <v>0</v>
      </c>
      <c r="AK651" s="283">
        <v>0</v>
      </c>
      <c r="AL651" s="283">
        <v>0</v>
      </c>
      <c r="AM651" s="283">
        <v>0</v>
      </c>
      <c r="AN651" s="283">
        <v>0</v>
      </c>
      <c r="AO651" s="283">
        <v>0</v>
      </c>
      <c r="AP651" s="283">
        <v>0</v>
      </c>
      <c r="AQ651" s="283">
        <v>0</v>
      </c>
      <c r="AR651" s="283">
        <v>0</v>
      </c>
      <c r="AS651" s="283">
        <v>0</v>
      </c>
      <c r="AT651" s="283">
        <v>0</v>
      </c>
      <c r="AU651" s="283">
        <v>0</v>
      </c>
      <c r="AV651" s="283">
        <v>0</v>
      </c>
      <c r="AW651" s="283">
        <v>0</v>
      </c>
      <c r="AX651" s="283">
        <v>0</v>
      </c>
      <c r="AY651" s="283">
        <v>0</v>
      </c>
    </row>
    <row r="652" spans="1:51" ht="20.100000000000001" customHeight="1" x14ac:dyDescent="0.25">
      <c r="A652" s="26">
        <v>3061030801</v>
      </c>
      <c r="B652" s="21" t="s">
        <v>819</v>
      </c>
      <c r="C652" s="23"/>
      <c r="D652" s="183">
        <v>124687324.3</v>
      </c>
      <c r="E652" s="131">
        <v>0</v>
      </c>
      <c r="F652" s="131">
        <v>0</v>
      </c>
      <c r="G652" s="12">
        <f>C652+D652+E652-F652</f>
        <v>124687324.3</v>
      </c>
      <c r="H652" s="183">
        <v>0</v>
      </c>
      <c r="I652" s="183">
        <v>0</v>
      </c>
      <c r="J652" s="183">
        <f>G652-I652</f>
        <v>124687324.3</v>
      </c>
      <c r="K652" s="183">
        <v>0</v>
      </c>
      <c r="L652" s="183">
        <v>0</v>
      </c>
      <c r="M652" s="183">
        <v>0</v>
      </c>
      <c r="N652" s="183">
        <v>0</v>
      </c>
      <c r="O652" s="183">
        <v>0</v>
      </c>
      <c r="P652" s="12">
        <f>O652-I652</f>
        <v>0</v>
      </c>
      <c r="Q652" s="12">
        <f>G652-O652</f>
        <v>124687324.3</v>
      </c>
      <c r="R652" s="183">
        <v>0</v>
      </c>
      <c r="S652" s="438">
        <v>0</v>
      </c>
      <c r="T652" s="182"/>
      <c r="U652" s="364">
        <v>3061030801</v>
      </c>
      <c r="V652" s="362" t="s">
        <v>819</v>
      </c>
      <c r="W652" s="283">
        <v>0</v>
      </c>
      <c r="X652" s="283">
        <v>124687324.3</v>
      </c>
      <c r="Y652" s="283">
        <v>0</v>
      </c>
      <c r="Z652" s="283">
        <v>0</v>
      </c>
      <c r="AA652" s="283">
        <v>0</v>
      </c>
      <c r="AB652" s="283">
        <v>124687324.3</v>
      </c>
      <c r="AC652" s="283">
        <v>0</v>
      </c>
      <c r="AD652" s="283">
        <v>0</v>
      </c>
      <c r="AE652" s="283">
        <v>0</v>
      </c>
      <c r="AF652" s="283">
        <v>0</v>
      </c>
      <c r="AG652" s="283">
        <v>124687324.3</v>
      </c>
      <c r="AH652" s="283">
        <v>0</v>
      </c>
      <c r="AI652" s="283">
        <v>0</v>
      </c>
      <c r="AJ652" s="283">
        <v>0</v>
      </c>
      <c r="AK652" s="283">
        <v>0</v>
      </c>
      <c r="AL652" s="283">
        <v>0</v>
      </c>
      <c r="AM652" s="283">
        <v>0</v>
      </c>
      <c r="AN652" s="283">
        <v>0</v>
      </c>
      <c r="AO652" s="283">
        <v>0</v>
      </c>
      <c r="AP652" s="283">
        <v>0</v>
      </c>
      <c r="AQ652" s="283">
        <v>0</v>
      </c>
      <c r="AR652" s="283">
        <v>0</v>
      </c>
      <c r="AS652" s="283">
        <v>0</v>
      </c>
      <c r="AT652" s="283">
        <v>0</v>
      </c>
      <c r="AU652" s="283">
        <v>0</v>
      </c>
      <c r="AV652" s="283">
        <v>0</v>
      </c>
      <c r="AW652" s="283">
        <v>0</v>
      </c>
      <c r="AX652" s="283">
        <v>0</v>
      </c>
      <c r="AY652" s="283">
        <v>0</v>
      </c>
    </row>
    <row r="653" spans="1:51" ht="20.100000000000001" customHeight="1" x14ac:dyDescent="0.25">
      <c r="A653" s="26">
        <v>3061030802</v>
      </c>
      <c r="B653" s="21" t="s">
        <v>820</v>
      </c>
      <c r="C653" s="25"/>
      <c r="D653" s="183">
        <v>9979502.5099999998</v>
      </c>
      <c r="E653" s="131">
        <v>0</v>
      </c>
      <c r="F653" s="131">
        <v>0</v>
      </c>
      <c r="G653" s="14">
        <f>C653+D653+E653-F653</f>
        <v>9979502.5099999998</v>
      </c>
      <c r="H653" s="183">
        <v>0</v>
      </c>
      <c r="I653" s="183">
        <v>0</v>
      </c>
      <c r="J653" s="183">
        <f>G653-I653</f>
        <v>9979502.5099999998</v>
      </c>
      <c r="K653" s="183">
        <v>0</v>
      </c>
      <c r="L653" s="183">
        <v>0</v>
      </c>
      <c r="M653" s="183">
        <v>0</v>
      </c>
      <c r="N653" s="183">
        <v>0</v>
      </c>
      <c r="O653" s="183">
        <v>0</v>
      </c>
      <c r="P653" s="14">
        <f>O653-I653</f>
        <v>0</v>
      </c>
      <c r="Q653" s="12">
        <f>G653-O653</f>
        <v>9979502.5099999998</v>
      </c>
      <c r="R653" s="183">
        <v>0</v>
      </c>
      <c r="S653" s="438">
        <v>0</v>
      </c>
      <c r="T653" s="182"/>
      <c r="U653" s="364">
        <v>3061030802</v>
      </c>
      <c r="V653" s="362" t="s">
        <v>820</v>
      </c>
      <c r="W653" s="283">
        <v>0</v>
      </c>
      <c r="X653" s="283">
        <v>9979502.5099999998</v>
      </c>
      <c r="Y653" s="283">
        <v>0</v>
      </c>
      <c r="Z653" s="283">
        <v>0</v>
      </c>
      <c r="AA653" s="283">
        <v>0</v>
      </c>
      <c r="AB653" s="283">
        <v>9979502.5099999998</v>
      </c>
      <c r="AC653" s="283">
        <v>0</v>
      </c>
      <c r="AD653" s="283">
        <v>0</v>
      </c>
      <c r="AE653" s="283">
        <v>0</v>
      </c>
      <c r="AF653" s="283">
        <v>0</v>
      </c>
      <c r="AG653" s="283">
        <v>9979502.5099999998</v>
      </c>
      <c r="AH653" s="283">
        <v>0</v>
      </c>
      <c r="AI653" s="283">
        <v>0</v>
      </c>
      <c r="AJ653" s="283">
        <v>0</v>
      </c>
      <c r="AK653" s="283">
        <v>0</v>
      </c>
      <c r="AL653" s="283">
        <v>0</v>
      </c>
      <c r="AM653" s="283">
        <v>0</v>
      </c>
      <c r="AN653" s="283">
        <v>0</v>
      </c>
      <c r="AO653" s="283">
        <v>0</v>
      </c>
      <c r="AP653" s="283">
        <v>0</v>
      </c>
      <c r="AQ653" s="283">
        <v>0</v>
      </c>
      <c r="AR653" s="283">
        <v>0</v>
      </c>
      <c r="AS653" s="283">
        <v>0</v>
      </c>
      <c r="AT653" s="283">
        <v>0</v>
      </c>
      <c r="AU653" s="283">
        <v>0</v>
      </c>
      <c r="AV653" s="283">
        <v>0</v>
      </c>
      <c r="AW653" s="283">
        <v>0</v>
      </c>
      <c r="AX653" s="283">
        <v>0</v>
      </c>
      <c r="AY653" s="283">
        <v>0</v>
      </c>
    </row>
    <row r="654" spans="1:51" ht="20.100000000000001" customHeight="1" x14ac:dyDescent="0.25">
      <c r="A654" s="152">
        <v>30610309</v>
      </c>
      <c r="B654" s="153" t="s">
        <v>588</v>
      </c>
      <c r="C654" s="154">
        <f t="shared" ref="C654:Q654" si="275">C655+C656</f>
        <v>0</v>
      </c>
      <c r="D654" s="154">
        <f t="shared" si="275"/>
        <v>1440242926.99</v>
      </c>
      <c r="E654" s="154">
        <f t="shared" si="275"/>
        <v>0</v>
      </c>
      <c r="F654" s="154">
        <f t="shared" si="275"/>
        <v>0</v>
      </c>
      <c r="G654" s="154">
        <f t="shared" si="275"/>
        <v>1440242926.99</v>
      </c>
      <c r="H654" s="154">
        <f t="shared" si="275"/>
        <v>0</v>
      </c>
      <c r="I654" s="154">
        <f t="shared" si="275"/>
        <v>121066482.27</v>
      </c>
      <c r="J654" s="154">
        <f t="shared" si="275"/>
        <v>1319176444.72</v>
      </c>
      <c r="K654" s="154">
        <f t="shared" si="275"/>
        <v>0</v>
      </c>
      <c r="L654" s="154">
        <f t="shared" si="275"/>
        <v>0</v>
      </c>
      <c r="M654" s="154">
        <f t="shared" si="275"/>
        <v>0</v>
      </c>
      <c r="N654" s="154">
        <f t="shared" si="275"/>
        <v>0</v>
      </c>
      <c r="O654" s="154">
        <f t="shared" si="275"/>
        <v>121066482.27</v>
      </c>
      <c r="P654" s="154">
        <f t="shared" si="275"/>
        <v>0</v>
      </c>
      <c r="Q654" s="154">
        <f t="shared" si="275"/>
        <v>1319176444.72</v>
      </c>
      <c r="R654" s="154">
        <f>R655+R656</f>
        <v>0</v>
      </c>
      <c r="S654" s="452">
        <f>S655+S656</f>
        <v>121066482.27</v>
      </c>
      <c r="T654" s="182"/>
      <c r="U654" s="364">
        <v>30610309</v>
      </c>
      <c r="V654" s="362" t="s">
        <v>588</v>
      </c>
      <c r="W654" s="283">
        <v>0</v>
      </c>
      <c r="X654" s="283">
        <v>1440242926.99</v>
      </c>
      <c r="Y654" s="283">
        <v>0</v>
      </c>
      <c r="Z654" s="283">
        <v>0</v>
      </c>
      <c r="AA654" s="283">
        <v>0</v>
      </c>
      <c r="AB654" s="283">
        <v>1440242926.99</v>
      </c>
      <c r="AC654" s="283">
        <v>0</v>
      </c>
      <c r="AD654" s="283">
        <v>121066482.27</v>
      </c>
      <c r="AE654" s="283">
        <v>0</v>
      </c>
      <c r="AF654" s="283">
        <v>121066482.27</v>
      </c>
      <c r="AG654" s="283">
        <v>1319176444.72</v>
      </c>
      <c r="AH654" s="283">
        <v>0</v>
      </c>
      <c r="AI654" s="283">
        <v>121066482.27</v>
      </c>
      <c r="AJ654" s="283">
        <v>0</v>
      </c>
      <c r="AK654" s="283">
        <v>121066482.27</v>
      </c>
      <c r="AL654" s="283">
        <v>0</v>
      </c>
      <c r="AM654" s="283">
        <v>0</v>
      </c>
      <c r="AN654" s="283">
        <v>0</v>
      </c>
      <c r="AO654" s="283">
        <v>0</v>
      </c>
      <c r="AP654" s="283">
        <v>0</v>
      </c>
      <c r="AQ654" s="283">
        <v>121066482.27</v>
      </c>
      <c r="AR654" s="283">
        <v>0</v>
      </c>
      <c r="AS654" s="283">
        <v>0</v>
      </c>
      <c r="AT654" s="283">
        <v>0</v>
      </c>
      <c r="AU654" s="283">
        <v>0</v>
      </c>
      <c r="AV654" s="283">
        <v>0</v>
      </c>
      <c r="AW654" s="283">
        <v>0</v>
      </c>
      <c r="AX654" s="283">
        <v>0</v>
      </c>
      <c r="AY654" s="283">
        <v>0</v>
      </c>
    </row>
    <row r="655" spans="1:51" ht="20.100000000000001" customHeight="1" x14ac:dyDescent="0.25">
      <c r="A655" s="26">
        <v>3061030901</v>
      </c>
      <c r="B655" s="21" t="s">
        <v>821</v>
      </c>
      <c r="C655" s="23"/>
      <c r="D655" s="183">
        <v>29048108.399999999</v>
      </c>
      <c r="E655" s="131">
        <v>0</v>
      </c>
      <c r="F655" s="131">
        <v>0</v>
      </c>
      <c r="G655" s="12">
        <f>C655+D655+E655-F655</f>
        <v>29048108.399999999</v>
      </c>
      <c r="H655" s="183">
        <v>0</v>
      </c>
      <c r="I655" s="183">
        <v>0</v>
      </c>
      <c r="J655" s="183">
        <f>G655-I655</f>
        <v>29048108.399999999</v>
      </c>
      <c r="K655" s="183">
        <v>0</v>
      </c>
      <c r="L655" s="183">
        <v>0</v>
      </c>
      <c r="M655" s="183">
        <v>0</v>
      </c>
      <c r="N655" s="183">
        <v>0</v>
      </c>
      <c r="O655" s="183">
        <v>0</v>
      </c>
      <c r="P655" s="12">
        <f>O655-I655</f>
        <v>0</v>
      </c>
      <c r="Q655" s="12">
        <f>G655-O655</f>
        <v>29048108.399999999</v>
      </c>
      <c r="R655" s="183">
        <v>0</v>
      </c>
      <c r="S655" s="438">
        <v>0</v>
      </c>
      <c r="T655" s="182"/>
      <c r="U655" s="364">
        <v>3061030901</v>
      </c>
      <c r="V655" s="362" t="s">
        <v>821</v>
      </c>
      <c r="W655" s="283">
        <v>0</v>
      </c>
      <c r="X655" s="283">
        <v>29048108.399999999</v>
      </c>
      <c r="Y655" s="283">
        <v>0</v>
      </c>
      <c r="Z655" s="283">
        <v>0</v>
      </c>
      <c r="AA655" s="283">
        <v>0</v>
      </c>
      <c r="AB655" s="283">
        <v>29048108.399999999</v>
      </c>
      <c r="AC655" s="283">
        <v>0</v>
      </c>
      <c r="AD655" s="283">
        <v>0</v>
      </c>
      <c r="AE655" s="283">
        <v>0</v>
      </c>
      <c r="AF655" s="283">
        <v>0</v>
      </c>
      <c r="AG655" s="283">
        <v>29048108.399999999</v>
      </c>
      <c r="AH655" s="283">
        <v>0</v>
      </c>
      <c r="AI655" s="283">
        <v>0</v>
      </c>
      <c r="AJ655" s="283">
        <v>0</v>
      </c>
      <c r="AK655" s="283">
        <v>0</v>
      </c>
      <c r="AL655" s="283">
        <v>0</v>
      </c>
      <c r="AM655" s="283">
        <v>0</v>
      </c>
      <c r="AN655" s="283">
        <v>0</v>
      </c>
      <c r="AO655" s="283">
        <v>0</v>
      </c>
      <c r="AP655" s="283">
        <v>0</v>
      </c>
      <c r="AQ655" s="283">
        <v>0</v>
      </c>
      <c r="AR655" s="283">
        <v>0</v>
      </c>
      <c r="AS655" s="283">
        <v>0</v>
      </c>
      <c r="AT655" s="283">
        <v>0</v>
      </c>
      <c r="AU655" s="283">
        <v>0</v>
      </c>
      <c r="AV655" s="283">
        <v>0</v>
      </c>
      <c r="AW655" s="283">
        <v>0</v>
      </c>
      <c r="AX655" s="283">
        <v>0</v>
      </c>
      <c r="AY655" s="283">
        <v>0</v>
      </c>
    </row>
    <row r="656" spans="1:51" ht="20.100000000000001" customHeight="1" x14ac:dyDescent="0.25">
      <c r="A656" s="26">
        <v>3061030902</v>
      </c>
      <c r="B656" s="21" t="s">
        <v>822</v>
      </c>
      <c r="C656" s="25"/>
      <c r="D656" s="183">
        <v>1411194818.5899999</v>
      </c>
      <c r="E656" s="131">
        <v>0</v>
      </c>
      <c r="F656" s="131">
        <v>0</v>
      </c>
      <c r="G656" s="14">
        <f>C656+D656+E656-F656</f>
        <v>1411194818.5899999</v>
      </c>
      <c r="H656" s="183">
        <v>0</v>
      </c>
      <c r="I656" s="183">
        <v>121066482.27</v>
      </c>
      <c r="J656" s="183">
        <f>G656-I656</f>
        <v>1290128336.3199999</v>
      </c>
      <c r="K656" s="183">
        <v>0</v>
      </c>
      <c r="L656" s="183">
        <v>0</v>
      </c>
      <c r="M656" s="183">
        <v>0</v>
      </c>
      <c r="N656" s="183">
        <v>0</v>
      </c>
      <c r="O656" s="183">
        <v>121066482.27</v>
      </c>
      <c r="P656" s="14">
        <f>O656-I656</f>
        <v>0</v>
      </c>
      <c r="Q656" s="12">
        <f>G656-O656</f>
        <v>1290128336.3199999</v>
      </c>
      <c r="R656" s="183">
        <v>0</v>
      </c>
      <c r="S656" s="438">
        <v>121066482.27</v>
      </c>
      <c r="T656" s="182"/>
      <c r="U656" s="364">
        <v>3061030902</v>
      </c>
      <c r="V656" s="362" t="s">
        <v>822</v>
      </c>
      <c r="W656" s="283">
        <v>0</v>
      </c>
      <c r="X656" s="283">
        <v>1411194818.5899999</v>
      </c>
      <c r="Y656" s="283">
        <v>0</v>
      </c>
      <c r="Z656" s="283">
        <v>0</v>
      </c>
      <c r="AA656" s="283">
        <v>0</v>
      </c>
      <c r="AB656" s="283">
        <v>1411194818.5899999</v>
      </c>
      <c r="AC656" s="283">
        <v>0</v>
      </c>
      <c r="AD656" s="283">
        <v>121066482.27</v>
      </c>
      <c r="AE656" s="283">
        <v>0</v>
      </c>
      <c r="AF656" s="283">
        <v>121066482.27</v>
      </c>
      <c r="AG656" s="283">
        <v>1290128336.3199999</v>
      </c>
      <c r="AH656" s="283">
        <v>0</v>
      </c>
      <c r="AI656" s="283">
        <v>121066482.27</v>
      </c>
      <c r="AJ656" s="283">
        <v>0</v>
      </c>
      <c r="AK656" s="283">
        <v>121066482.27</v>
      </c>
      <c r="AL656" s="283">
        <v>0</v>
      </c>
      <c r="AM656" s="283">
        <v>0</v>
      </c>
      <c r="AN656" s="283">
        <v>0</v>
      </c>
      <c r="AO656" s="283">
        <v>0</v>
      </c>
      <c r="AP656" s="283">
        <v>0</v>
      </c>
      <c r="AQ656" s="283">
        <v>121066482.27</v>
      </c>
      <c r="AR656" s="283">
        <v>0</v>
      </c>
      <c r="AS656" s="283">
        <v>0</v>
      </c>
      <c r="AT656" s="283">
        <v>0</v>
      </c>
      <c r="AU656" s="283">
        <v>0</v>
      </c>
      <c r="AV656" s="283">
        <v>0</v>
      </c>
      <c r="AW656" s="283">
        <v>0</v>
      </c>
      <c r="AX656" s="283">
        <v>0</v>
      </c>
      <c r="AY656" s="283">
        <v>0</v>
      </c>
    </row>
    <row r="657" spans="1:60" ht="20.100000000000001" customHeight="1" x14ac:dyDescent="0.25">
      <c r="A657" s="152">
        <v>306104</v>
      </c>
      <c r="B657" s="153" t="s">
        <v>823</v>
      </c>
      <c r="C657" s="154">
        <f t="shared" ref="C657:Q657" si="276">C658+C659+C660+C661+C662+C664+C667</f>
        <v>2391597527.3338375</v>
      </c>
      <c r="D657" s="154">
        <f t="shared" si="276"/>
        <v>931939356.01999998</v>
      </c>
      <c r="E657" s="154">
        <f t="shared" si="276"/>
        <v>1102215000</v>
      </c>
      <c r="F657" s="154">
        <f t="shared" si="276"/>
        <v>0</v>
      </c>
      <c r="G657" s="154">
        <f t="shared" si="276"/>
        <v>4425751883.353837</v>
      </c>
      <c r="H657" s="154">
        <f t="shared" si="276"/>
        <v>426500911.82999998</v>
      </c>
      <c r="I657" s="154">
        <f t="shared" si="276"/>
        <v>1777181189.4200001</v>
      </c>
      <c r="J657" s="154">
        <f t="shared" si="276"/>
        <v>2648570693.9338374</v>
      </c>
      <c r="K657" s="154">
        <f t="shared" si="276"/>
        <v>878513061.82999992</v>
      </c>
      <c r="L657" s="154">
        <f t="shared" si="276"/>
        <v>927036361.82999992</v>
      </c>
      <c r="M657" s="154">
        <f t="shared" si="276"/>
        <v>927036361.82999992</v>
      </c>
      <c r="N657" s="154">
        <f t="shared" si="276"/>
        <v>52970470.000000015</v>
      </c>
      <c r="O657" s="154">
        <f t="shared" si="276"/>
        <v>3404407992.0000005</v>
      </c>
      <c r="P657" s="154">
        <f t="shared" si="276"/>
        <v>1627226802.5799999</v>
      </c>
      <c r="Q657" s="154">
        <f t="shared" si="276"/>
        <v>1021343891.3538375</v>
      </c>
      <c r="R657" s="154">
        <f>R658+R659+R660+R661+R662+R664+R667</f>
        <v>52970470.000000015</v>
      </c>
      <c r="S657" s="452">
        <f>S658+S659+S660+S661+S662+S664+S667</f>
        <v>3404407992.0000005</v>
      </c>
      <c r="T657" s="182"/>
      <c r="U657" s="364">
        <v>306104</v>
      </c>
      <c r="V657" s="362" t="s">
        <v>1145</v>
      </c>
      <c r="W657" s="283">
        <v>2391597527.3338399</v>
      </c>
      <c r="X657" s="283">
        <v>931939356.01999998</v>
      </c>
      <c r="Y657" s="283">
        <v>0</v>
      </c>
      <c r="Z657" s="283">
        <v>1102215000</v>
      </c>
      <c r="AA657" s="283">
        <v>0</v>
      </c>
      <c r="AB657" s="283">
        <v>4425751883.3538399</v>
      </c>
      <c r="AC657" s="283">
        <v>48650357</v>
      </c>
      <c r="AD657" s="283">
        <v>3351437522.0000005</v>
      </c>
      <c r="AE657" s="283">
        <v>52970470</v>
      </c>
      <c r="AF657" s="283">
        <v>3404407992.0000005</v>
      </c>
      <c r="AG657" s="283">
        <v>1021343891.3538394</v>
      </c>
      <c r="AH657" s="283">
        <v>0</v>
      </c>
      <c r="AI657" s="283">
        <v>1350680277.5900002</v>
      </c>
      <c r="AJ657" s="283">
        <v>426500911.82999992</v>
      </c>
      <c r="AK657" s="283">
        <v>1777181189.4200001</v>
      </c>
      <c r="AL657" s="283">
        <v>1627226802.5800004</v>
      </c>
      <c r="AM657" s="283">
        <v>0</v>
      </c>
      <c r="AN657" s="283">
        <v>48523300</v>
      </c>
      <c r="AO657" s="283">
        <v>878513061.82999992</v>
      </c>
      <c r="AP657" s="283">
        <v>927036361.82999992</v>
      </c>
      <c r="AQ657" s="283">
        <v>850144827.59000015</v>
      </c>
      <c r="AR657" s="283">
        <v>0</v>
      </c>
      <c r="AS657" s="283">
        <v>0</v>
      </c>
      <c r="AT657" s="283">
        <v>0</v>
      </c>
      <c r="AU657" s="283">
        <v>48523300</v>
      </c>
      <c r="AV657" s="283">
        <v>878513061.82999992</v>
      </c>
      <c r="AW657" s="283">
        <v>927036361.82999992</v>
      </c>
      <c r="AX657" s="283">
        <v>927036361.82999992</v>
      </c>
      <c r="AY657" s="283">
        <v>927036361.82999992</v>
      </c>
    </row>
    <row r="658" spans="1:60" ht="20.100000000000001" customHeight="1" x14ac:dyDescent="0.25">
      <c r="A658" s="10">
        <v>30610401</v>
      </c>
      <c r="B658" s="22" t="s">
        <v>824</v>
      </c>
      <c r="C658" s="23">
        <v>120468288.5</v>
      </c>
      <c r="D658" s="183">
        <v>0</v>
      </c>
      <c r="E658" s="131">
        <v>0</v>
      </c>
      <c r="F658" s="131">
        <v>0</v>
      </c>
      <c r="G658" s="12">
        <f>C658+D658+E658-F658</f>
        <v>120468288.5</v>
      </c>
      <c r="H658" s="183">
        <v>0</v>
      </c>
      <c r="I658" s="183">
        <v>0</v>
      </c>
      <c r="J658" s="183">
        <f>G658-I658</f>
        <v>120468288.5</v>
      </c>
      <c r="K658" s="183">
        <v>0</v>
      </c>
      <c r="L658" s="183">
        <v>0</v>
      </c>
      <c r="M658" s="183">
        <v>0</v>
      </c>
      <c r="N658" s="183">
        <v>0</v>
      </c>
      <c r="O658" s="183">
        <v>0</v>
      </c>
      <c r="P658" s="12">
        <f>O658-I658</f>
        <v>0</v>
      </c>
      <c r="Q658" s="12">
        <f>G658-O658</f>
        <v>120468288.5</v>
      </c>
      <c r="R658" s="183">
        <v>0</v>
      </c>
      <c r="S658" s="438">
        <v>0</v>
      </c>
      <c r="T658" s="182"/>
      <c r="U658" s="364">
        <v>30610401</v>
      </c>
      <c r="V658" s="362" t="s">
        <v>1145</v>
      </c>
      <c r="W658" s="283">
        <v>120468288.5</v>
      </c>
      <c r="X658" s="283">
        <v>0</v>
      </c>
      <c r="Y658" s="283">
        <v>0</v>
      </c>
      <c r="Z658" s="283">
        <v>0</v>
      </c>
      <c r="AA658" s="283">
        <v>0</v>
      </c>
      <c r="AB658" s="283">
        <v>120468288.5</v>
      </c>
      <c r="AC658" s="283">
        <v>0</v>
      </c>
      <c r="AD658" s="283">
        <v>0</v>
      </c>
      <c r="AE658" s="283">
        <v>0</v>
      </c>
      <c r="AF658" s="283">
        <v>0</v>
      </c>
      <c r="AG658" s="283">
        <v>120468288.5</v>
      </c>
      <c r="AH658" s="283">
        <v>0</v>
      </c>
      <c r="AI658" s="283">
        <v>0</v>
      </c>
      <c r="AJ658" s="283">
        <v>0</v>
      </c>
      <c r="AK658" s="283">
        <v>0</v>
      </c>
      <c r="AL658" s="283">
        <v>0</v>
      </c>
      <c r="AM658" s="283">
        <v>0</v>
      </c>
      <c r="AN658" s="283">
        <v>0</v>
      </c>
      <c r="AO658" s="283">
        <v>0</v>
      </c>
      <c r="AP658" s="283">
        <v>0</v>
      </c>
      <c r="AQ658" s="283">
        <v>0</v>
      </c>
      <c r="AR658" s="283">
        <v>0</v>
      </c>
      <c r="AS658" s="283">
        <v>0</v>
      </c>
      <c r="AT658" s="283">
        <v>0</v>
      </c>
      <c r="AU658" s="283">
        <v>0</v>
      </c>
      <c r="AV658" s="283">
        <v>0</v>
      </c>
      <c r="AW658" s="283">
        <v>0</v>
      </c>
      <c r="AX658" s="283">
        <v>0</v>
      </c>
      <c r="AY658" s="283">
        <v>0</v>
      </c>
    </row>
    <row r="659" spans="1:60" ht="20.100000000000001" customHeight="1" x14ac:dyDescent="0.25">
      <c r="A659" s="10">
        <v>30610402</v>
      </c>
      <c r="B659" s="22" t="s">
        <v>825</v>
      </c>
      <c r="C659" s="24">
        <v>500000000</v>
      </c>
      <c r="D659" s="183">
        <v>0</v>
      </c>
      <c r="E659" s="131">
        <v>0</v>
      </c>
      <c r="F659" s="131">
        <v>0</v>
      </c>
      <c r="G659" s="13">
        <f>C659+D659+E659-F659</f>
        <v>500000000</v>
      </c>
      <c r="H659" s="183">
        <v>0</v>
      </c>
      <c r="I659" s="183">
        <v>0</v>
      </c>
      <c r="J659" s="183">
        <f>G659-I659</f>
        <v>500000000</v>
      </c>
      <c r="K659" s="183">
        <v>0</v>
      </c>
      <c r="L659" s="183">
        <v>0</v>
      </c>
      <c r="M659" s="183">
        <v>0</v>
      </c>
      <c r="N659" s="183">
        <v>0</v>
      </c>
      <c r="O659" s="183">
        <v>0</v>
      </c>
      <c r="P659" s="13">
        <f>O659-I659</f>
        <v>0</v>
      </c>
      <c r="Q659" s="12">
        <f>G659-O659</f>
        <v>500000000</v>
      </c>
      <c r="R659" s="183">
        <v>0</v>
      </c>
      <c r="S659" s="438">
        <v>0</v>
      </c>
      <c r="T659" s="182"/>
      <c r="U659" s="364">
        <v>30610402</v>
      </c>
      <c r="V659" s="362" t="s">
        <v>1146</v>
      </c>
      <c r="W659" s="283">
        <v>500000000</v>
      </c>
      <c r="X659" s="283">
        <v>0</v>
      </c>
      <c r="Y659" s="283">
        <v>0</v>
      </c>
      <c r="Z659" s="283">
        <v>0</v>
      </c>
      <c r="AA659" s="283">
        <v>0</v>
      </c>
      <c r="AB659" s="283">
        <v>500000000</v>
      </c>
      <c r="AC659" s="283">
        <v>0</v>
      </c>
      <c r="AD659" s="283">
        <v>0</v>
      </c>
      <c r="AE659" s="283">
        <v>0</v>
      </c>
      <c r="AF659" s="283">
        <v>0</v>
      </c>
      <c r="AG659" s="283">
        <v>500000000</v>
      </c>
      <c r="AH659" s="283">
        <v>0</v>
      </c>
      <c r="AI659" s="283">
        <v>0</v>
      </c>
      <c r="AJ659" s="283">
        <v>0</v>
      </c>
      <c r="AK659" s="283">
        <v>0</v>
      </c>
      <c r="AL659" s="283">
        <v>0</v>
      </c>
      <c r="AM659" s="283">
        <v>0</v>
      </c>
      <c r="AN659" s="283">
        <v>0</v>
      </c>
      <c r="AO659" s="283">
        <v>0</v>
      </c>
      <c r="AP659" s="283">
        <v>0</v>
      </c>
      <c r="AQ659" s="283">
        <v>0</v>
      </c>
      <c r="AR659" s="283">
        <v>0</v>
      </c>
      <c r="AS659" s="283">
        <v>0</v>
      </c>
      <c r="AT659" s="283">
        <v>0</v>
      </c>
      <c r="AU659" s="283">
        <v>0</v>
      </c>
      <c r="AV659" s="283">
        <v>0</v>
      </c>
      <c r="AW659" s="283">
        <v>0</v>
      </c>
      <c r="AX659" s="283">
        <v>0</v>
      </c>
      <c r="AY659" s="283">
        <v>0</v>
      </c>
    </row>
    <row r="660" spans="1:60" ht="20.100000000000001" customHeight="1" x14ac:dyDescent="0.25">
      <c r="A660" s="10">
        <v>30610403</v>
      </c>
      <c r="B660" s="22" t="s">
        <v>826</v>
      </c>
      <c r="C660" s="24">
        <v>25000000</v>
      </c>
      <c r="D660" s="183">
        <v>0</v>
      </c>
      <c r="E660" s="131">
        <v>0</v>
      </c>
      <c r="F660" s="131">
        <v>0</v>
      </c>
      <c r="G660" s="13">
        <f>C660+D660+E660-F660</f>
        <v>25000000</v>
      </c>
      <c r="H660" s="183">
        <v>0</v>
      </c>
      <c r="I660" s="183">
        <v>0</v>
      </c>
      <c r="J660" s="183">
        <f>G660-I660</f>
        <v>25000000</v>
      </c>
      <c r="K660" s="183">
        <v>0</v>
      </c>
      <c r="L660" s="183">
        <v>0</v>
      </c>
      <c r="M660" s="183">
        <v>0</v>
      </c>
      <c r="N660" s="183">
        <v>0</v>
      </c>
      <c r="O660" s="183">
        <v>0</v>
      </c>
      <c r="P660" s="13">
        <f>O660-I660</f>
        <v>0</v>
      </c>
      <c r="Q660" s="12">
        <f>G660-O660</f>
        <v>25000000</v>
      </c>
      <c r="R660" s="183">
        <v>0</v>
      </c>
      <c r="S660" s="438">
        <v>0</v>
      </c>
      <c r="T660" s="182"/>
      <c r="U660" s="364">
        <v>30610403</v>
      </c>
      <c r="V660" s="362" t="s">
        <v>1147</v>
      </c>
      <c r="W660" s="283">
        <v>25000000</v>
      </c>
      <c r="X660" s="283">
        <v>0</v>
      </c>
      <c r="Y660" s="283">
        <v>0</v>
      </c>
      <c r="Z660" s="283">
        <v>0</v>
      </c>
      <c r="AA660" s="283">
        <v>0</v>
      </c>
      <c r="AB660" s="283">
        <v>25000000</v>
      </c>
      <c r="AC660" s="283">
        <v>0</v>
      </c>
      <c r="AD660" s="283">
        <v>0</v>
      </c>
      <c r="AE660" s="283">
        <v>0</v>
      </c>
      <c r="AF660" s="283">
        <v>0</v>
      </c>
      <c r="AG660" s="283">
        <v>25000000</v>
      </c>
      <c r="AH660" s="283">
        <v>0</v>
      </c>
      <c r="AI660" s="283">
        <v>0</v>
      </c>
      <c r="AJ660" s="283">
        <v>0</v>
      </c>
      <c r="AK660" s="283">
        <v>0</v>
      </c>
      <c r="AL660" s="283">
        <v>0</v>
      </c>
      <c r="AM660" s="283">
        <v>0</v>
      </c>
      <c r="AN660" s="283">
        <v>0</v>
      </c>
      <c r="AO660" s="283">
        <v>0</v>
      </c>
      <c r="AP660" s="283">
        <v>0</v>
      </c>
      <c r="AQ660" s="283">
        <v>0</v>
      </c>
      <c r="AR660" s="283">
        <v>0</v>
      </c>
      <c r="AS660" s="283">
        <v>0</v>
      </c>
      <c r="AT660" s="283">
        <v>0</v>
      </c>
      <c r="AU660" s="283">
        <v>0</v>
      </c>
      <c r="AV660" s="283">
        <v>0</v>
      </c>
      <c r="AW660" s="283">
        <v>0</v>
      </c>
      <c r="AX660" s="283">
        <v>0</v>
      </c>
      <c r="AY660" s="283">
        <v>0</v>
      </c>
    </row>
    <row r="661" spans="1:60" ht="20.100000000000001" customHeight="1" x14ac:dyDescent="0.25">
      <c r="A661" s="10">
        <v>30610404</v>
      </c>
      <c r="B661" s="22" t="s">
        <v>827</v>
      </c>
      <c r="C661" s="25">
        <v>1746129238.8338373</v>
      </c>
      <c r="D661" s="183">
        <v>0</v>
      </c>
      <c r="E661" s="131">
        <v>1102215000</v>
      </c>
      <c r="F661" s="131">
        <v>0</v>
      </c>
      <c r="G661" s="14">
        <f>C661+D661+E661-F661</f>
        <v>2848344238.8338375</v>
      </c>
      <c r="H661" s="183">
        <v>274292395.98000002</v>
      </c>
      <c r="I661" s="183">
        <v>845241833.57000005</v>
      </c>
      <c r="J661" s="183">
        <f>G661-I661</f>
        <v>2003102405.2638373</v>
      </c>
      <c r="K661" s="183">
        <v>11662000</v>
      </c>
      <c r="L661" s="183">
        <v>60185300</v>
      </c>
      <c r="M661" s="183">
        <v>60185300</v>
      </c>
      <c r="N661" s="183">
        <v>20814422.980000019</v>
      </c>
      <c r="O661" s="183">
        <v>2472468635.98</v>
      </c>
      <c r="P661" s="14">
        <f>O661-I661</f>
        <v>1627226802.4099998</v>
      </c>
      <c r="Q661" s="12">
        <f>G661-O661</f>
        <v>375875602.85383749</v>
      </c>
      <c r="R661" s="183">
        <v>20814422.980000019</v>
      </c>
      <c r="S661" s="438">
        <v>2472468635.98</v>
      </c>
      <c r="T661" s="182"/>
      <c r="U661" s="364">
        <v>30610404</v>
      </c>
      <c r="V661" s="362" t="s">
        <v>1148</v>
      </c>
      <c r="W661" s="283">
        <v>1746129238.8338399</v>
      </c>
      <c r="X661" s="283">
        <v>0</v>
      </c>
      <c r="Y661" s="283">
        <v>0</v>
      </c>
      <c r="Z661" s="283">
        <v>1102215000</v>
      </c>
      <c r="AA661" s="283">
        <v>0</v>
      </c>
      <c r="AB661" s="283">
        <v>2848344238.8338399</v>
      </c>
      <c r="AC661" s="283">
        <v>0</v>
      </c>
      <c r="AD661" s="283">
        <v>2451654213</v>
      </c>
      <c r="AE661" s="283">
        <v>20814422.980000019</v>
      </c>
      <c r="AF661" s="283">
        <v>2472468635.98</v>
      </c>
      <c r="AG661" s="283">
        <v>375875602.85383987</v>
      </c>
      <c r="AH661" s="283">
        <v>0</v>
      </c>
      <c r="AI661" s="283">
        <v>570949437.59000003</v>
      </c>
      <c r="AJ661" s="283">
        <v>274292395.98000002</v>
      </c>
      <c r="AK661" s="283">
        <v>845241833.57000005</v>
      </c>
      <c r="AL661" s="283">
        <v>1627226802.4099998</v>
      </c>
      <c r="AM661" s="283">
        <v>0</v>
      </c>
      <c r="AN661" s="283">
        <v>48523300</v>
      </c>
      <c r="AO661" s="283">
        <v>11662000</v>
      </c>
      <c r="AP661" s="283">
        <v>60185300</v>
      </c>
      <c r="AQ661" s="283">
        <v>785056533.57000005</v>
      </c>
      <c r="AR661" s="283">
        <v>0</v>
      </c>
      <c r="AS661" s="283">
        <v>0</v>
      </c>
      <c r="AT661" s="283">
        <v>0</v>
      </c>
      <c r="AU661" s="283">
        <v>48523300</v>
      </c>
      <c r="AV661" s="283">
        <v>11662000</v>
      </c>
      <c r="AW661" s="283">
        <v>60185300</v>
      </c>
      <c r="AX661" s="283">
        <v>60185300</v>
      </c>
      <c r="AY661" s="283">
        <v>60185300</v>
      </c>
    </row>
    <row r="662" spans="1:60" s="28" customFormat="1" ht="20.100000000000001" customHeight="1" x14ac:dyDescent="0.25">
      <c r="A662" s="152">
        <v>30610406</v>
      </c>
      <c r="B662" s="153" t="s">
        <v>828</v>
      </c>
      <c r="C662" s="154">
        <f t="shared" ref="C662:S662" si="277">C663</f>
        <v>0</v>
      </c>
      <c r="D662" s="154">
        <f t="shared" si="277"/>
        <v>54949925.149999999</v>
      </c>
      <c r="E662" s="154">
        <f t="shared" si="277"/>
        <v>0</v>
      </c>
      <c r="F662" s="154">
        <f t="shared" si="277"/>
        <v>0</v>
      </c>
      <c r="G662" s="154">
        <f t="shared" si="277"/>
        <v>54949925.149999999</v>
      </c>
      <c r="H662" s="154">
        <f t="shared" si="277"/>
        <v>54949925.149999999</v>
      </c>
      <c r="I662" s="154">
        <f t="shared" si="277"/>
        <v>54949925.149999999</v>
      </c>
      <c r="J662" s="154">
        <f t="shared" si="277"/>
        <v>0</v>
      </c>
      <c r="K662" s="154">
        <f t="shared" si="277"/>
        <v>54949925.149999999</v>
      </c>
      <c r="L662" s="154">
        <f t="shared" si="277"/>
        <v>54949925.149999999</v>
      </c>
      <c r="M662" s="154">
        <f t="shared" si="277"/>
        <v>54949925.149999999</v>
      </c>
      <c r="N662" s="154">
        <f t="shared" si="277"/>
        <v>0</v>
      </c>
      <c r="O662" s="154">
        <f t="shared" si="277"/>
        <v>54949925.150000006</v>
      </c>
      <c r="P662" s="154">
        <f t="shared" si="277"/>
        <v>0</v>
      </c>
      <c r="Q662" s="154">
        <f t="shared" si="277"/>
        <v>0</v>
      </c>
      <c r="R662" s="154">
        <f t="shared" si="277"/>
        <v>0</v>
      </c>
      <c r="S662" s="452">
        <f t="shared" si="277"/>
        <v>54949925.150000006</v>
      </c>
      <c r="T662" s="182"/>
      <c r="U662" s="364">
        <v>30610406</v>
      </c>
      <c r="V662" s="362" t="s">
        <v>828</v>
      </c>
      <c r="W662" s="283">
        <v>0</v>
      </c>
      <c r="X662" s="283">
        <v>54949925.149999999</v>
      </c>
      <c r="Y662" s="283">
        <v>0</v>
      </c>
      <c r="Z662" s="283">
        <v>0</v>
      </c>
      <c r="AA662" s="283">
        <v>0</v>
      </c>
      <c r="AB662" s="283">
        <v>54949925.149999999</v>
      </c>
      <c r="AC662" s="283">
        <v>48650357</v>
      </c>
      <c r="AD662" s="283">
        <v>54949925.150000006</v>
      </c>
      <c r="AE662" s="283">
        <v>0</v>
      </c>
      <c r="AF662" s="283">
        <v>54949925.150000006</v>
      </c>
      <c r="AG662" s="283">
        <v>-7.4505805969238281E-9</v>
      </c>
      <c r="AH662" s="283">
        <v>0</v>
      </c>
      <c r="AI662" s="283">
        <v>0</v>
      </c>
      <c r="AJ662" s="283">
        <v>54949925.149999999</v>
      </c>
      <c r="AK662" s="283">
        <v>54949925.149999999</v>
      </c>
      <c r="AL662" s="283">
        <v>7.4505805969238281E-9</v>
      </c>
      <c r="AM662" s="283">
        <v>0</v>
      </c>
      <c r="AN662" s="283">
        <v>0</v>
      </c>
      <c r="AO662" s="283">
        <v>54949925.149999999</v>
      </c>
      <c r="AP662" s="283">
        <v>54949925.149999999</v>
      </c>
      <c r="AQ662" s="283">
        <v>0</v>
      </c>
      <c r="AR662" s="283">
        <v>0</v>
      </c>
      <c r="AS662" s="283">
        <v>0</v>
      </c>
      <c r="AT662" s="283">
        <v>0</v>
      </c>
      <c r="AU662" s="283">
        <v>0</v>
      </c>
      <c r="AV662" s="283">
        <v>54949925.149999999</v>
      </c>
      <c r="AW662" s="283">
        <v>54949925.149999999</v>
      </c>
      <c r="AX662" s="283">
        <v>54949925.149999999</v>
      </c>
      <c r="AY662" s="283">
        <v>54949925.149999999</v>
      </c>
      <c r="AZ662" s="368"/>
      <c r="BA662" s="368"/>
      <c r="BB662" s="368"/>
      <c r="BC662" s="368"/>
      <c r="BD662" s="368"/>
      <c r="BE662" s="368"/>
      <c r="BF662" s="368"/>
      <c r="BG662" s="368"/>
      <c r="BH662" s="368"/>
    </row>
    <row r="663" spans="1:60" s="38" customFormat="1" ht="20.100000000000001" customHeight="1" x14ac:dyDescent="0.25">
      <c r="A663" s="26">
        <v>3061040601</v>
      </c>
      <c r="B663" s="21" t="s">
        <v>802</v>
      </c>
      <c r="C663" s="27"/>
      <c r="D663" s="183">
        <v>54949925.149999999</v>
      </c>
      <c r="E663" s="131">
        <v>0</v>
      </c>
      <c r="F663" s="131">
        <v>0</v>
      </c>
      <c r="G663" s="15">
        <f>C663+D663+E663-F663</f>
        <v>54949925.149999999</v>
      </c>
      <c r="H663" s="183">
        <v>54949925.149999999</v>
      </c>
      <c r="I663" s="183">
        <v>54949925.149999999</v>
      </c>
      <c r="J663" s="183">
        <f>G663-I663</f>
        <v>0</v>
      </c>
      <c r="K663" s="183">
        <v>54949925.149999999</v>
      </c>
      <c r="L663" s="183">
        <v>54949925.149999999</v>
      </c>
      <c r="M663" s="183">
        <v>54949925.149999999</v>
      </c>
      <c r="N663" s="183">
        <v>0</v>
      </c>
      <c r="O663" s="183">
        <v>54949925.150000006</v>
      </c>
      <c r="P663" s="15">
        <f>O663-I663</f>
        <v>0</v>
      </c>
      <c r="Q663" s="12">
        <f>G663-O663</f>
        <v>0</v>
      </c>
      <c r="R663" s="183">
        <v>0</v>
      </c>
      <c r="S663" s="438">
        <v>54949925.150000006</v>
      </c>
      <c r="T663" s="182"/>
      <c r="U663" s="364">
        <v>3061040601</v>
      </c>
      <c r="V663" s="362" t="s">
        <v>802</v>
      </c>
      <c r="W663" s="283">
        <v>0</v>
      </c>
      <c r="X663" s="283">
        <v>54949925.149999999</v>
      </c>
      <c r="Y663" s="283">
        <v>0</v>
      </c>
      <c r="Z663" s="283">
        <v>0</v>
      </c>
      <c r="AA663" s="283">
        <v>0</v>
      </c>
      <c r="AB663" s="283">
        <v>54949925.149999999</v>
      </c>
      <c r="AC663" s="283">
        <v>48650357</v>
      </c>
      <c r="AD663" s="283">
        <v>54949925.150000006</v>
      </c>
      <c r="AE663" s="283">
        <v>0</v>
      </c>
      <c r="AF663" s="283">
        <v>54949925.150000006</v>
      </c>
      <c r="AG663" s="283">
        <v>-7.4505805969238281E-9</v>
      </c>
      <c r="AH663" s="283">
        <v>0</v>
      </c>
      <c r="AI663" s="283">
        <v>0</v>
      </c>
      <c r="AJ663" s="283">
        <v>54949925.149999999</v>
      </c>
      <c r="AK663" s="283">
        <v>54949925.149999999</v>
      </c>
      <c r="AL663" s="283">
        <v>7.4505805969238281E-9</v>
      </c>
      <c r="AM663" s="283">
        <v>0</v>
      </c>
      <c r="AN663" s="283">
        <v>0</v>
      </c>
      <c r="AO663" s="283">
        <v>54949925.149999999</v>
      </c>
      <c r="AP663" s="283">
        <v>54949925.149999999</v>
      </c>
      <c r="AQ663" s="283">
        <v>0</v>
      </c>
      <c r="AR663" s="283">
        <v>0</v>
      </c>
      <c r="AS663" s="283">
        <v>0</v>
      </c>
      <c r="AT663" s="283">
        <v>0</v>
      </c>
      <c r="AU663" s="283">
        <v>0</v>
      </c>
      <c r="AV663" s="283">
        <v>54949925.149999999</v>
      </c>
      <c r="AW663" s="283">
        <v>54949925.149999999</v>
      </c>
      <c r="AX663" s="283">
        <v>54949925.149999999</v>
      </c>
      <c r="AY663" s="283">
        <v>54949925.149999999</v>
      </c>
      <c r="AZ663" s="370"/>
      <c r="BA663" s="370"/>
      <c r="BB663" s="370"/>
      <c r="BC663" s="370"/>
      <c r="BD663" s="370"/>
      <c r="BE663" s="370"/>
      <c r="BF663" s="370"/>
      <c r="BG663" s="370"/>
      <c r="BH663" s="370"/>
    </row>
    <row r="664" spans="1:60" ht="20.100000000000001" customHeight="1" x14ac:dyDescent="0.25">
      <c r="A664" s="152">
        <v>30610408</v>
      </c>
      <c r="B664" s="153" t="s">
        <v>829</v>
      </c>
      <c r="C664" s="154">
        <f t="shared" ref="C664:Q664" si="278">C665+C666</f>
        <v>0</v>
      </c>
      <c r="D664" s="154">
        <f t="shared" si="278"/>
        <v>811002658.25999999</v>
      </c>
      <c r="E664" s="154">
        <f t="shared" si="278"/>
        <v>0</v>
      </c>
      <c r="F664" s="154">
        <f t="shared" si="278"/>
        <v>0</v>
      </c>
      <c r="G664" s="154">
        <f t="shared" si="278"/>
        <v>811002658.25999999</v>
      </c>
      <c r="H664" s="154">
        <f t="shared" si="278"/>
        <v>61302658.259999998</v>
      </c>
      <c r="I664" s="154">
        <f t="shared" si="278"/>
        <v>811002658.25999999</v>
      </c>
      <c r="J664" s="154">
        <f t="shared" si="278"/>
        <v>0</v>
      </c>
      <c r="K664" s="154">
        <f t="shared" si="278"/>
        <v>778070598.25999999</v>
      </c>
      <c r="L664" s="154">
        <f t="shared" si="278"/>
        <v>778070598.25999999</v>
      </c>
      <c r="M664" s="154">
        <f t="shared" si="278"/>
        <v>778070598.25999999</v>
      </c>
      <c r="N664" s="154">
        <f t="shared" si="278"/>
        <v>0</v>
      </c>
      <c r="O664" s="154">
        <f t="shared" si="278"/>
        <v>811002658.25999999</v>
      </c>
      <c r="P664" s="154">
        <f t="shared" si="278"/>
        <v>0</v>
      </c>
      <c r="Q664" s="154">
        <f t="shared" si="278"/>
        <v>0</v>
      </c>
      <c r="R664" s="154">
        <f>R665+R666</f>
        <v>0</v>
      </c>
      <c r="S664" s="452">
        <f>S665+S666</f>
        <v>811002658.25999999</v>
      </c>
      <c r="T664" s="182"/>
      <c r="U664" s="364">
        <v>30610408</v>
      </c>
      <c r="V664" s="362" t="s">
        <v>829</v>
      </c>
      <c r="W664" s="283">
        <v>0</v>
      </c>
      <c r="X664" s="283">
        <v>811002658.25999999</v>
      </c>
      <c r="Y664" s="283">
        <v>0</v>
      </c>
      <c r="Z664" s="283">
        <v>0</v>
      </c>
      <c r="AA664" s="283">
        <v>0</v>
      </c>
      <c r="AB664" s="283">
        <v>811002658.25999999</v>
      </c>
      <c r="AC664" s="283">
        <v>0</v>
      </c>
      <c r="AD664" s="283">
        <v>811002658.25999999</v>
      </c>
      <c r="AE664" s="283">
        <v>0</v>
      </c>
      <c r="AF664" s="283">
        <v>811002658.25999999</v>
      </c>
      <c r="AG664" s="283">
        <v>0</v>
      </c>
      <c r="AH664" s="283">
        <v>0</v>
      </c>
      <c r="AI664" s="283">
        <v>749700000</v>
      </c>
      <c r="AJ664" s="283">
        <v>61302658.25999999</v>
      </c>
      <c r="AK664" s="283">
        <v>811002658.25999999</v>
      </c>
      <c r="AL664" s="283">
        <v>0</v>
      </c>
      <c r="AM664" s="283">
        <v>0</v>
      </c>
      <c r="AN664" s="283">
        <v>0</v>
      </c>
      <c r="AO664" s="283">
        <v>778070598.25999999</v>
      </c>
      <c r="AP664" s="283">
        <v>778070598.25999999</v>
      </c>
      <c r="AQ664" s="283">
        <v>32932060</v>
      </c>
      <c r="AR664" s="283">
        <v>0</v>
      </c>
      <c r="AS664" s="283">
        <v>0</v>
      </c>
      <c r="AT664" s="283">
        <v>0</v>
      </c>
      <c r="AU664" s="283">
        <v>0</v>
      </c>
      <c r="AV664" s="283">
        <v>778070598.25999999</v>
      </c>
      <c r="AW664" s="283">
        <v>778070598.25999999</v>
      </c>
      <c r="AX664" s="283">
        <v>778070598.25999999</v>
      </c>
      <c r="AY664" s="283">
        <v>778070598.25999999</v>
      </c>
    </row>
    <row r="665" spans="1:60" ht="20.100000000000001" customHeight="1" x14ac:dyDescent="0.25">
      <c r="A665" s="26">
        <v>3061040801</v>
      </c>
      <c r="B665" s="21" t="s">
        <v>830</v>
      </c>
      <c r="C665" s="23"/>
      <c r="D665" s="183">
        <v>749700000</v>
      </c>
      <c r="E665" s="131">
        <v>0</v>
      </c>
      <c r="F665" s="131">
        <v>0</v>
      </c>
      <c r="G665" s="12">
        <f>C665+D665+E665-F665</f>
        <v>749700000</v>
      </c>
      <c r="H665" s="183">
        <v>0</v>
      </c>
      <c r="I665" s="183">
        <v>749700000</v>
      </c>
      <c r="J665" s="183">
        <f>G665-I665</f>
        <v>0</v>
      </c>
      <c r="K665" s="183">
        <v>749700000</v>
      </c>
      <c r="L665" s="183">
        <v>749700000</v>
      </c>
      <c r="M665" s="183">
        <v>749700000</v>
      </c>
      <c r="N665" s="183">
        <v>0</v>
      </c>
      <c r="O665" s="183">
        <v>749700000</v>
      </c>
      <c r="P665" s="12">
        <f>O665-I665</f>
        <v>0</v>
      </c>
      <c r="Q665" s="12">
        <f>G665-O665</f>
        <v>0</v>
      </c>
      <c r="R665" s="183">
        <v>0</v>
      </c>
      <c r="S665" s="438">
        <v>749700000</v>
      </c>
      <c r="T665" s="182"/>
      <c r="U665" s="364">
        <v>3061040801</v>
      </c>
      <c r="V665" s="362" t="s">
        <v>830</v>
      </c>
      <c r="W665" s="283">
        <v>0</v>
      </c>
      <c r="X665" s="283">
        <v>749700000</v>
      </c>
      <c r="Y665" s="283">
        <v>0</v>
      </c>
      <c r="Z665" s="283">
        <v>0</v>
      </c>
      <c r="AA665" s="283">
        <v>0</v>
      </c>
      <c r="AB665" s="283">
        <v>749700000</v>
      </c>
      <c r="AC665" s="283">
        <v>0</v>
      </c>
      <c r="AD665" s="283">
        <v>749700000</v>
      </c>
      <c r="AE665" s="283">
        <v>0</v>
      </c>
      <c r="AF665" s="283">
        <v>749700000</v>
      </c>
      <c r="AG665" s="283">
        <v>0</v>
      </c>
      <c r="AH665" s="283">
        <v>0</v>
      </c>
      <c r="AI665" s="283">
        <v>749700000</v>
      </c>
      <c r="AJ665" s="283">
        <v>0</v>
      </c>
      <c r="AK665" s="283">
        <v>749700000</v>
      </c>
      <c r="AL665" s="283">
        <v>0</v>
      </c>
      <c r="AM665" s="283">
        <v>0</v>
      </c>
      <c r="AN665" s="283">
        <v>0</v>
      </c>
      <c r="AO665" s="283">
        <v>749700000</v>
      </c>
      <c r="AP665" s="283">
        <v>749700000</v>
      </c>
      <c r="AQ665" s="283">
        <v>0</v>
      </c>
      <c r="AR665" s="283">
        <v>0</v>
      </c>
      <c r="AS665" s="283">
        <v>0</v>
      </c>
      <c r="AT665" s="283">
        <v>0</v>
      </c>
      <c r="AU665" s="283">
        <v>0</v>
      </c>
      <c r="AV665" s="283">
        <v>749700000</v>
      </c>
      <c r="AW665" s="283">
        <v>749700000</v>
      </c>
      <c r="AX665" s="283">
        <v>749700000</v>
      </c>
      <c r="AY665" s="283">
        <v>749700000</v>
      </c>
    </row>
    <row r="666" spans="1:60" ht="20.100000000000001" customHeight="1" x14ac:dyDescent="0.25">
      <c r="A666" s="26">
        <v>3061040802</v>
      </c>
      <c r="B666" s="21" t="s">
        <v>820</v>
      </c>
      <c r="C666" s="25"/>
      <c r="D666" s="183">
        <v>61302658.259999998</v>
      </c>
      <c r="E666" s="131">
        <v>0</v>
      </c>
      <c r="F666" s="131">
        <v>0</v>
      </c>
      <c r="G666" s="14">
        <f>C666+D666+E666-F666</f>
        <v>61302658.259999998</v>
      </c>
      <c r="H666" s="183">
        <v>61302658.259999998</v>
      </c>
      <c r="I666" s="183">
        <v>61302658.259999998</v>
      </c>
      <c r="J666" s="183">
        <f>G666-I666</f>
        <v>0</v>
      </c>
      <c r="K666" s="183">
        <v>28370598.259999998</v>
      </c>
      <c r="L666" s="183">
        <v>28370598.259999998</v>
      </c>
      <c r="M666" s="183">
        <v>28370598.259999998</v>
      </c>
      <c r="N666" s="183">
        <v>0</v>
      </c>
      <c r="O666" s="183">
        <v>61302658.259999998</v>
      </c>
      <c r="P666" s="14">
        <f>O666-I666</f>
        <v>0</v>
      </c>
      <c r="Q666" s="12">
        <f>G666-O666</f>
        <v>0</v>
      </c>
      <c r="R666" s="183">
        <v>0</v>
      </c>
      <c r="S666" s="438">
        <v>61302658.259999998</v>
      </c>
      <c r="T666" s="182"/>
      <c r="U666" s="364">
        <v>3061040802</v>
      </c>
      <c r="V666" s="362" t="s">
        <v>820</v>
      </c>
      <c r="W666" s="283">
        <v>0</v>
      </c>
      <c r="X666" s="283">
        <v>61302658.259999998</v>
      </c>
      <c r="Y666" s="283">
        <v>0</v>
      </c>
      <c r="Z666" s="283">
        <v>0</v>
      </c>
      <c r="AA666" s="283">
        <v>0</v>
      </c>
      <c r="AB666" s="283">
        <v>61302658.259999998</v>
      </c>
      <c r="AC666" s="283">
        <v>0</v>
      </c>
      <c r="AD666" s="283">
        <v>61302658.259999998</v>
      </c>
      <c r="AE666" s="283">
        <v>0</v>
      </c>
      <c r="AF666" s="283">
        <v>61302658.259999998</v>
      </c>
      <c r="AG666" s="283">
        <v>0</v>
      </c>
      <c r="AH666" s="283">
        <v>0</v>
      </c>
      <c r="AI666" s="283">
        <v>0</v>
      </c>
      <c r="AJ666" s="283">
        <v>61302658.259999998</v>
      </c>
      <c r="AK666" s="283">
        <v>61302658.259999998</v>
      </c>
      <c r="AL666" s="283">
        <v>0</v>
      </c>
      <c r="AM666" s="283">
        <v>0</v>
      </c>
      <c r="AN666" s="283">
        <v>0</v>
      </c>
      <c r="AO666" s="283">
        <v>28370598.259999998</v>
      </c>
      <c r="AP666" s="283">
        <v>28370598.259999998</v>
      </c>
      <c r="AQ666" s="283">
        <v>32932060</v>
      </c>
      <c r="AR666" s="283">
        <v>0</v>
      </c>
      <c r="AS666" s="283">
        <v>0</v>
      </c>
      <c r="AT666" s="283">
        <v>0</v>
      </c>
      <c r="AU666" s="283">
        <v>0</v>
      </c>
      <c r="AV666" s="283">
        <v>28370598.259999998</v>
      </c>
      <c r="AW666" s="283">
        <v>28370598.259999998</v>
      </c>
      <c r="AX666" s="283">
        <v>28370598.259999998</v>
      </c>
      <c r="AY666" s="283">
        <v>28370598.259999998</v>
      </c>
    </row>
    <row r="667" spans="1:60" ht="20.100000000000001" customHeight="1" x14ac:dyDescent="0.25">
      <c r="A667" s="152">
        <v>30610409</v>
      </c>
      <c r="B667" s="153" t="s">
        <v>588</v>
      </c>
      <c r="C667" s="154">
        <f t="shared" ref="C667:Q667" si="279">C668+C669</f>
        <v>0</v>
      </c>
      <c r="D667" s="154">
        <f t="shared" si="279"/>
        <v>65986772.609999999</v>
      </c>
      <c r="E667" s="154">
        <f t="shared" si="279"/>
        <v>0</v>
      </c>
      <c r="F667" s="154">
        <f t="shared" si="279"/>
        <v>0</v>
      </c>
      <c r="G667" s="154">
        <f t="shared" si="279"/>
        <v>65986772.609999999</v>
      </c>
      <c r="H667" s="154">
        <f t="shared" si="279"/>
        <v>35955932.439999998</v>
      </c>
      <c r="I667" s="154">
        <f t="shared" si="279"/>
        <v>65986772.439999998</v>
      </c>
      <c r="J667" s="154">
        <f t="shared" si="279"/>
        <v>0.17000000033294782</v>
      </c>
      <c r="K667" s="154">
        <f t="shared" si="279"/>
        <v>33830538.420000002</v>
      </c>
      <c r="L667" s="154">
        <f t="shared" si="279"/>
        <v>33830538.420000002</v>
      </c>
      <c r="M667" s="154">
        <f t="shared" si="279"/>
        <v>33830538.420000002</v>
      </c>
      <c r="N667" s="154">
        <f t="shared" si="279"/>
        <v>32156047.02</v>
      </c>
      <c r="O667" s="154">
        <f t="shared" si="279"/>
        <v>65986772.609999999</v>
      </c>
      <c r="P667" s="154">
        <f t="shared" si="279"/>
        <v>0.17000000033294782</v>
      </c>
      <c r="Q667" s="154">
        <f t="shared" si="279"/>
        <v>0</v>
      </c>
      <c r="R667" s="154">
        <f>R668+R669</f>
        <v>32156047.02</v>
      </c>
      <c r="S667" s="452">
        <f>S668+S669</f>
        <v>65986772.609999999</v>
      </c>
      <c r="T667" s="182"/>
      <c r="U667" s="364">
        <v>30610409</v>
      </c>
      <c r="V667" s="362" t="s">
        <v>588</v>
      </c>
      <c r="W667" s="283">
        <v>0</v>
      </c>
      <c r="X667" s="283">
        <v>65986772.609999999</v>
      </c>
      <c r="Y667" s="283">
        <v>0</v>
      </c>
      <c r="Z667" s="283">
        <v>0</v>
      </c>
      <c r="AA667" s="283">
        <v>0</v>
      </c>
      <c r="AB667" s="283">
        <v>65986772.609999999</v>
      </c>
      <c r="AC667" s="283">
        <v>0</v>
      </c>
      <c r="AD667" s="283">
        <v>33830725.589999996</v>
      </c>
      <c r="AE667" s="283">
        <v>32156047.020000003</v>
      </c>
      <c r="AF667" s="283">
        <v>65986772.609999999</v>
      </c>
      <c r="AG667" s="283">
        <v>0</v>
      </c>
      <c r="AH667" s="283">
        <v>0</v>
      </c>
      <c r="AI667" s="283">
        <v>30030840</v>
      </c>
      <c r="AJ667" s="283">
        <v>35955932.439999998</v>
      </c>
      <c r="AK667" s="283">
        <v>65986772.439999998</v>
      </c>
      <c r="AL667" s="283">
        <v>0.17000000178813934</v>
      </c>
      <c r="AM667" s="283">
        <v>0</v>
      </c>
      <c r="AN667" s="283">
        <v>0</v>
      </c>
      <c r="AO667" s="283">
        <v>33830538.420000002</v>
      </c>
      <c r="AP667" s="283">
        <v>33830538.420000002</v>
      </c>
      <c r="AQ667" s="283">
        <v>32156234.019999996</v>
      </c>
      <c r="AR667" s="283">
        <v>0</v>
      </c>
      <c r="AS667" s="283">
        <v>0</v>
      </c>
      <c r="AT667" s="283">
        <v>0</v>
      </c>
      <c r="AU667" s="283">
        <v>0</v>
      </c>
      <c r="AV667" s="283">
        <v>33830538.420000002</v>
      </c>
      <c r="AW667" s="283">
        <v>33830538.420000002</v>
      </c>
      <c r="AX667" s="283">
        <v>33830538.420000002</v>
      </c>
      <c r="AY667" s="283">
        <v>33830538.420000002</v>
      </c>
    </row>
    <row r="668" spans="1:60" ht="20.100000000000001" customHeight="1" x14ac:dyDescent="0.25">
      <c r="A668" s="26">
        <v>3061040901</v>
      </c>
      <c r="B668" s="21" t="s">
        <v>831</v>
      </c>
      <c r="C668" s="23"/>
      <c r="D668" s="183">
        <v>434650.9</v>
      </c>
      <c r="E668" s="131">
        <v>0</v>
      </c>
      <c r="F668" s="131">
        <v>0</v>
      </c>
      <c r="G668" s="12">
        <f>C668+D668+E668-F668</f>
        <v>434650.9</v>
      </c>
      <c r="H668" s="183">
        <v>434650.8</v>
      </c>
      <c r="I668" s="183">
        <v>434650.8</v>
      </c>
      <c r="J668" s="183">
        <f>G668-I668</f>
        <v>0.1000000000349246</v>
      </c>
      <c r="K668" s="183">
        <v>434650.8</v>
      </c>
      <c r="L668" s="183">
        <v>434650.8</v>
      </c>
      <c r="M668" s="183">
        <v>434650.8</v>
      </c>
      <c r="N668" s="183">
        <v>0</v>
      </c>
      <c r="O668" s="183">
        <v>434650.9</v>
      </c>
      <c r="P668" s="12">
        <f>O668-I668</f>
        <v>0.1000000000349246</v>
      </c>
      <c r="Q668" s="12">
        <f>G668-O668</f>
        <v>0</v>
      </c>
      <c r="R668" s="183">
        <v>0</v>
      </c>
      <c r="S668" s="438">
        <v>434650.9</v>
      </c>
      <c r="T668" s="182"/>
      <c r="U668" s="364">
        <v>3061040901</v>
      </c>
      <c r="V668" s="362" t="s">
        <v>831</v>
      </c>
      <c r="W668" s="283">
        <v>0</v>
      </c>
      <c r="X668" s="283">
        <v>434650.9</v>
      </c>
      <c r="Y668" s="283">
        <v>0</v>
      </c>
      <c r="Z668" s="283">
        <v>0</v>
      </c>
      <c r="AA668" s="283">
        <v>0</v>
      </c>
      <c r="AB668" s="283">
        <v>434650.9</v>
      </c>
      <c r="AC668" s="283">
        <v>0</v>
      </c>
      <c r="AD668" s="283">
        <v>434650.9</v>
      </c>
      <c r="AE668" s="283">
        <v>0</v>
      </c>
      <c r="AF668" s="283">
        <v>434650.9</v>
      </c>
      <c r="AG668" s="283">
        <v>0</v>
      </c>
      <c r="AH668" s="283">
        <v>0</v>
      </c>
      <c r="AI668" s="283">
        <v>0</v>
      </c>
      <c r="AJ668" s="283">
        <v>434650.8</v>
      </c>
      <c r="AK668" s="283">
        <v>434650.8</v>
      </c>
      <c r="AL668" s="283">
        <v>0.1000000000349246</v>
      </c>
      <c r="AM668" s="283">
        <v>0</v>
      </c>
      <c r="AN668" s="283">
        <v>0</v>
      </c>
      <c r="AO668" s="283">
        <v>434650.8</v>
      </c>
      <c r="AP668" s="283">
        <v>434650.8</v>
      </c>
      <c r="AQ668" s="283">
        <v>0</v>
      </c>
      <c r="AR668" s="283">
        <v>0</v>
      </c>
      <c r="AS668" s="283">
        <v>0</v>
      </c>
      <c r="AT668" s="283">
        <v>0</v>
      </c>
      <c r="AU668" s="283">
        <v>0</v>
      </c>
      <c r="AV668" s="283">
        <v>434650.8</v>
      </c>
      <c r="AW668" s="283">
        <v>434650.8</v>
      </c>
      <c r="AX668" s="283">
        <v>434650.8</v>
      </c>
      <c r="AY668" s="283">
        <v>434650.8</v>
      </c>
    </row>
    <row r="669" spans="1:60" ht="20.100000000000001" customHeight="1" x14ac:dyDescent="0.25">
      <c r="A669" s="26">
        <v>3061040902</v>
      </c>
      <c r="B669" s="21" t="s">
        <v>832</v>
      </c>
      <c r="C669" s="25"/>
      <c r="D669" s="183">
        <v>65552121.710000001</v>
      </c>
      <c r="E669" s="131">
        <v>0</v>
      </c>
      <c r="F669" s="131">
        <v>0</v>
      </c>
      <c r="G669" s="14">
        <f>C669+D669+E669-F669</f>
        <v>65552121.710000001</v>
      </c>
      <c r="H669" s="183">
        <v>35521281.640000001</v>
      </c>
      <c r="I669" s="183">
        <v>65552121.640000001</v>
      </c>
      <c r="J669" s="183">
        <f>G669-I669</f>
        <v>7.0000000298023224E-2</v>
      </c>
      <c r="K669" s="183">
        <v>33395887.620000001</v>
      </c>
      <c r="L669" s="183">
        <v>33395887.620000001</v>
      </c>
      <c r="M669" s="183">
        <v>33395887.620000001</v>
      </c>
      <c r="N669" s="183">
        <v>32156047.02</v>
      </c>
      <c r="O669" s="183">
        <v>65552121.710000001</v>
      </c>
      <c r="P669" s="14">
        <f>O669-I669</f>
        <v>7.0000000298023224E-2</v>
      </c>
      <c r="Q669" s="12">
        <f>G669-O669</f>
        <v>0</v>
      </c>
      <c r="R669" s="183">
        <v>32156047.02</v>
      </c>
      <c r="S669" s="438">
        <v>65552121.710000001</v>
      </c>
      <c r="T669" s="182"/>
      <c r="U669" s="364">
        <v>3061040902</v>
      </c>
      <c r="V669" s="362" t="s">
        <v>832</v>
      </c>
      <c r="W669" s="283">
        <v>0</v>
      </c>
      <c r="X669" s="283">
        <v>65552121.710000001</v>
      </c>
      <c r="Y669" s="283">
        <v>0</v>
      </c>
      <c r="Z669" s="283">
        <v>0</v>
      </c>
      <c r="AA669" s="283">
        <v>0</v>
      </c>
      <c r="AB669" s="283">
        <v>65552121.710000001</v>
      </c>
      <c r="AC669" s="283">
        <v>0</v>
      </c>
      <c r="AD669" s="283">
        <v>33396074.690000001</v>
      </c>
      <c r="AE669" s="283">
        <v>32156047.02</v>
      </c>
      <c r="AF669" s="283">
        <v>65552121.710000001</v>
      </c>
      <c r="AG669" s="283">
        <v>0</v>
      </c>
      <c r="AH669" s="283">
        <v>0</v>
      </c>
      <c r="AI669" s="283">
        <v>30030840</v>
      </c>
      <c r="AJ669" s="283">
        <v>35521281.640000001</v>
      </c>
      <c r="AK669" s="283">
        <v>65552121.640000001</v>
      </c>
      <c r="AL669" s="283">
        <v>7.0000000298023224E-2</v>
      </c>
      <c r="AM669" s="283">
        <v>0</v>
      </c>
      <c r="AN669" s="283">
        <v>0</v>
      </c>
      <c r="AO669" s="283">
        <v>33395887.620000001</v>
      </c>
      <c r="AP669" s="283">
        <v>33395887.620000001</v>
      </c>
      <c r="AQ669" s="283">
        <v>32156234.02</v>
      </c>
      <c r="AR669" s="283">
        <v>0</v>
      </c>
      <c r="AS669" s="283">
        <v>0</v>
      </c>
      <c r="AT669" s="283">
        <v>0</v>
      </c>
      <c r="AU669" s="283">
        <v>0</v>
      </c>
      <c r="AV669" s="283">
        <v>33395887.620000001</v>
      </c>
      <c r="AW669" s="283">
        <v>33395887.620000001</v>
      </c>
      <c r="AX669" s="283">
        <v>33395887.620000001</v>
      </c>
      <c r="AY669" s="283">
        <v>33395887.620000001</v>
      </c>
    </row>
    <row r="670" spans="1:60" ht="20.100000000000001" customHeight="1" x14ac:dyDescent="0.25">
      <c r="A670" s="152">
        <v>306105</v>
      </c>
      <c r="B670" s="153" t="s">
        <v>833</v>
      </c>
      <c r="C670" s="154">
        <f t="shared" ref="C670:Q670" si="280">C671+C672+C673+C674+C675</f>
        <v>770468288.5</v>
      </c>
      <c r="D670" s="154">
        <f t="shared" si="280"/>
        <v>55369963</v>
      </c>
      <c r="E670" s="154">
        <f t="shared" si="280"/>
        <v>0</v>
      </c>
      <c r="F670" s="154">
        <f t="shared" si="280"/>
        <v>0</v>
      </c>
      <c r="G670" s="154">
        <f t="shared" si="280"/>
        <v>825838251.5</v>
      </c>
      <c r="H670" s="154">
        <f t="shared" si="280"/>
        <v>0</v>
      </c>
      <c r="I670" s="154">
        <f t="shared" si="280"/>
        <v>0</v>
      </c>
      <c r="J670" s="154">
        <f t="shared" si="280"/>
        <v>825838251.5</v>
      </c>
      <c r="K670" s="154">
        <f t="shared" si="280"/>
        <v>0</v>
      </c>
      <c r="L670" s="154">
        <f t="shared" si="280"/>
        <v>0</v>
      </c>
      <c r="M670" s="154">
        <f t="shared" si="280"/>
        <v>0</v>
      </c>
      <c r="N670" s="154">
        <f t="shared" si="280"/>
        <v>55369963</v>
      </c>
      <c r="O670" s="154">
        <f t="shared" si="280"/>
        <v>205369963</v>
      </c>
      <c r="P670" s="154">
        <f t="shared" si="280"/>
        <v>205369963</v>
      </c>
      <c r="Q670" s="154">
        <f t="shared" si="280"/>
        <v>620468288.5</v>
      </c>
      <c r="R670" s="154">
        <f>R671+R672+R673+R674+R675</f>
        <v>55369963</v>
      </c>
      <c r="S670" s="452">
        <f>S671+S672+S673+S674+S675</f>
        <v>205369963</v>
      </c>
      <c r="T670" s="182"/>
      <c r="U670" s="364">
        <v>306105</v>
      </c>
      <c r="V670" s="362" t="s">
        <v>1149</v>
      </c>
      <c r="W670" s="283">
        <v>770468288.5</v>
      </c>
      <c r="X670" s="283">
        <v>55369963</v>
      </c>
      <c r="Y670" s="283">
        <v>0</v>
      </c>
      <c r="Z670" s="283">
        <v>0</v>
      </c>
      <c r="AA670" s="283">
        <v>0</v>
      </c>
      <c r="AB670" s="283">
        <v>825838251.5</v>
      </c>
      <c r="AC670" s="283">
        <v>0</v>
      </c>
      <c r="AD670" s="283">
        <v>150000000</v>
      </c>
      <c r="AE670" s="283">
        <v>55369963</v>
      </c>
      <c r="AF670" s="283">
        <v>205369963</v>
      </c>
      <c r="AG670" s="283">
        <v>620468288.5</v>
      </c>
      <c r="AH670" s="283">
        <v>0</v>
      </c>
      <c r="AI670" s="283">
        <v>0</v>
      </c>
      <c r="AJ670" s="283">
        <v>0</v>
      </c>
      <c r="AK670" s="283">
        <v>0</v>
      </c>
      <c r="AL670" s="283">
        <v>205369963</v>
      </c>
      <c r="AM670" s="283">
        <v>0</v>
      </c>
      <c r="AN670" s="283">
        <v>0</v>
      </c>
      <c r="AO670" s="283">
        <v>0</v>
      </c>
      <c r="AP670" s="283">
        <v>0</v>
      </c>
      <c r="AQ670" s="283">
        <v>0</v>
      </c>
      <c r="AR670" s="283">
        <v>0</v>
      </c>
      <c r="AS670" s="283">
        <v>0</v>
      </c>
      <c r="AT670" s="283">
        <v>0</v>
      </c>
      <c r="AU670" s="283">
        <v>0</v>
      </c>
      <c r="AV670" s="283">
        <v>0</v>
      </c>
      <c r="AW670" s="283">
        <v>0</v>
      </c>
      <c r="AX670" s="283">
        <v>0</v>
      </c>
      <c r="AY670" s="283">
        <v>0</v>
      </c>
    </row>
    <row r="671" spans="1:60" ht="20.100000000000001" customHeight="1" x14ac:dyDescent="0.25">
      <c r="A671" s="10">
        <v>30610501</v>
      </c>
      <c r="B671" s="22" t="s">
        <v>834</v>
      </c>
      <c r="C671" s="23">
        <v>120468288.5</v>
      </c>
      <c r="D671" s="183">
        <v>0</v>
      </c>
      <c r="E671" s="131">
        <v>0</v>
      </c>
      <c r="F671" s="131">
        <v>0</v>
      </c>
      <c r="G671" s="12">
        <f>C671+D671+E671-F671</f>
        <v>120468288.5</v>
      </c>
      <c r="H671" s="183">
        <v>0</v>
      </c>
      <c r="I671" s="183">
        <v>0</v>
      </c>
      <c r="J671" s="183">
        <f>G671-I671</f>
        <v>120468288.5</v>
      </c>
      <c r="K671" s="183">
        <v>0</v>
      </c>
      <c r="L671" s="183">
        <v>0</v>
      </c>
      <c r="M671" s="183">
        <v>0</v>
      </c>
      <c r="N671" s="183">
        <v>0</v>
      </c>
      <c r="O671" s="183">
        <v>0</v>
      </c>
      <c r="P671" s="12">
        <f>O671-I671</f>
        <v>0</v>
      </c>
      <c r="Q671" s="12">
        <f>G671-O671</f>
        <v>120468288.5</v>
      </c>
      <c r="R671" s="183">
        <v>0</v>
      </c>
      <c r="S671" s="438">
        <v>0</v>
      </c>
      <c r="T671" s="182"/>
      <c r="U671" s="364">
        <v>30610501</v>
      </c>
      <c r="V671" s="362" t="s">
        <v>1150</v>
      </c>
      <c r="W671" s="283">
        <v>120468288.5</v>
      </c>
      <c r="X671" s="283">
        <v>0</v>
      </c>
      <c r="Y671" s="283">
        <v>0</v>
      </c>
      <c r="Z671" s="283">
        <v>0</v>
      </c>
      <c r="AA671" s="283">
        <v>0</v>
      </c>
      <c r="AB671" s="283">
        <v>120468288.5</v>
      </c>
      <c r="AC671" s="283">
        <v>0</v>
      </c>
      <c r="AD671" s="283">
        <v>0</v>
      </c>
      <c r="AE671" s="283">
        <v>0</v>
      </c>
      <c r="AF671" s="283">
        <v>0</v>
      </c>
      <c r="AG671" s="283">
        <v>120468288.5</v>
      </c>
      <c r="AH671" s="283">
        <v>0</v>
      </c>
      <c r="AI671" s="283">
        <v>0</v>
      </c>
      <c r="AJ671" s="283">
        <v>0</v>
      </c>
      <c r="AK671" s="283">
        <v>0</v>
      </c>
      <c r="AL671" s="283">
        <v>0</v>
      </c>
      <c r="AM671" s="283">
        <v>0</v>
      </c>
      <c r="AN671" s="283">
        <v>0</v>
      </c>
      <c r="AO671" s="283">
        <v>0</v>
      </c>
      <c r="AP671" s="283">
        <v>0</v>
      </c>
      <c r="AQ671" s="283">
        <v>0</v>
      </c>
      <c r="AR671" s="283">
        <v>0</v>
      </c>
      <c r="AS671" s="283">
        <v>0</v>
      </c>
      <c r="AT671" s="283">
        <v>0</v>
      </c>
      <c r="AU671" s="283">
        <v>0</v>
      </c>
      <c r="AV671" s="283">
        <v>0</v>
      </c>
      <c r="AW671" s="283">
        <v>0</v>
      </c>
      <c r="AX671" s="283">
        <v>0</v>
      </c>
      <c r="AY671" s="283">
        <v>0</v>
      </c>
    </row>
    <row r="672" spans="1:60" ht="20.100000000000001" customHeight="1" x14ac:dyDescent="0.25">
      <c r="A672" s="10">
        <v>30610502</v>
      </c>
      <c r="B672" s="22" t="s">
        <v>835</v>
      </c>
      <c r="C672" s="24">
        <v>500000000</v>
      </c>
      <c r="D672" s="183">
        <v>0</v>
      </c>
      <c r="E672" s="131">
        <v>0</v>
      </c>
      <c r="F672" s="131">
        <v>0</v>
      </c>
      <c r="G672" s="13">
        <f>C672+D672+E672-F672</f>
        <v>500000000</v>
      </c>
      <c r="H672" s="183">
        <v>0</v>
      </c>
      <c r="I672" s="183">
        <v>0</v>
      </c>
      <c r="J672" s="183">
        <f>G672-I672</f>
        <v>500000000</v>
      </c>
      <c r="K672" s="183">
        <v>0</v>
      </c>
      <c r="L672" s="183">
        <v>0</v>
      </c>
      <c r="M672" s="183">
        <v>0</v>
      </c>
      <c r="N672" s="183">
        <v>0</v>
      </c>
      <c r="O672" s="183">
        <v>0</v>
      </c>
      <c r="P672" s="13">
        <f>O672-I672</f>
        <v>0</v>
      </c>
      <c r="Q672" s="12">
        <f>G672-O672</f>
        <v>500000000</v>
      </c>
      <c r="R672" s="183">
        <v>0</v>
      </c>
      <c r="S672" s="438">
        <v>0</v>
      </c>
      <c r="T672" s="182"/>
      <c r="U672" s="364">
        <v>30610502</v>
      </c>
      <c r="V672" s="362" t="s">
        <v>1151</v>
      </c>
      <c r="W672" s="283">
        <v>500000000</v>
      </c>
      <c r="X672" s="283">
        <v>0</v>
      </c>
      <c r="Y672" s="283">
        <v>0</v>
      </c>
      <c r="Z672" s="283">
        <v>0</v>
      </c>
      <c r="AA672" s="283">
        <v>0</v>
      </c>
      <c r="AB672" s="283">
        <v>500000000</v>
      </c>
      <c r="AC672" s="283">
        <v>0</v>
      </c>
      <c r="AD672" s="283">
        <v>0</v>
      </c>
      <c r="AE672" s="283">
        <v>0</v>
      </c>
      <c r="AF672" s="283">
        <v>0</v>
      </c>
      <c r="AG672" s="283">
        <v>500000000</v>
      </c>
      <c r="AH672" s="283">
        <v>0</v>
      </c>
      <c r="AI672" s="283">
        <v>0</v>
      </c>
      <c r="AJ672" s="283">
        <v>0</v>
      </c>
      <c r="AK672" s="283">
        <v>0</v>
      </c>
      <c r="AL672" s="283">
        <v>0</v>
      </c>
      <c r="AM672" s="283">
        <v>0</v>
      </c>
      <c r="AN672" s="283">
        <v>0</v>
      </c>
      <c r="AO672" s="283">
        <v>0</v>
      </c>
      <c r="AP672" s="283">
        <v>0</v>
      </c>
      <c r="AQ672" s="283">
        <v>0</v>
      </c>
      <c r="AR672" s="283">
        <v>0</v>
      </c>
      <c r="AS672" s="283">
        <v>0</v>
      </c>
      <c r="AT672" s="283">
        <v>0</v>
      </c>
      <c r="AU672" s="283">
        <v>0</v>
      </c>
      <c r="AV672" s="283">
        <v>0</v>
      </c>
      <c r="AW672" s="283">
        <v>0</v>
      </c>
      <c r="AX672" s="283">
        <v>0</v>
      </c>
      <c r="AY672" s="283">
        <v>0</v>
      </c>
    </row>
    <row r="673" spans="1:60" ht="20.100000000000001" customHeight="1" x14ac:dyDescent="0.25">
      <c r="A673" s="10">
        <v>30610503</v>
      </c>
      <c r="B673" s="22" t="s">
        <v>836</v>
      </c>
      <c r="C673" s="24">
        <v>25000000</v>
      </c>
      <c r="D673" s="183">
        <v>0</v>
      </c>
      <c r="E673" s="131">
        <v>0</v>
      </c>
      <c r="F673" s="131">
        <v>0</v>
      </c>
      <c r="G673" s="13">
        <f>C673+D673+E673-F673</f>
        <v>25000000</v>
      </c>
      <c r="H673" s="183">
        <v>0</v>
      </c>
      <c r="I673" s="183">
        <v>0</v>
      </c>
      <c r="J673" s="183">
        <f>G673-I673</f>
        <v>25000000</v>
      </c>
      <c r="K673" s="183">
        <v>0</v>
      </c>
      <c r="L673" s="183">
        <v>0</v>
      </c>
      <c r="M673" s="183">
        <v>0</v>
      </c>
      <c r="N673" s="183">
        <v>0</v>
      </c>
      <c r="O673" s="183">
        <v>25000000</v>
      </c>
      <c r="P673" s="13">
        <f>O673-I673</f>
        <v>25000000</v>
      </c>
      <c r="Q673" s="12">
        <f>G673-O673</f>
        <v>0</v>
      </c>
      <c r="R673" s="183">
        <v>0</v>
      </c>
      <c r="S673" s="438">
        <v>25000000</v>
      </c>
      <c r="T673" s="182"/>
      <c r="U673" s="364">
        <v>30610503</v>
      </c>
      <c r="V673" s="362" t="s">
        <v>1152</v>
      </c>
      <c r="W673" s="283">
        <v>25000000</v>
      </c>
      <c r="X673" s="283">
        <v>0</v>
      </c>
      <c r="Y673" s="283">
        <v>0</v>
      </c>
      <c r="Z673" s="283">
        <v>0</v>
      </c>
      <c r="AA673" s="283">
        <v>0</v>
      </c>
      <c r="AB673" s="283">
        <v>25000000</v>
      </c>
      <c r="AC673" s="283">
        <v>0</v>
      </c>
      <c r="AD673" s="283">
        <v>25000000</v>
      </c>
      <c r="AE673" s="283">
        <v>0</v>
      </c>
      <c r="AF673" s="283">
        <v>25000000</v>
      </c>
      <c r="AG673" s="283">
        <v>0</v>
      </c>
      <c r="AH673" s="283">
        <v>0</v>
      </c>
      <c r="AI673" s="283">
        <v>0</v>
      </c>
      <c r="AJ673" s="283">
        <v>0</v>
      </c>
      <c r="AK673" s="283">
        <v>0</v>
      </c>
      <c r="AL673" s="283">
        <v>25000000</v>
      </c>
      <c r="AM673" s="283">
        <v>0</v>
      </c>
      <c r="AN673" s="283">
        <v>0</v>
      </c>
      <c r="AO673" s="283">
        <v>0</v>
      </c>
      <c r="AP673" s="283">
        <v>0</v>
      </c>
      <c r="AQ673" s="283">
        <v>0</v>
      </c>
      <c r="AR673" s="283">
        <v>0</v>
      </c>
      <c r="AS673" s="283">
        <v>0</v>
      </c>
      <c r="AT673" s="283">
        <v>0</v>
      </c>
      <c r="AU673" s="283">
        <v>0</v>
      </c>
      <c r="AV673" s="283">
        <v>0</v>
      </c>
      <c r="AW673" s="283">
        <v>0</v>
      </c>
      <c r="AX673" s="283">
        <v>0</v>
      </c>
      <c r="AY673" s="283">
        <v>0</v>
      </c>
    </row>
    <row r="674" spans="1:60" ht="20.100000000000001" customHeight="1" x14ac:dyDescent="0.25">
      <c r="A674" s="10">
        <v>30610504</v>
      </c>
      <c r="B674" s="22" t="s">
        <v>837</v>
      </c>
      <c r="C674" s="25">
        <v>125000000</v>
      </c>
      <c r="D674" s="183">
        <v>0</v>
      </c>
      <c r="E674" s="131">
        <v>0</v>
      </c>
      <c r="F674" s="131">
        <v>0</v>
      </c>
      <c r="G674" s="14">
        <f>C674+D674+E674-F674</f>
        <v>125000000</v>
      </c>
      <c r="H674" s="183">
        <v>0</v>
      </c>
      <c r="I674" s="183">
        <v>0</v>
      </c>
      <c r="J674" s="183">
        <f>G674-I674</f>
        <v>125000000</v>
      </c>
      <c r="K674" s="183">
        <v>0</v>
      </c>
      <c r="L674" s="183">
        <v>0</v>
      </c>
      <c r="M674" s="183">
        <v>0</v>
      </c>
      <c r="N674" s="183">
        <v>0</v>
      </c>
      <c r="O674" s="183">
        <v>125000000</v>
      </c>
      <c r="P674" s="14">
        <f>O674-I674</f>
        <v>125000000</v>
      </c>
      <c r="Q674" s="12">
        <f>G674-O674</f>
        <v>0</v>
      </c>
      <c r="R674" s="183">
        <v>0</v>
      </c>
      <c r="S674" s="438">
        <v>125000000</v>
      </c>
      <c r="T674" s="182"/>
      <c r="U674" s="364">
        <v>30610504</v>
      </c>
      <c r="V674" s="362" t="s">
        <v>1153</v>
      </c>
      <c r="W674" s="283">
        <v>125000000</v>
      </c>
      <c r="X674" s="283">
        <v>0</v>
      </c>
      <c r="Y674" s="283">
        <v>0</v>
      </c>
      <c r="Z674" s="283">
        <v>0</v>
      </c>
      <c r="AA674" s="283">
        <v>0</v>
      </c>
      <c r="AB674" s="283">
        <v>125000000</v>
      </c>
      <c r="AC674" s="283">
        <v>0</v>
      </c>
      <c r="AD674" s="283">
        <v>125000000</v>
      </c>
      <c r="AE674" s="283">
        <v>0</v>
      </c>
      <c r="AF674" s="283">
        <v>125000000</v>
      </c>
      <c r="AG674" s="283">
        <v>0</v>
      </c>
      <c r="AH674" s="283">
        <v>0</v>
      </c>
      <c r="AI674" s="283">
        <v>0</v>
      </c>
      <c r="AJ674" s="283">
        <v>0</v>
      </c>
      <c r="AK674" s="283">
        <v>0</v>
      </c>
      <c r="AL674" s="283">
        <v>125000000</v>
      </c>
      <c r="AM674" s="283">
        <v>0</v>
      </c>
      <c r="AN674" s="283">
        <v>0</v>
      </c>
      <c r="AO674" s="283">
        <v>0</v>
      </c>
      <c r="AP674" s="283">
        <v>0</v>
      </c>
      <c r="AQ674" s="283">
        <v>0</v>
      </c>
      <c r="AR674" s="283">
        <v>0</v>
      </c>
      <c r="AS674" s="283">
        <v>0</v>
      </c>
      <c r="AT674" s="283">
        <v>0</v>
      </c>
      <c r="AU674" s="283">
        <v>0</v>
      </c>
      <c r="AV674" s="283">
        <v>0</v>
      </c>
      <c r="AW674" s="283">
        <v>0</v>
      </c>
      <c r="AX674" s="283">
        <v>0</v>
      </c>
      <c r="AY674" s="283">
        <v>0</v>
      </c>
    </row>
    <row r="675" spans="1:60" ht="20.100000000000001" customHeight="1" x14ac:dyDescent="0.25">
      <c r="A675" s="152">
        <v>30610509</v>
      </c>
      <c r="B675" s="153" t="s">
        <v>588</v>
      </c>
      <c r="C675" s="154">
        <f t="shared" ref="C675:S675" si="281">C676</f>
        <v>0</v>
      </c>
      <c r="D675" s="154">
        <f t="shared" si="281"/>
        <v>55369963</v>
      </c>
      <c r="E675" s="154">
        <f t="shared" si="281"/>
        <v>0</v>
      </c>
      <c r="F675" s="154">
        <f t="shared" si="281"/>
        <v>0</v>
      </c>
      <c r="G675" s="154">
        <f t="shared" si="281"/>
        <v>55369963</v>
      </c>
      <c r="H675" s="154">
        <f t="shared" si="281"/>
        <v>0</v>
      </c>
      <c r="I675" s="154">
        <f t="shared" si="281"/>
        <v>0</v>
      </c>
      <c r="J675" s="154">
        <f t="shared" si="281"/>
        <v>55369963</v>
      </c>
      <c r="K675" s="154">
        <f t="shared" si="281"/>
        <v>0</v>
      </c>
      <c r="L675" s="154">
        <f t="shared" si="281"/>
        <v>0</v>
      </c>
      <c r="M675" s="154">
        <f t="shared" si="281"/>
        <v>0</v>
      </c>
      <c r="N675" s="154">
        <f t="shared" si="281"/>
        <v>55369963</v>
      </c>
      <c r="O675" s="154">
        <f t="shared" si="281"/>
        <v>55369963</v>
      </c>
      <c r="P675" s="154">
        <f t="shared" si="281"/>
        <v>55369963</v>
      </c>
      <c r="Q675" s="154">
        <f t="shared" si="281"/>
        <v>0</v>
      </c>
      <c r="R675" s="154">
        <f t="shared" si="281"/>
        <v>55369963</v>
      </c>
      <c r="S675" s="452">
        <f t="shared" si="281"/>
        <v>55369963</v>
      </c>
      <c r="T675" s="182"/>
      <c r="U675" s="364">
        <v>30610509</v>
      </c>
      <c r="V675" s="362" t="s">
        <v>588</v>
      </c>
      <c r="W675" s="283">
        <v>0</v>
      </c>
      <c r="X675" s="283">
        <v>55369963</v>
      </c>
      <c r="Y675" s="283">
        <v>0</v>
      </c>
      <c r="Z675" s="283">
        <v>0</v>
      </c>
      <c r="AA675" s="283">
        <v>0</v>
      </c>
      <c r="AB675" s="283">
        <v>55369963</v>
      </c>
      <c r="AC675" s="283">
        <v>0</v>
      </c>
      <c r="AD675" s="283">
        <v>0</v>
      </c>
      <c r="AE675" s="283">
        <v>55369963</v>
      </c>
      <c r="AF675" s="283">
        <v>55369963</v>
      </c>
      <c r="AG675" s="283">
        <v>0</v>
      </c>
      <c r="AH675" s="283">
        <v>0</v>
      </c>
      <c r="AI675" s="283">
        <v>0</v>
      </c>
      <c r="AJ675" s="283">
        <v>0</v>
      </c>
      <c r="AK675" s="283">
        <v>0</v>
      </c>
      <c r="AL675" s="283">
        <v>55369963</v>
      </c>
      <c r="AM675" s="283">
        <v>0</v>
      </c>
      <c r="AN675" s="283">
        <v>0</v>
      </c>
      <c r="AO675" s="283">
        <v>0</v>
      </c>
      <c r="AP675" s="283">
        <v>0</v>
      </c>
      <c r="AQ675" s="283">
        <v>0</v>
      </c>
      <c r="AR675" s="283">
        <v>0</v>
      </c>
      <c r="AS675" s="283">
        <v>0</v>
      </c>
      <c r="AT675" s="283">
        <v>0</v>
      </c>
      <c r="AU675" s="283">
        <v>0</v>
      </c>
      <c r="AV675" s="283">
        <v>0</v>
      </c>
      <c r="AW675" s="283">
        <v>0</v>
      </c>
      <c r="AX675" s="283">
        <v>0</v>
      </c>
      <c r="AY675" s="283">
        <v>0</v>
      </c>
    </row>
    <row r="676" spans="1:60" ht="20.100000000000001" customHeight="1" x14ac:dyDescent="0.25">
      <c r="A676" s="26">
        <v>3061050901</v>
      </c>
      <c r="B676" s="21" t="s">
        <v>838</v>
      </c>
      <c r="C676" s="27"/>
      <c r="D676" s="183">
        <v>55369963</v>
      </c>
      <c r="E676" s="131">
        <v>0</v>
      </c>
      <c r="F676" s="131">
        <v>0</v>
      </c>
      <c r="G676" s="15">
        <f>C676+D676+E676-F676</f>
        <v>55369963</v>
      </c>
      <c r="H676" s="183">
        <v>0</v>
      </c>
      <c r="I676" s="183">
        <v>0</v>
      </c>
      <c r="J676" s="183">
        <f>G676-I676</f>
        <v>55369963</v>
      </c>
      <c r="K676" s="183">
        <v>0</v>
      </c>
      <c r="L676" s="183">
        <v>0</v>
      </c>
      <c r="M676" s="183">
        <v>0</v>
      </c>
      <c r="N676" s="183">
        <v>55369963</v>
      </c>
      <c r="O676" s="183">
        <v>55369963</v>
      </c>
      <c r="P676" s="15">
        <f>O676-I676</f>
        <v>55369963</v>
      </c>
      <c r="Q676" s="12">
        <f>G676-O676</f>
        <v>0</v>
      </c>
      <c r="R676" s="183">
        <v>55369963</v>
      </c>
      <c r="S676" s="438">
        <v>55369963</v>
      </c>
      <c r="T676" s="182"/>
      <c r="U676" s="364">
        <v>3061050901</v>
      </c>
      <c r="V676" s="362" t="s">
        <v>1154</v>
      </c>
      <c r="W676" s="283">
        <v>0</v>
      </c>
      <c r="X676" s="283">
        <v>55369963</v>
      </c>
      <c r="Y676" s="283">
        <v>0</v>
      </c>
      <c r="Z676" s="283">
        <v>0</v>
      </c>
      <c r="AA676" s="283">
        <v>0</v>
      </c>
      <c r="AB676" s="283">
        <v>55369963</v>
      </c>
      <c r="AC676" s="283">
        <v>0</v>
      </c>
      <c r="AD676" s="283">
        <v>0</v>
      </c>
      <c r="AE676" s="283">
        <v>55369963</v>
      </c>
      <c r="AF676" s="283">
        <v>55369963</v>
      </c>
      <c r="AG676" s="283">
        <v>0</v>
      </c>
      <c r="AH676" s="283">
        <v>0</v>
      </c>
      <c r="AI676" s="283">
        <v>0</v>
      </c>
      <c r="AJ676" s="283">
        <v>0</v>
      </c>
      <c r="AK676" s="283">
        <v>0</v>
      </c>
      <c r="AL676" s="283">
        <v>55369963</v>
      </c>
      <c r="AM676" s="283">
        <v>0</v>
      </c>
      <c r="AN676" s="283">
        <v>0</v>
      </c>
      <c r="AO676" s="283">
        <v>0</v>
      </c>
      <c r="AP676" s="283">
        <v>0</v>
      </c>
      <c r="AQ676" s="283">
        <v>0</v>
      </c>
      <c r="AR676" s="283">
        <v>0</v>
      </c>
      <c r="AS676" s="283">
        <v>0</v>
      </c>
      <c r="AT676" s="283">
        <v>0</v>
      </c>
      <c r="AU676" s="283">
        <v>0</v>
      </c>
      <c r="AV676" s="283">
        <v>0</v>
      </c>
      <c r="AW676" s="283">
        <v>0</v>
      </c>
      <c r="AX676" s="283">
        <v>0</v>
      </c>
      <c r="AY676" s="283">
        <v>0</v>
      </c>
    </row>
    <row r="677" spans="1:60" ht="20.100000000000001" customHeight="1" x14ac:dyDescent="0.25">
      <c r="A677" s="152">
        <v>306106</v>
      </c>
      <c r="B677" s="153" t="s">
        <v>839</v>
      </c>
      <c r="C677" s="154">
        <f t="shared" ref="C677:S677" si="282">SUM(C678)</f>
        <v>45000000</v>
      </c>
      <c r="D677" s="154">
        <f t="shared" si="282"/>
        <v>0</v>
      </c>
      <c r="E677" s="154">
        <f t="shared" si="282"/>
        <v>15000000</v>
      </c>
      <c r="F677" s="154">
        <f t="shared" si="282"/>
        <v>0</v>
      </c>
      <c r="G677" s="154">
        <f t="shared" si="282"/>
        <v>60000000</v>
      </c>
      <c r="H677" s="154">
        <f t="shared" si="282"/>
        <v>0</v>
      </c>
      <c r="I677" s="154">
        <f t="shared" si="282"/>
        <v>54639416.5</v>
      </c>
      <c r="J677" s="154">
        <f t="shared" si="282"/>
        <v>5360583.5</v>
      </c>
      <c r="K677" s="154">
        <f t="shared" si="282"/>
        <v>0</v>
      </c>
      <c r="L677" s="154">
        <f t="shared" si="282"/>
        <v>0</v>
      </c>
      <c r="M677" s="154">
        <f t="shared" si="282"/>
        <v>0</v>
      </c>
      <c r="N677" s="154">
        <f t="shared" si="282"/>
        <v>0</v>
      </c>
      <c r="O677" s="154">
        <f t="shared" si="282"/>
        <v>55840900</v>
      </c>
      <c r="P677" s="154">
        <f t="shared" si="282"/>
        <v>1201483.5</v>
      </c>
      <c r="Q677" s="154">
        <f t="shared" si="282"/>
        <v>4159100</v>
      </c>
      <c r="R677" s="154">
        <f t="shared" si="282"/>
        <v>0</v>
      </c>
      <c r="S677" s="452">
        <f t="shared" si="282"/>
        <v>55840900</v>
      </c>
      <c r="T677" s="182"/>
      <c r="U677" s="364">
        <v>306106</v>
      </c>
      <c r="V677" s="362" t="s">
        <v>1155</v>
      </c>
      <c r="W677" s="283">
        <v>45000000</v>
      </c>
      <c r="X677" s="283">
        <v>0</v>
      </c>
      <c r="Y677" s="283">
        <v>0</v>
      </c>
      <c r="Z677" s="283">
        <v>15000000</v>
      </c>
      <c r="AA677" s="283">
        <v>0</v>
      </c>
      <c r="AB677" s="283">
        <v>60000000</v>
      </c>
      <c r="AC677" s="283">
        <v>0</v>
      </c>
      <c r="AD677" s="283">
        <v>55840900</v>
      </c>
      <c r="AE677" s="283">
        <v>0</v>
      </c>
      <c r="AF677" s="283">
        <v>55840900</v>
      </c>
      <c r="AG677" s="283">
        <v>4159100</v>
      </c>
      <c r="AH677" s="283">
        <v>0</v>
      </c>
      <c r="AI677" s="283">
        <v>54639416.5</v>
      </c>
      <c r="AJ677" s="283">
        <v>0</v>
      </c>
      <c r="AK677" s="283">
        <v>54639416.5</v>
      </c>
      <c r="AL677" s="283">
        <v>1201483.5</v>
      </c>
      <c r="AM677" s="283">
        <v>0</v>
      </c>
      <c r="AN677" s="283">
        <v>0</v>
      </c>
      <c r="AO677" s="283">
        <v>0</v>
      </c>
      <c r="AP677" s="283">
        <v>0</v>
      </c>
      <c r="AQ677" s="283">
        <v>54639416.5</v>
      </c>
      <c r="AR677" s="283">
        <v>0</v>
      </c>
      <c r="AS677" s="283">
        <v>0</v>
      </c>
      <c r="AT677" s="283">
        <v>0</v>
      </c>
      <c r="AU677" s="283">
        <v>0</v>
      </c>
      <c r="AV677" s="283">
        <v>0</v>
      </c>
      <c r="AW677" s="283">
        <v>0</v>
      </c>
      <c r="AX677" s="283">
        <v>0</v>
      </c>
      <c r="AY677" s="283">
        <v>0</v>
      </c>
    </row>
    <row r="678" spans="1:60" ht="20.100000000000001" customHeight="1" x14ac:dyDescent="0.25">
      <c r="A678" s="10">
        <v>30610604</v>
      </c>
      <c r="B678" s="22" t="s">
        <v>840</v>
      </c>
      <c r="C678" s="27">
        <v>45000000</v>
      </c>
      <c r="D678" s="183">
        <v>0</v>
      </c>
      <c r="E678" s="131">
        <v>15000000</v>
      </c>
      <c r="F678" s="131">
        <v>0</v>
      </c>
      <c r="G678" s="15">
        <f>C678+D678+E678-F678</f>
        <v>60000000</v>
      </c>
      <c r="H678" s="183">
        <v>0</v>
      </c>
      <c r="I678" s="183">
        <v>54639416.5</v>
      </c>
      <c r="J678" s="183">
        <f>G678-I678</f>
        <v>5360583.5</v>
      </c>
      <c r="K678" s="183">
        <v>0</v>
      </c>
      <c r="L678" s="183">
        <v>0</v>
      </c>
      <c r="M678" s="183">
        <v>0</v>
      </c>
      <c r="N678" s="183">
        <v>0</v>
      </c>
      <c r="O678" s="183">
        <v>55840900</v>
      </c>
      <c r="P678" s="15">
        <f>O678-I678</f>
        <v>1201483.5</v>
      </c>
      <c r="Q678" s="12">
        <f>G678-O678</f>
        <v>4159100</v>
      </c>
      <c r="R678" s="183">
        <v>0</v>
      </c>
      <c r="S678" s="438">
        <v>55840900</v>
      </c>
      <c r="T678" s="182"/>
      <c r="U678" s="364">
        <v>30610604</v>
      </c>
      <c r="V678" s="362" t="s">
        <v>1156</v>
      </c>
      <c r="W678" s="283">
        <v>45000000</v>
      </c>
      <c r="X678" s="283">
        <v>0</v>
      </c>
      <c r="Y678" s="283">
        <v>0</v>
      </c>
      <c r="Z678" s="283">
        <v>15000000</v>
      </c>
      <c r="AA678" s="283">
        <v>0</v>
      </c>
      <c r="AB678" s="283">
        <v>60000000</v>
      </c>
      <c r="AC678" s="283">
        <v>0</v>
      </c>
      <c r="AD678" s="283">
        <v>55840900</v>
      </c>
      <c r="AE678" s="283">
        <v>0</v>
      </c>
      <c r="AF678" s="283">
        <v>55840900</v>
      </c>
      <c r="AG678" s="283">
        <v>4159100</v>
      </c>
      <c r="AH678" s="283">
        <v>0</v>
      </c>
      <c r="AI678" s="283">
        <v>54639416.5</v>
      </c>
      <c r="AJ678" s="283">
        <v>0</v>
      </c>
      <c r="AK678" s="283">
        <v>54639416.5</v>
      </c>
      <c r="AL678" s="283">
        <v>1201483.5</v>
      </c>
      <c r="AM678" s="283">
        <v>0</v>
      </c>
      <c r="AN678" s="283">
        <v>0</v>
      </c>
      <c r="AO678" s="283">
        <v>0</v>
      </c>
      <c r="AP678" s="283">
        <v>0</v>
      </c>
      <c r="AQ678" s="283">
        <v>54639416.5</v>
      </c>
      <c r="AR678" s="283">
        <v>0</v>
      </c>
      <c r="AS678" s="283">
        <v>0</v>
      </c>
      <c r="AT678" s="283">
        <v>0</v>
      </c>
      <c r="AU678" s="283">
        <v>0</v>
      </c>
      <c r="AV678" s="283">
        <v>0</v>
      </c>
      <c r="AW678" s="283">
        <v>0</v>
      </c>
      <c r="AX678" s="283">
        <v>0</v>
      </c>
      <c r="AY678" s="283">
        <v>0</v>
      </c>
    </row>
    <row r="679" spans="1:60" ht="20.100000000000001" customHeight="1" x14ac:dyDescent="0.25">
      <c r="A679" s="152">
        <v>306107</v>
      </c>
      <c r="B679" s="153" t="s">
        <v>841</v>
      </c>
      <c r="C679" s="154">
        <f t="shared" ref="C679:Q679" si="283">SUM(C680:C682)</f>
        <v>905227441</v>
      </c>
      <c r="D679" s="154">
        <f t="shared" si="283"/>
        <v>0</v>
      </c>
      <c r="E679" s="154">
        <f t="shared" si="283"/>
        <v>450000000</v>
      </c>
      <c r="F679" s="154">
        <f t="shared" si="283"/>
        <v>0</v>
      </c>
      <c r="G679" s="154">
        <f t="shared" si="283"/>
        <v>1355227441</v>
      </c>
      <c r="H679" s="154">
        <f t="shared" si="283"/>
        <v>0</v>
      </c>
      <c r="I679" s="154">
        <f t="shared" si="283"/>
        <v>360582042.19999999</v>
      </c>
      <c r="J679" s="154">
        <f t="shared" si="283"/>
        <v>994645398.79999995</v>
      </c>
      <c r="K679" s="154">
        <f t="shared" si="283"/>
        <v>149153410</v>
      </c>
      <c r="L679" s="154">
        <f t="shared" si="283"/>
        <v>149153410</v>
      </c>
      <c r="M679" s="154">
        <f t="shared" si="283"/>
        <v>149153410</v>
      </c>
      <c r="N679" s="154">
        <f t="shared" si="283"/>
        <v>131038040.00000006</v>
      </c>
      <c r="O679" s="154">
        <f t="shared" si="283"/>
        <v>596620082.20000005</v>
      </c>
      <c r="P679" s="154">
        <f t="shared" si="283"/>
        <v>236038040.00000006</v>
      </c>
      <c r="Q679" s="154">
        <f t="shared" si="283"/>
        <v>758607358.79999995</v>
      </c>
      <c r="R679" s="154">
        <f>SUM(R680:R682)</f>
        <v>131038040.00000006</v>
      </c>
      <c r="S679" s="452">
        <f>SUM(S680:S682)</f>
        <v>596620082.20000005</v>
      </c>
      <c r="T679" s="182"/>
      <c r="U679" s="364">
        <v>306107</v>
      </c>
      <c r="V679" s="362" t="s">
        <v>1157</v>
      </c>
      <c r="W679" s="283">
        <v>905227441</v>
      </c>
      <c r="X679" s="283">
        <v>0</v>
      </c>
      <c r="Y679" s="283">
        <v>0</v>
      </c>
      <c r="Z679" s="283">
        <v>450000000</v>
      </c>
      <c r="AA679" s="283">
        <v>0</v>
      </c>
      <c r="AB679" s="283">
        <v>1355227441</v>
      </c>
      <c r="AC679" s="283">
        <v>0</v>
      </c>
      <c r="AD679" s="283">
        <v>465582042.19999999</v>
      </c>
      <c r="AE679" s="283">
        <v>131038040.00000006</v>
      </c>
      <c r="AF679" s="283">
        <v>596620082.20000005</v>
      </c>
      <c r="AG679" s="283">
        <v>758607358.79999995</v>
      </c>
      <c r="AH679" s="283">
        <v>0</v>
      </c>
      <c r="AI679" s="283">
        <v>360582042.19999999</v>
      </c>
      <c r="AJ679" s="283">
        <v>0</v>
      </c>
      <c r="AK679" s="283">
        <v>360582042.19999999</v>
      </c>
      <c r="AL679" s="283">
        <v>236038040.00000006</v>
      </c>
      <c r="AM679" s="283">
        <v>0</v>
      </c>
      <c r="AN679" s="283">
        <v>0</v>
      </c>
      <c r="AO679" s="283">
        <v>149153410</v>
      </c>
      <c r="AP679" s="283">
        <v>149153410</v>
      </c>
      <c r="AQ679" s="283">
        <v>211428632.19999999</v>
      </c>
      <c r="AR679" s="283">
        <v>0</v>
      </c>
      <c r="AS679" s="283">
        <v>0</v>
      </c>
      <c r="AT679" s="283">
        <v>0</v>
      </c>
      <c r="AU679" s="283">
        <v>0</v>
      </c>
      <c r="AV679" s="283">
        <v>149153410</v>
      </c>
      <c r="AW679" s="283">
        <v>149153410</v>
      </c>
      <c r="AX679" s="283">
        <v>149153410</v>
      </c>
      <c r="AY679" s="283">
        <v>149153410</v>
      </c>
    </row>
    <row r="680" spans="1:60" ht="20.100000000000001" customHeight="1" x14ac:dyDescent="0.25">
      <c r="A680" s="10">
        <v>30610701</v>
      </c>
      <c r="B680" s="22" t="s">
        <v>842</v>
      </c>
      <c r="C680" s="23">
        <v>710227441</v>
      </c>
      <c r="D680" s="183">
        <v>0</v>
      </c>
      <c r="E680" s="131">
        <v>0</v>
      </c>
      <c r="F680" s="131">
        <v>0</v>
      </c>
      <c r="G680" s="12">
        <f>C680+D680+E680-F680</f>
        <v>710227441</v>
      </c>
      <c r="H680" s="183">
        <v>0</v>
      </c>
      <c r="I680" s="183">
        <v>0</v>
      </c>
      <c r="J680" s="183">
        <f>G680-I680</f>
        <v>710227441</v>
      </c>
      <c r="K680" s="183">
        <v>0</v>
      </c>
      <c r="L680" s="183">
        <v>0</v>
      </c>
      <c r="M680" s="183">
        <v>0</v>
      </c>
      <c r="N680" s="183">
        <v>0</v>
      </c>
      <c r="O680" s="183">
        <v>0</v>
      </c>
      <c r="P680" s="12">
        <f>O680-I680</f>
        <v>0</v>
      </c>
      <c r="Q680" s="12">
        <f>G680-O680</f>
        <v>710227441</v>
      </c>
      <c r="R680" s="183">
        <v>0</v>
      </c>
      <c r="S680" s="438">
        <v>0</v>
      </c>
      <c r="T680" s="182"/>
      <c r="U680" s="364">
        <v>30610701</v>
      </c>
      <c r="V680" s="362" t="s">
        <v>1158</v>
      </c>
      <c r="W680" s="283">
        <v>710227441</v>
      </c>
      <c r="X680" s="283">
        <v>0</v>
      </c>
      <c r="Y680" s="283">
        <v>0</v>
      </c>
      <c r="Z680" s="283">
        <v>0</v>
      </c>
      <c r="AA680" s="283">
        <v>0</v>
      </c>
      <c r="AB680" s="283">
        <v>710227441</v>
      </c>
      <c r="AC680" s="283">
        <v>0</v>
      </c>
      <c r="AD680" s="283">
        <v>0</v>
      </c>
      <c r="AE680" s="283">
        <v>0</v>
      </c>
      <c r="AF680" s="283">
        <v>0</v>
      </c>
      <c r="AG680" s="283">
        <v>710227441</v>
      </c>
      <c r="AH680" s="283">
        <v>0</v>
      </c>
      <c r="AI680" s="283">
        <v>0</v>
      </c>
      <c r="AJ680" s="283">
        <v>0</v>
      </c>
      <c r="AK680" s="283">
        <v>0</v>
      </c>
      <c r="AL680" s="283">
        <v>0</v>
      </c>
      <c r="AM680" s="283">
        <v>0</v>
      </c>
      <c r="AN680" s="283">
        <v>0</v>
      </c>
      <c r="AO680" s="283">
        <v>0</v>
      </c>
      <c r="AP680" s="283">
        <v>0</v>
      </c>
      <c r="AQ680" s="283">
        <v>0</v>
      </c>
      <c r="AR680" s="283">
        <v>0</v>
      </c>
      <c r="AS680" s="283">
        <v>0</v>
      </c>
      <c r="AT680" s="283">
        <v>0</v>
      </c>
      <c r="AU680" s="283">
        <v>0</v>
      </c>
      <c r="AV680" s="283">
        <v>0</v>
      </c>
      <c r="AW680" s="283">
        <v>0</v>
      </c>
      <c r="AX680" s="283">
        <v>0</v>
      </c>
      <c r="AY680" s="283">
        <v>0</v>
      </c>
    </row>
    <row r="681" spans="1:60" ht="20.100000000000001" customHeight="1" x14ac:dyDescent="0.25">
      <c r="A681" s="10">
        <v>30610703</v>
      </c>
      <c r="B681" s="22" t="s">
        <v>843</v>
      </c>
      <c r="C681" s="24">
        <v>90000000</v>
      </c>
      <c r="D681" s="183">
        <v>0</v>
      </c>
      <c r="E681" s="131">
        <v>0</v>
      </c>
      <c r="F681" s="131">
        <v>0</v>
      </c>
      <c r="G681" s="13">
        <f>C681+D681+E681-F681</f>
        <v>90000000</v>
      </c>
      <c r="H681" s="183">
        <v>0</v>
      </c>
      <c r="I681" s="183">
        <v>43501783.5</v>
      </c>
      <c r="J681" s="183">
        <f>G681-I681</f>
        <v>46498216.5</v>
      </c>
      <c r="K681" s="183">
        <v>0</v>
      </c>
      <c r="L681" s="183">
        <v>0</v>
      </c>
      <c r="M681" s="183">
        <v>0</v>
      </c>
      <c r="N681" s="183">
        <v>0</v>
      </c>
      <c r="O681" s="183">
        <v>43501783.5</v>
      </c>
      <c r="P681" s="13">
        <f>O681-I681</f>
        <v>0</v>
      </c>
      <c r="Q681" s="12">
        <f>G681-O681</f>
        <v>46498216.5</v>
      </c>
      <c r="R681" s="183">
        <v>0</v>
      </c>
      <c r="S681" s="438">
        <v>43501783.5</v>
      </c>
      <c r="T681" s="182"/>
      <c r="U681" s="364">
        <v>30610703</v>
      </c>
      <c r="V681" s="362" t="s">
        <v>1159</v>
      </c>
      <c r="W681" s="283">
        <v>90000000</v>
      </c>
      <c r="X681" s="283">
        <v>0</v>
      </c>
      <c r="Y681" s="283">
        <v>0</v>
      </c>
      <c r="Z681" s="283">
        <v>0</v>
      </c>
      <c r="AA681" s="283">
        <v>0</v>
      </c>
      <c r="AB681" s="283">
        <v>90000000</v>
      </c>
      <c r="AC681" s="283">
        <v>0</v>
      </c>
      <c r="AD681" s="283">
        <v>43501783.5</v>
      </c>
      <c r="AE681" s="283">
        <v>0</v>
      </c>
      <c r="AF681" s="283">
        <v>43501783.5</v>
      </c>
      <c r="AG681" s="283">
        <v>46498216.5</v>
      </c>
      <c r="AH681" s="283">
        <v>0</v>
      </c>
      <c r="AI681" s="283">
        <v>43501783.5</v>
      </c>
      <c r="AJ681" s="283">
        <v>0</v>
      </c>
      <c r="AK681" s="283">
        <v>43501783.5</v>
      </c>
      <c r="AL681" s="283">
        <v>0</v>
      </c>
      <c r="AM681" s="283">
        <v>0</v>
      </c>
      <c r="AN681" s="283">
        <v>0</v>
      </c>
      <c r="AO681" s="283">
        <v>0</v>
      </c>
      <c r="AP681" s="283">
        <v>0</v>
      </c>
      <c r="AQ681" s="283">
        <v>43501783.5</v>
      </c>
      <c r="AR681" s="283">
        <v>0</v>
      </c>
      <c r="AS681" s="283">
        <v>0</v>
      </c>
      <c r="AT681" s="283">
        <v>0</v>
      </c>
      <c r="AU681" s="283">
        <v>0</v>
      </c>
      <c r="AV681" s="283">
        <v>0</v>
      </c>
      <c r="AW681" s="283">
        <v>0</v>
      </c>
      <c r="AX681" s="283">
        <v>0</v>
      </c>
      <c r="AY681" s="283">
        <v>0</v>
      </c>
    </row>
    <row r="682" spans="1:60" ht="20.100000000000001" customHeight="1" thickBot="1" x14ac:dyDescent="0.3">
      <c r="A682" s="32">
        <v>30610704</v>
      </c>
      <c r="B682" s="33" t="s">
        <v>844</v>
      </c>
      <c r="C682" s="34">
        <v>105000000</v>
      </c>
      <c r="D682" s="456">
        <v>0</v>
      </c>
      <c r="E682" s="457">
        <v>450000000</v>
      </c>
      <c r="F682" s="457">
        <v>0</v>
      </c>
      <c r="G682" s="35">
        <f>C682+D682+E682-F682</f>
        <v>555000000</v>
      </c>
      <c r="H682" s="456">
        <v>0</v>
      </c>
      <c r="I682" s="456">
        <v>317080258.69999999</v>
      </c>
      <c r="J682" s="456">
        <f>G682-I682</f>
        <v>237919741.30000001</v>
      </c>
      <c r="K682" s="456">
        <v>149153410</v>
      </c>
      <c r="L682" s="456">
        <v>149153410</v>
      </c>
      <c r="M682" s="456">
        <v>149153410</v>
      </c>
      <c r="N682" s="456">
        <v>131038040.00000006</v>
      </c>
      <c r="O682" s="456">
        <v>553118298.70000005</v>
      </c>
      <c r="P682" s="35">
        <f>O682-I682</f>
        <v>236038040.00000006</v>
      </c>
      <c r="Q682" s="458">
        <f>G682-O682</f>
        <v>1881701.2999999523</v>
      </c>
      <c r="R682" s="456">
        <v>131038040.00000006</v>
      </c>
      <c r="S682" s="459">
        <v>553118298.70000005</v>
      </c>
      <c r="T682" s="182"/>
      <c r="U682" s="364">
        <v>30610704</v>
      </c>
      <c r="V682" s="362" t="s">
        <v>1160</v>
      </c>
      <c r="W682" s="283">
        <v>105000000</v>
      </c>
      <c r="X682" s="283">
        <v>0</v>
      </c>
      <c r="Y682" s="283">
        <v>0</v>
      </c>
      <c r="Z682" s="283">
        <v>450000000</v>
      </c>
      <c r="AA682" s="283">
        <v>0</v>
      </c>
      <c r="AB682" s="283">
        <v>555000000</v>
      </c>
      <c r="AC682" s="283">
        <v>0</v>
      </c>
      <c r="AD682" s="283">
        <v>422080258.69999999</v>
      </c>
      <c r="AE682" s="283">
        <v>131038040.00000006</v>
      </c>
      <c r="AF682" s="283">
        <v>553118298.70000005</v>
      </c>
      <c r="AG682" s="283">
        <v>1881701.2999999523</v>
      </c>
      <c r="AH682" s="283">
        <v>0</v>
      </c>
      <c r="AI682" s="283">
        <v>317080258.69999999</v>
      </c>
      <c r="AJ682" s="283">
        <v>0</v>
      </c>
      <c r="AK682" s="283">
        <v>317080258.69999999</v>
      </c>
      <c r="AL682" s="283">
        <v>236038040.00000006</v>
      </c>
      <c r="AM682" s="283">
        <v>0</v>
      </c>
      <c r="AN682" s="283">
        <v>0</v>
      </c>
      <c r="AO682" s="283">
        <v>149153410</v>
      </c>
      <c r="AP682" s="283">
        <v>149153410</v>
      </c>
      <c r="AQ682" s="283">
        <v>167926848.69999999</v>
      </c>
      <c r="AR682" s="283">
        <v>0</v>
      </c>
      <c r="AS682" s="283">
        <v>0</v>
      </c>
      <c r="AT682" s="283">
        <v>0</v>
      </c>
      <c r="AU682" s="283">
        <v>0</v>
      </c>
      <c r="AV682" s="283">
        <v>149153410</v>
      </c>
      <c r="AW682" s="283">
        <v>149153410</v>
      </c>
      <c r="AX682" s="283">
        <v>149153410</v>
      </c>
      <c r="AY682" s="283">
        <v>149153410</v>
      </c>
    </row>
    <row r="683" spans="1:60" ht="20.100000000000001" customHeight="1" x14ac:dyDescent="0.25">
      <c r="A683" s="134"/>
      <c r="B683" s="135"/>
      <c r="C683" s="176"/>
      <c r="D683" s="177"/>
      <c r="E683" s="177"/>
      <c r="F683" s="177"/>
      <c r="G683" s="36"/>
      <c r="H683" s="177"/>
      <c r="I683" s="431"/>
      <c r="J683" s="36"/>
      <c r="K683" s="177"/>
      <c r="L683" s="177"/>
      <c r="M683" s="177"/>
      <c r="N683" s="177"/>
      <c r="O683" s="177"/>
      <c r="P683" s="36"/>
      <c r="Q683" s="36"/>
      <c r="R683" s="178"/>
      <c r="S683" s="179"/>
    </row>
    <row r="684" spans="1:60" s="491" customFormat="1" ht="20.100000000000001" customHeight="1" thickBot="1" x14ac:dyDescent="0.3">
      <c r="A684" s="488"/>
      <c r="B684" s="489"/>
      <c r="C684" s="494">
        <f>C685-C687</f>
        <v>0</v>
      </c>
      <c r="D684" s="494">
        <f t="shared" ref="D684:Q684" si="284">D685-D687</f>
        <v>0</v>
      </c>
      <c r="E684" s="494">
        <f t="shared" si="284"/>
        <v>0</v>
      </c>
      <c r="F684" s="494">
        <f t="shared" si="284"/>
        <v>0</v>
      </c>
      <c r="G684" s="494">
        <f t="shared" si="284"/>
        <v>0</v>
      </c>
      <c r="H684" s="494">
        <f t="shared" si="284"/>
        <v>0</v>
      </c>
      <c r="I684" s="494">
        <f t="shared" si="284"/>
        <v>0</v>
      </c>
      <c r="J684" s="494">
        <f t="shared" si="284"/>
        <v>0</v>
      </c>
      <c r="K684" s="494">
        <f t="shared" si="284"/>
        <v>0</v>
      </c>
      <c r="L684" s="494">
        <f t="shared" si="284"/>
        <v>0</v>
      </c>
      <c r="M684" s="494">
        <f t="shared" si="284"/>
        <v>0</v>
      </c>
      <c r="N684" s="494">
        <f t="shared" si="284"/>
        <v>0</v>
      </c>
      <c r="O684" s="494">
        <f t="shared" si="284"/>
        <v>0</v>
      </c>
      <c r="P684" s="494">
        <f t="shared" si="284"/>
        <v>0</v>
      </c>
      <c r="Q684" s="494">
        <f t="shared" si="284"/>
        <v>0</v>
      </c>
      <c r="R684" s="494">
        <f t="shared" ref="R684" si="285">R685-R687</f>
        <v>0</v>
      </c>
      <c r="S684" s="490"/>
      <c r="W684" s="492"/>
      <c r="X684" s="492"/>
      <c r="Y684" s="492"/>
      <c r="Z684" s="492"/>
      <c r="AA684" s="492"/>
      <c r="AB684" s="492"/>
      <c r="AC684" s="492"/>
      <c r="AD684" s="492"/>
      <c r="AE684" s="492"/>
      <c r="AF684" s="492"/>
      <c r="AG684" s="492"/>
      <c r="AH684" s="492"/>
      <c r="AI684" s="492"/>
      <c r="AJ684" s="492"/>
      <c r="AK684" s="492"/>
      <c r="AL684" s="492"/>
      <c r="AM684" s="492"/>
      <c r="AN684" s="492"/>
      <c r="AO684" s="492"/>
      <c r="AP684" s="492"/>
      <c r="AQ684" s="492"/>
      <c r="AR684" s="492"/>
      <c r="AS684" s="492"/>
      <c r="AT684" s="492"/>
      <c r="AU684" s="492"/>
      <c r="AV684" s="492"/>
      <c r="AW684" s="492"/>
      <c r="AX684" s="492"/>
      <c r="AY684" s="492"/>
      <c r="AZ684" s="492"/>
      <c r="BA684" s="492"/>
      <c r="BB684" s="492"/>
      <c r="BC684" s="492"/>
      <c r="BD684" s="492"/>
      <c r="BE684" s="492"/>
      <c r="BF684" s="492"/>
      <c r="BG684" s="492"/>
      <c r="BH684" s="492"/>
    </row>
    <row r="685" spans="1:60" s="491" customFormat="1" ht="20.100000000000001" customHeight="1" thickBot="1" x14ac:dyDescent="0.3">
      <c r="A685" s="493"/>
      <c r="B685" s="495" t="s">
        <v>931</v>
      </c>
      <c r="C685" s="432">
        <f>C9</f>
        <v>224340468919.64713</v>
      </c>
      <c r="D685" s="432">
        <f t="shared" ref="D685:Q685" si="286">D9</f>
        <v>20868449015.68</v>
      </c>
      <c r="E685" s="432">
        <f t="shared" si="286"/>
        <v>7379856932</v>
      </c>
      <c r="F685" s="432">
        <f t="shared" si="286"/>
        <v>7379856932</v>
      </c>
      <c r="G685" s="432">
        <f t="shared" si="286"/>
        <v>245208917935.32715</v>
      </c>
      <c r="H685" s="432">
        <f t="shared" si="286"/>
        <v>15538835831.900621</v>
      </c>
      <c r="I685" s="432">
        <f t="shared" si="286"/>
        <v>90751421424.519257</v>
      </c>
      <c r="J685" s="432">
        <f t="shared" si="286"/>
        <v>154457496510.80789</v>
      </c>
      <c r="K685" s="432">
        <f t="shared" si="286"/>
        <v>16635438310.66712</v>
      </c>
      <c r="L685" s="432">
        <f t="shared" si="286"/>
        <v>54891890471.717369</v>
      </c>
      <c r="M685" s="432">
        <f t="shared" si="286"/>
        <v>54895407971.717369</v>
      </c>
      <c r="N685" s="432">
        <f t="shared" si="286"/>
        <v>12912873123.310619</v>
      </c>
      <c r="O685" s="432">
        <f t="shared" si="286"/>
        <v>101493159153.73041</v>
      </c>
      <c r="P685" s="432">
        <f t="shared" si="286"/>
        <v>10741737729.211151</v>
      </c>
      <c r="Q685" s="432">
        <f t="shared" si="286"/>
        <v>143715758781.59674</v>
      </c>
      <c r="R685" s="432">
        <f>S9</f>
        <v>101493159153.73041</v>
      </c>
      <c r="S685" s="490"/>
      <c r="W685" s="492"/>
      <c r="X685" s="492"/>
      <c r="Y685" s="492"/>
      <c r="Z685" s="492"/>
      <c r="AA685" s="492"/>
      <c r="AB685" s="492"/>
      <c r="AC685" s="492"/>
      <c r="AD685" s="492"/>
      <c r="AE685" s="492"/>
      <c r="AF685" s="492"/>
      <c r="AG685" s="492"/>
      <c r="AH685" s="492"/>
      <c r="AI685" s="492"/>
      <c r="AJ685" s="492"/>
      <c r="AK685" s="492"/>
      <c r="AL685" s="492"/>
      <c r="AM685" s="492"/>
      <c r="AN685" s="492"/>
      <c r="AO685" s="492"/>
      <c r="AP685" s="492"/>
      <c r="AQ685" s="492"/>
      <c r="AR685" s="492"/>
      <c r="AS685" s="492"/>
      <c r="AT685" s="492"/>
      <c r="AU685" s="492"/>
      <c r="AV685" s="492"/>
      <c r="AW685" s="492"/>
      <c r="AX685" s="492"/>
      <c r="AY685" s="492"/>
      <c r="AZ685" s="492"/>
      <c r="BA685" s="492"/>
      <c r="BB685" s="492"/>
      <c r="BC685" s="492"/>
      <c r="BD685" s="492"/>
      <c r="BE685" s="492"/>
      <c r="BF685" s="492"/>
      <c r="BG685" s="492"/>
      <c r="BH685" s="492"/>
    </row>
    <row r="686" spans="1:60" ht="20.100000000000001" customHeight="1" thickBot="1" x14ac:dyDescent="0.3">
      <c r="B686" s="37" t="s">
        <v>21</v>
      </c>
      <c r="C686" s="39" t="s">
        <v>4</v>
      </c>
      <c r="D686" s="39" t="s">
        <v>5</v>
      </c>
      <c r="E686" s="39" t="s">
        <v>6</v>
      </c>
      <c r="F686" s="39" t="s">
        <v>7</v>
      </c>
      <c r="G686" s="39" t="s">
        <v>8</v>
      </c>
      <c r="H686" s="39" t="s">
        <v>9</v>
      </c>
      <c r="I686" s="39" t="s">
        <v>10</v>
      </c>
      <c r="J686" s="39" t="s">
        <v>11</v>
      </c>
      <c r="K686" s="39" t="s">
        <v>845</v>
      </c>
      <c r="L686" s="39" t="s">
        <v>846</v>
      </c>
      <c r="M686" s="39" t="s">
        <v>14</v>
      </c>
      <c r="N686" s="39" t="s">
        <v>15</v>
      </c>
      <c r="O686" s="39" t="s">
        <v>16</v>
      </c>
      <c r="P686" s="39" t="s">
        <v>17</v>
      </c>
      <c r="Q686" s="39" t="s">
        <v>18</v>
      </c>
      <c r="R686" s="40" t="s">
        <v>20</v>
      </c>
      <c r="S686" s="41"/>
    </row>
    <row r="687" spans="1:60" ht="20.100000000000001" customHeight="1" x14ac:dyDescent="0.25">
      <c r="B687" s="42" t="s">
        <v>847</v>
      </c>
      <c r="C687" s="43">
        <f t="shared" ref="C687:Q687" si="287">+C688+C710</f>
        <v>224340468919.64713</v>
      </c>
      <c r="D687" s="43">
        <f t="shared" si="287"/>
        <v>20868449015.68</v>
      </c>
      <c r="E687" s="43">
        <f t="shared" si="287"/>
        <v>7379856932</v>
      </c>
      <c r="F687" s="43">
        <f t="shared" si="287"/>
        <v>7379856932</v>
      </c>
      <c r="G687" s="43">
        <f>+G688+G710</f>
        <v>245208917935.32712</v>
      </c>
      <c r="H687" s="43">
        <f t="shared" si="287"/>
        <v>15538835831.90062</v>
      </c>
      <c r="I687" s="43">
        <f t="shared" si="287"/>
        <v>90751421424.519257</v>
      </c>
      <c r="J687" s="43">
        <f t="shared" si="287"/>
        <v>154457496510.80786</v>
      </c>
      <c r="K687" s="43">
        <f t="shared" si="287"/>
        <v>16635438310.66712</v>
      </c>
      <c r="L687" s="43">
        <f t="shared" si="287"/>
        <v>54891890471.717369</v>
      </c>
      <c r="M687" s="43">
        <f t="shared" si="287"/>
        <v>54895407971.717369</v>
      </c>
      <c r="N687" s="43">
        <f t="shared" si="287"/>
        <v>12912873123.310619</v>
      </c>
      <c r="O687" s="43">
        <f t="shared" si="287"/>
        <v>101493159153.73041</v>
      </c>
      <c r="P687" s="43">
        <f t="shared" si="287"/>
        <v>10741737729.211151</v>
      </c>
      <c r="Q687" s="43">
        <f t="shared" si="287"/>
        <v>143715758781.59671</v>
      </c>
      <c r="R687" s="44">
        <f>+R688+R710</f>
        <v>101493159153.73041</v>
      </c>
      <c r="S687" s="41">
        <f>O687-R687</f>
        <v>0</v>
      </c>
    </row>
    <row r="688" spans="1:60" ht="20.100000000000001" customHeight="1" x14ac:dyDescent="0.25">
      <c r="A688" s="45"/>
      <c r="B688" s="46" t="s">
        <v>848</v>
      </c>
      <c r="C688" s="47">
        <f t="shared" ref="C688:Q688" si="288">C689+C692+C708+C709</f>
        <v>198617398861.81329</v>
      </c>
      <c r="D688" s="47">
        <f t="shared" si="288"/>
        <v>558493882.84000003</v>
      </c>
      <c r="E688" s="47">
        <f t="shared" si="288"/>
        <v>4211300000</v>
      </c>
      <c r="F688" s="47">
        <f t="shared" si="288"/>
        <v>5898515000</v>
      </c>
      <c r="G688" s="47">
        <f t="shared" si="288"/>
        <v>197488677744.65329</v>
      </c>
      <c r="H688" s="47">
        <f t="shared" si="288"/>
        <v>11835155291.57062</v>
      </c>
      <c r="I688" s="47">
        <f t="shared" si="288"/>
        <v>78979653518.629257</v>
      </c>
      <c r="J688" s="47">
        <f t="shared" si="288"/>
        <v>118509024226.02403</v>
      </c>
      <c r="K688" s="47">
        <f t="shared" si="288"/>
        <v>14636289132.277121</v>
      </c>
      <c r="L688" s="47">
        <f t="shared" si="288"/>
        <v>51983837040.32737</v>
      </c>
      <c r="M688" s="47">
        <f t="shared" si="288"/>
        <v>51983837040.32737</v>
      </c>
      <c r="N688" s="47">
        <f t="shared" si="288"/>
        <v>10752194151.810619</v>
      </c>
      <c r="O688" s="47">
        <f t="shared" si="288"/>
        <v>84181519659.260406</v>
      </c>
      <c r="P688" s="47">
        <f t="shared" si="288"/>
        <v>5201866140.6311512</v>
      </c>
      <c r="Q688" s="47">
        <f t="shared" si="288"/>
        <v>113307158085.39288</v>
      </c>
      <c r="R688" s="48">
        <f>R689+R692+R708+R709</f>
        <v>84181519659.260406</v>
      </c>
      <c r="S688" s="41">
        <f t="shared" ref="S688:S748" si="289">O688-R688</f>
        <v>0</v>
      </c>
    </row>
    <row r="689" spans="1:19" ht="20.100000000000001" customHeight="1" x14ac:dyDescent="0.25">
      <c r="B689" s="49" t="s">
        <v>24</v>
      </c>
      <c r="C689" s="50">
        <f t="shared" ref="C689:Q689" si="290">C690+C691</f>
        <v>179378879365.15427</v>
      </c>
      <c r="D689" s="50">
        <f t="shared" si="290"/>
        <v>0</v>
      </c>
      <c r="E689" s="50">
        <f t="shared" si="290"/>
        <v>550000000</v>
      </c>
      <c r="F689" s="50">
        <f t="shared" si="290"/>
        <v>5898515000</v>
      </c>
      <c r="G689" s="50">
        <f t="shared" si="290"/>
        <v>174030364365.15427</v>
      </c>
      <c r="H689" s="50">
        <f t="shared" si="290"/>
        <v>8815712320</v>
      </c>
      <c r="I689" s="50">
        <f t="shared" si="290"/>
        <v>65802154725.062881</v>
      </c>
      <c r="J689" s="50">
        <f t="shared" si="290"/>
        <v>108228209640.09137</v>
      </c>
      <c r="K689" s="50">
        <f t="shared" si="290"/>
        <v>13039617733</v>
      </c>
      <c r="L689" s="50">
        <f t="shared" si="290"/>
        <v>47752266639.260002</v>
      </c>
      <c r="M689" s="50">
        <f t="shared" si="290"/>
        <v>47752266639.260002</v>
      </c>
      <c r="N689" s="50">
        <f t="shared" si="290"/>
        <v>8937501935.8699989</v>
      </c>
      <c r="O689" s="50">
        <f t="shared" si="290"/>
        <v>67746582571.562881</v>
      </c>
      <c r="P689" s="50">
        <f t="shared" si="290"/>
        <v>1944427846.5</v>
      </c>
      <c r="Q689" s="50">
        <f t="shared" si="290"/>
        <v>106283781793.59137</v>
      </c>
      <c r="R689" s="51">
        <f>SUM(R690:R691)</f>
        <v>67746582571.562881</v>
      </c>
      <c r="S689" s="41">
        <f t="shared" si="289"/>
        <v>0</v>
      </c>
    </row>
    <row r="690" spans="1:19" ht="20.100000000000001" customHeight="1" x14ac:dyDescent="0.25">
      <c r="B690" s="52" t="s">
        <v>26</v>
      </c>
      <c r="C690" s="53">
        <f>C11</f>
        <v>126045967432.28073</v>
      </c>
      <c r="D690" s="53">
        <f>D11</f>
        <v>0</v>
      </c>
      <c r="E690" s="53">
        <f>E11</f>
        <v>550000000</v>
      </c>
      <c r="F690" s="53">
        <f>F11</f>
        <v>5898515000</v>
      </c>
      <c r="G690" s="13">
        <f>C690+D690+E690-F690</f>
        <v>120697452432.28073</v>
      </c>
      <c r="H690" s="53">
        <f>H11</f>
        <v>8770898540</v>
      </c>
      <c r="I690" s="53">
        <f>I11</f>
        <v>37913694032.5</v>
      </c>
      <c r="J690" s="13">
        <f>G690-I690</f>
        <v>82783758399.780731</v>
      </c>
      <c r="K690" s="53">
        <f>K11</f>
        <v>8880178673</v>
      </c>
      <c r="L690" s="53">
        <f>L11</f>
        <v>37751261378.5</v>
      </c>
      <c r="M690" s="53">
        <f>M11</f>
        <v>37751261378.5</v>
      </c>
      <c r="N690" s="53">
        <f>N11</f>
        <v>8910961299.8699989</v>
      </c>
      <c r="O690" s="53">
        <f>O11</f>
        <v>38146562737</v>
      </c>
      <c r="P690" s="13">
        <f>O690-I690</f>
        <v>232868704.5</v>
      </c>
      <c r="Q690" s="13">
        <f>G690-O690</f>
        <v>82550889695.280731</v>
      </c>
      <c r="R690" s="54">
        <f>S11</f>
        <v>38146562737</v>
      </c>
      <c r="S690" s="41"/>
    </row>
    <row r="691" spans="1:19" ht="20.100000000000001" customHeight="1" x14ac:dyDescent="0.25">
      <c r="B691" s="52" t="s">
        <v>849</v>
      </c>
      <c r="C691" s="53">
        <f>C47</f>
        <v>53332911932.873528</v>
      </c>
      <c r="D691" s="53">
        <f>D47</f>
        <v>0</v>
      </c>
      <c r="E691" s="53">
        <f>E47</f>
        <v>0</v>
      </c>
      <c r="F691" s="53">
        <f>F47</f>
        <v>0</v>
      </c>
      <c r="G691" s="13">
        <f>C691+D691+E691-F691</f>
        <v>53332911932.873528</v>
      </c>
      <c r="H691" s="53">
        <f>H47</f>
        <v>44813780</v>
      </c>
      <c r="I691" s="53">
        <f>I47</f>
        <v>27888460692.562885</v>
      </c>
      <c r="J691" s="13">
        <f>G691-I691</f>
        <v>25444451240.310642</v>
      </c>
      <c r="K691" s="53">
        <f>K47</f>
        <v>4159439060</v>
      </c>
      <c r="L691" s="53">
        <f>L47</f>
        <v>10001005260.76</v>
      </c>
      <c r="M691" s="53">
        <f>M47</f>
        <v>10001005260.76</v>
      </c>
      <c r="N691" s="53">
        <f>N47</f>
        <v>26540636</v>
      </c>
      <c r="O691" s="53">
        <f>O47</f>
        <v>29600019834.562885</v>
      </c>
      <c r="P691" s="13">
        <f>O691-I691</f>
        <v>1711559142</v>
      </c>
      <c r="Q691" s="13">
        <f>G691-O691</f>
        <v>23732892098.310642</v>
      </c>
      <c r="R691" s="54">
        <f>S47</f>
        <v>29600019834.562885</v>
      </c>
      <c r="S691" s="41"/>
    </row>
    <row r="692" spans="1:19" ht="20.100000000000001" customHeight="1" x14ac:dyDescent="0.25">
      <c r="A692" s="55"/>
      <c r="B692" s="49" t="s">
        <v>850</v>
      </c>
      <c r="C692" s="50">
        <f>SUM(C693:C707)</f>
        <v>18696519522.046932</v>
      </c>
      <c r="D692" s="50">
        <f t="shared" ref="D692:R692" si="291">SUM(D693:D707)</f>
        <v>558493882.84000003</v>
      </c>
      <c r="E692" s="50">
        <f t="shared" si="291"/>
        <v>3623300000</v>
      </c>
      <c r="F692" s="50">
        <f t="shared" si="291"/>
        <v>0</v>
      </c>
      <c r="G692" s="50">
        <f>SUM(G693:G707)</f>
        <v>22878313404.886932</v>
      </c>
      <c r="H692" s="50">
        <f t="shared" si="291"/>
        <v>2972900019.5706201</v>
      </c>
      <c r="I692" s="50">
        <f t="shared" si="291"/>
        <v>13071979612.56637</v>
      </c>
      <c r="J692" s="50">
        <f t="shared" si="291"/>
        <v>9806333792.3205605</v>
      </c>
      <c r="K692" s="50">
        <f t="shared" si="291"/>
        <v>1550128447.2771201</v>
      </c>
      <c r="L692" s="50">
        <f t="shared" si="291"/>
        <v>4126051220.0673699</v>
      </c>
      <c r="M692" s="50">
        <f t="shared" si="291"/>
        <v>4126051220.0673699</v>
      </c>
      <c r="N692" s="50">
        <f t="shared" si="291"/>
        <v>1768149263.9406202</v>
      </c>
      <c r="O692" s="50">
        <f t="shared" si="291"/>
        <v>16329417906.697521</v>
      </c>
      <c r="P692" s="50">
        <f t="shared" si="291"/>
        <v>3257438294.1311512</v>
      </c>
      <c r="Q692" s="50">
        <f t="shared" si="291"/>
        <v>6548895498.1894112</v>
      </c>
      <c r="R692" s="50">
        <f t="shared" si="291"/>
        <v>16329417906.697521</v>
      </c>
      <c r="S692" s="41">
        <f t="shared" si="289"/>
        <v>0</v>
      </c>
    </row>
    <row r="693" spans="1:19" ht="20.100000000000001" customHeight="1" x14ac:dyDescent="0.25">
      <c r="B693" s="52" t="s">
        <v>851</v>
      </c>
      <c r="C693" s="56">
        <f>C103+C142-C161-C162</f>
        <v>3090025744.7246003</v>
      </c>
      <c r="D693" s="56">
        <f>D103+D142-D161-D162</f>
        <v>9227402.5099999998</v>
      </c>
      <c r="E693" s="56">
        <f>E103+E142-E161-E162</f>
        <v>337300000</v>
      </c>
      <c r="F693" s="56">
        <f>F103+F142-F161-F162</f>
        <v>0</v>
      </c>
      <c r="G693" s="13">
        <f t="shared" ref="G693:G707" si="292">C693+D693+E693-F693</f>
        <v>3436553147.2346005</v>
      </c>
      <c r="H693" s="56">
        <f>H103+H142-H161-H162</f>
        <v>255342522.59000003</v>
      </c>
      <c r="I693" s="56">
        <f>I103+I142-I161-I162</f>
        <v>939893872.17000008</v>
      </c>
      <c r="J693" s="13">
        <f t="shared" ref="J693:J707" si="293">G693-I693</f>
        <v>2496659275.0646005</v>
      </c>
      <c r="K693" s="56">
        <f>K103+K142-K161-K162</f>
        <v>78743946.299999982</v>
      </c>
      <c r="L693" s="56">
        <f>L103+L142-L161-L162</f>
        <v>348841076.59000003</v>
      </c>
      <c r="M693" s="56">
        <f>M103+M142-M161-M162</f>
        <v>348841076.59000003</v>
      </c>
      <c r="N693" s="56">
        <f>N103+N142-N161-N162</f>
        <v>459818393.59000003</v>
      </c>
      <c r="O693" s="56">
        <f>O103+O142-O161-O162</f>
        <v>1426091872.1700001</v>
      </c>
      <c r="P693" s="13">
        <f t="shared" ref="P693:P707" si="294">O693-I693</f>
        <v>486198000</v>
      </c>
      <c r="Q693" s="13">
        <f t="shared" ref="Q693:Q707" si="295">G693-O693</f>
        <v>2010461275.0646005</v>
      </c>
      <c r="R693" s="57">
        <f>S103+S142-S161-S162</f>
        <v>1426091872.1700001</v>
      </c>
      <c r="S693" s="41"/>
    </row>
    <row r="694" spans="1:19" ht="20.100000000000001" customHeight="1" x14ac:dyDescent="0.25">
      <c r="B694" s="52" t="s">
        <v>852</v>
      </c>
      <c r="C694" s="56">
        <f>C161+C162+C235+C236+C270+C271+C310+C311</f>
        <v>2251974273.77596</v>
      </c>
      <c r="D694" s="56">
        <f>D161+D162+D235+D236+D270+D271+D310+D311</f>
        <v>0</v>
      </c>
      <c r="E694" s="56">
        <f>E161+E162+E235+E236+E270+E271+E310+E311</f>
        <v>508000000</v>
      </c>
      <c r="F694" s="56">
        <f>F161+F162+F235+F236+F270+F271+F310+F311</f>
        <v>0</v>
      </c>
      <c r="G694" s="13">
        <f t="shared" si="292"/>
        <v>2759974273.77596</v>
      </c>
      <c r="H694" s="56">
        <f>H161+H162+H235+H236+H270+H271+H310+H311</f>
        <v>731379978</v>
      </c>
      <c r="I694" s="56">
        <f>I161+I162+I235+I236+I270+I271+I310+I311</f>
        <v>1149459814</v>
      </c>
      <c r="J694" s="13">
        <f t="shared" si="293"/>
        <v>1610514459.77596</v>
      </c>
      <c r="K694" s="56">
        <f>K161+K162+K235+K236+K270+K271+K310+K311</f>
        <v>183575676</v>
      </c>
      <c r="L694" s="56">
        <f>L161+L162+L235+L236+L270+L271+L310+L311</f>
        <v>550730493</v>
      </c>
      <c r="M694" s="56">
        <f>M161+M162+M235+M236+M270+M271+M310+M311</f>
        <v>550730493</v>
      </c>
      <c r="N694" s="56">
        <f>N161+N162+N235+N236+N270+N271+N310+N311</f>
        <v>229532951</v>
      </c>
      <c r="O694" s="56">
        <f>O161+O162+O235+O236+O270+O271+O310+O311</f>
        <v>1269413611</v>
      </c>
      <c r="P694" s="13">
        <f t="shared" si="294"/>
        <v>119953797</v>
      </c>
      <c r="Q694" s="13">
        <f t="shared" si="295"/>
        <v>1490560662.77596</v>
      </c>
      <c r="R694" s="57">
        <f>S161+S162+S235+S236+S270+S271+S310+S311</f>
        <v>1269413611</v>
      </c>
      <c r="S694" s="41"/>
    </row>
    <row r="695" spans="1:19" ht="20.100000000000001" customHeight="1" x14ac:dyDescent="0.25">
      <c r="B695" s="52" t="s">
        <v>853</v>
      </c>
      <c r="C695" s="56">
        <f>C267+C296</f>
        <v>314226392.18575007</v>
      </c>
      <c r="D695" s="56">
        <f>D267+D296</f>
        <v>0</v>
      </c>
      <c r="E695" s="56">
        <f>E267+E296</f>
        <v>350000000</v>
      </c>
      <c r="F695" s="56">
        <f>F267+F296</f>
        <v>0</v>
      </c>
      <c r="G695" s="13">
        <f t="shared" si="292"/>
        <v>664226392.18575001</v>
      </c>
      <c r="H695" s="56">
        <f>H267+H296</f>
        <v>170994893</v>
      </c>
      <c r="I695" s="56">
        <f>I267+I296</f>
        <v>244565908.99575007</v>
      </c>
      <c r="J695" s="13">
        <f t="shared" si="293"/>
        <v>419660483.18999994</v>
      </c>
      <c r="K695" s="56">
        <f>K267+K296</f>
        <v>8900000</v>
      </c>
      <c r="L695" s="56">
        <f>L267+L296</f>
        <v>27171016.000250004</v>
      </c>
      <c r="M695" s="56">
        <f>M267+M296</f>
        <v>27171016.000250004</v>
      </c>
      <c r="N695" s="56">
        <f>N267+N296</f>
        <v>57428823</v>
      </c>
      <c r="O695" s="56">
        <f>O267+O296</f>
        <v>260999838.99575007</v>
      </c>
      <c r="P695" s="13">
        <f t="shared" si="294"/>
        <v>16433930</v>
      </c>
      <c r="Q695" s="13">
        <f t="shared" si="295"/>
        <v>403226553.18999994</v>
      </c>
      <c r="R695" s="57">
        <f>S267+S296</f>
        <v>260999838.99575007</v>
      </c>
      <c r="S695" s="41"/>
    </row>
    <row r="696" spans="1:19" ht="20.100000000000001" customHeight="1" x14ac:dyDescent="0.25">
      <c r="B696" s="52" t="s">
        <v>854</v>
      </c>
      <c r="C696" s="56">
        <f>C318</f>
        <v>583933696.50908029</v>
      </c>
      <c r="D696" s="56">
        <f>D318</f>
        <v>20000000</v>
      </c>
      <c r="E696" s="56">
        <f>E318</f>
        <v>0</v>
      </c>
      <c r="F696" s="56">
        <f>F318</f>
        <v>0</v>
      </c>
      <c r="G696" s="13">
        <f t="shared" si="292"/>
        <v>603933696.50908029</v>
      </c>
      <c r="H696" s="56">
        <f>H318</f>
        <v>127184671.49712014</v>
      </c>
      <c r="I696" s="56">
        <f>I318</f>
        <v>429685425.94712013</v>
      </c>
      <c r="J696" s="13">
        <f t="shared" si="293"/>
        <v>174248270.56196016</v>
      </c>
      <c r="K696" s="56">
        <f>K318</f>
        <v>142775675.99712014</v>
      </c>
      <c r="L696" s="56">
        <f>L318</f>
        <v>419827780.44712013</v>
      </c>
      <c r="M696" s="56">
        <f>M318</f>
        <v>419827780.44712013</v>
      </c>
      <c r="N696" s="56">
        <f>N318</f>
        <v>128247004.49712014</v>
      </c>
      <c r="O696" s="56">
        <f>O318</f>
        <v>439955370.94712013</v>
      </c>
      <c r="P696" s="13">
        <f t="shared" si="294"/>
        <v>10269945</v>
      </c>
      <c r="Q696" s="13">
        <f t="shared" si="295"/>
        <v>163978325.56196016</v>
      </c>
      <c r="R696" s="57">
        <f>S318</f>
        <v>439955370.94712013</v>
      </c>
      <c r="S696" s="41"/>
    </row>
    <row r="697" spans="1:19" ht="20.100000000000001" customHeight="1" x14ac:dyDescent="0.25">
      <c r="B697" s="52" t="s">
        <v>855</v>
      </c>
      <c r="C697" s="56">
        <f>C281+C287+C290+C293+C297</f>
        <v>411984761.06355</v>
      </c>
      <c r="D697" s="56">
        <f>D281+D287+D290+D293+D297</f>
        <v>0</v>
      </c>
      <c r="E697" s="56">
        <f>E281+E287+E290+E293+E297</f>
        <v>340000000</v>
      </c>
      <c r="F697" s="56">
        <f>F281+F287+F290+F293+F297</f>
        <v>0</v>
      </c>
      <c r="G697" s="13">
        <f t="shared" si="292"/>
        <v>751984761.06355</v>
      </c>
      <c r="H697" s="56">
        <f>H281+H287+H290+H293+H297</f>
        <v>3412460</v>
      </c>
      <c r="I697" s="56">
        <f>I281+I287+I290+I293+I297</f>
        <v>117035174</v>
      </c>
      <c r="J697" s="13">
        <f t="shared" si="293"/>
        <v>634949587.06355</v>
      </c>
      <c r="K697" s="56">
        <f>K281+K287+K290+K293+K297</f>
        <v>29850548</v>
      </c>
      <c r="L697" s="56">
        <f>L281+L287+L290+L293+L297</f>
        <v>53948298</v>
      </c>
      <c r="M697" s="56">
        <f>M281+M287+M290+M293+M297</f>
        <v>53948298</v>
      </c>
      <c r="N697" s="56">
        <f>N281+N287+N290+N293+N297</f>
        <v>334405810</v>
      </c>
      <c r="O697" s="56">
        <f>O281+O287+O290+O293+O297</f>
        <v>454328524</v>
      </c>
      <c r="P697" s="13">
        <f t="shared" si="294"/>
        <v>337293350</v>
      </c>
      <c r="Q697" s="13">
        <f t="shared" si="295"/>
        <v>297656237.06355</v>
      </c>
      <c r="R697" s="57">
        <f>S281+S287+S290+S293+S297</f>
        <v>454328524</v>
      </c>
      <c r="S697" s="41"/>
    </row>
    <row r="698" spans="1:19" ht="20.100000000000001" customHeight="1" x14ac:dyDescent="0.25">
      <c r="B698" s="52" t="s">
        <v>856</v>
      </c>
      <c r="C698" s="56">
        <f>C262+C265+C266+C268+C304+C277+C279+C313+C314+C320</f>
        <v>6091944893.9737902</v>
      </c>
      <c r="D698" s="56">
        <f>D262+D265+D266+D268+D304+D277+D279+D313+D314+D320</f>
        <v>0</v>
      </c>
      <c r="E698" s="56">
        <f>E262+E265+E266+E268+E304+E277+E279+E313+E314+E320</f>
        <v>1560000000</v>
      </c>
      <c r="F698" s="56">
        <f>F262+F265+F266+F268+F304+F277+F279+F313+F314+F320</f>
        <v>0</v>
      </c>
      <c r="G698" s="13">
        <f t="shared" si="292"/>
        <v>7651944893.9737902</v>
      </c>
      <c r="H698" s="56">
        <f>H262+H265+H266+H268+H304+H277+H279+H313+H314+H320</f>
        <v>337385609.00349998</v>
      </c>
      <c r="I698" s="56">
        <f>I262+I265+I266+I268+I304+I277+I279+I313+I314+I320</f>
        <v>6014813381.3934994</v>
      </c>
      <c r="J698" s="13">
        <f t="shared" si="293"/>
        <v>1637131512.5802908</v>
      </c>
      <c r="K698" s="56">
        <f>K262+K265+K266+K268+K304+K277+K279+K313+K314+K320</f>
        <v>471604287</v>
      </c>
      <c r="L698" s="56">
        <f>L262+L265+L266+L268+L304+L277+L279+L313+L314+L320</f>
        <v>1419898984.02</v>
      </c>
      <c r="M698" s="56">
        <f>M262+M265+M266+M268+M304+M277+M279+M313+M314+M320</f>
        <v>1419898984.02</v>
      </c>
      <c r="N698" s="56">
        <f>N262+N265+N266+N268+N304+N277+N279+N313+N314+N320</f>
        <v>340255017.00350016</v>
      </c>
      <c r="O698" s="56">
        <f>O262+O265+O266+O268+O304+O277+O279+O313+O314+O320</f>
        <v>6568574001.3935003</v>
      </c>
      <c r="P698" s="13">
        <f t="shared" si="294"/>
        <v>553760620.00000095</v>
      </c>
      <c r="Q698" s="13">
        <f t="shared" si="295"/>
        <v>1083370892.5802898</v>
      </c>
      <c r="R698" s="57">
        <f>S262+S265+S266+S268+S304+S277+S279+S313+S314+S320</f>
        <v>6568574001.3935003</v>
      </c>
      <c r="S698" s="41"/>
    </row>
    <row r="699" spans="1:19" ht="20.100000000000001" customHeight="1" x14ac:dyDescent="0.25">
      <c r="B699" s="52" t="s">
        <v>857</v>
      </c>
      <c r="C699" s="56">
        <f>C241</f>
        <v>1481469179.3911502</v>
      </c>
      <c r="D699" s="56">
        <f>D241</f>
        <v>0</v>
      </c>
      <c r="E699" s="56">
        <f>E241</f>
        <v>40000000</v>
      </c>
      <c r="F699" s="56">
        <f>F241</f>
        <v>0</v>
      </c>
      <c r="G699" s="13">
        <f t="shared" si="292"/>
        <v>1521469179.3911502</v>
      </c>
      <c r="H699" s="56">
        <f>H241</f>
        <v>16000000</v>
      </c>
      <c r="I699" s="56">
        <f>I241</f>
        <v>290804507</v>
      </c>
      <c r="J699" s="13">
        <f t="shared" si="293"/>
        <v>1230664672.3911502</v>
      </c>
      <c r="K699" s="56">
        <f>K241</f>
        <v>19961243</v>
      </c>
      <c r="L699" s="56">
        <f>L241</f>
        <v>276207512.44999999</v>
      </c>
      <c r="M699" s="56">
        <f>M241</f>
        <v>276207512.44999999</v>
      </c>
      <c r="N699" s="56">
        <f>N241</f>
        <v>16000000</v>
      </c>
      <c r="O699" s="56">
        <f>O241</f>
        <v>1521463756.0011501</v>
      </c>
      <c r="P699" s="13">
        <f t="shared" si="294"/>
        <v>1230659249.0011501</v>
      </c>
      <c r="Q699" s="13">
        <f t="shared" si="295"/>
        <v>5423.3900001049042</v>
      </c>
      <c r="R699" s="57">
        <f>S241</f>
        <v>1521463756.0011501</v>
      </c>
      <c r="S699" s="41"/>
    </row>
    <row r="700" spans="1:19" ht="20.100000000000001" customHeight="1" x14ac:dyDescent="0.25">
      <c r="B700" s="52" t="s">
        <v>858</v>
      </c>
      <c r="C700" s="56">
        <f>C273+C349</f>
        <v>937596867.85000002</v>
      </c>
      <c r="D700" s="56">
        <f>D273+D349</f>
        <v>0</v>
      </c>
      <c r="E700" s="56">
        <f>E273+E349</f>
        <v>238000000</v>
      </c>
      <c r="F700" s="56">
        <f>F273+F349</f>
        <v>0</v>
      </c>
      <c r="G700" s="13">
        <f t="shared" si="292"/>
        <v>1175596867.8499999</v>
      </c>
      <c r="H700" s="56">
        <f>H273+H349</f>
        <v>908651273</v>
      </c>
      <c r="I700" s="56">
        <f>I273+I349</f>
        <v>1132708923</v>
      </c>
      <c r="J700" s="13">
        <f t="shared" si="293"/>
        <v>42887944.849999905</v>
      </c>
      <c r="K700" s="56">
        <f>K273+K349</f>
        <v>108399976</v>
      </c>
      <c r="L700" s="56">
        <f>L273+L349</f>
        <v>148177662</v>
      </c>
      <c r="M700" s="56">
        <f>M273+M349</f>
        <v>148177662</v>
      </c>
      <c r="N700" s="56">
        <f>N273+N349</f>
        <v>0</v>
      </c>
      <c r="O700" s="56">
        <f>O273+O349</f>
        <v>1132728566</v>
      </c>
      <c r="P700" s="13">
        <f t="shared" si="294"/>
        <v>19643</v>
      </c>
      <c r="Q700" s="13">
        <f t="shared" si="295"/>
        <v>42868301.849999905</v>
      </c>
      <c r="R700" s="57">
        <f>S273+S349</f>
        <v>1132728566</v>
      </c>
      <c r="S700" s="41"/>
    </row>
    <row r="701" spans="1:19" ht="20.100000000000001" customHeight="1" x14ac:dyDescent="0.25">
      <c r="B701" s="52" t="s">
        <v>859</v>
      </c>
      <c r="C701" s="56">
        <f>C255+C257</f>
        <v>2126522362.4500005</v>
      </c>
      <c r="D701" s="56">
        <f>D255+D257</f>
        <v>0</v>
      </c>
      <c r="E701" s="56">
        <f>E255+E257</f>
        <v>20000000</v>
      </c>
      <c r="F701" s="56">
        <f>F255+F257</f>
        <v>0</v>
      </c>
      <c r="G701" s="13">
        <f t="shared" si="292"/>
        <v>2146522362.4500005</v>
      </c>
      <c r="H701" s="56">
        <f>H255+H257</f>
        <v>240358997.34999999</v>
      </c>
      <c r="I701" s="56">
        <f>I255+I257</f>
        <v>1884524223.3499999</v>
      </c>
      <c r="J701" s="13">
        <f t="shared" si="293"/>
        <v>261998139.10000062</v>
      </c>
      <c r="K701" s="56">
        <f>K255+K257</f>
        <v>418313997.35000002</v>
      </c>
      <c r="L701" s="56">
        <f>L255+L257</f>
        <v>573997285.35000002</v>
      </c>
      <c r="M701" s="56">
        <f>M255+M257</f>
        <v>573997285.35000002</v>
      </c>
      <c r="N701" s="56">
        <f>N255+N257</f>
        <v>3358997.3500000015</v>
      </c>
      <c r="O701" s="56">
        <f>O255+O257</f>
        <v>2107372223.3499999</v>
      </c>
      <c r="P701" s="13">
        <f t="shared" si="294"/>
        <v>222848000</v>
      </c>
      <c r="Q701" s="13">
        <f t="shared" si="295"/>
        <v>39150139.10000062</v>
      </c>
      <c r="R701" s="57">
        <f>S255+S257</f>
        <v>2107372223.3499999</v>
      </c>
      <c r="S701" s="41"/>
    </row>
    <row r="702" spans="1:19" ht="20.100000000000001" customHeight="1" x14ac:dyDescent="0.25">
      <c r="B702" s="52" t="s">
        <v>860</v>
      </c>
      <c r="C702" s="56">
        <f>C224+C225+C226+C308</f>
        <v>184138126.3028</v>
      </c>
      <c r="D702" s="56">
        <f>D224+D225+D226+D308</f>
        <v>0</v>
      </c>
      <c r="E702" s="56">
        <f>E224+E225+E226+E308</f>
        <v>0</v>
      </c>
      <c r="F702" s="56">
        <f>F224+F225+F226+F308</f>
        <v>0</v>
      </c>
      <c r="G702" s="13">
        <f t="shared" si="292"/>
        <v>184138126.3028</v>
      </c>
      <c r="H702" s="56">
        <f>H224+H225+H226+H308</f>
        <v>0</v>
      </c>
      <c r="I702" s="56">
        <f>I224+I225+I226+I308</f>
        <v>15836742</v>
      </c>
      <c r="J702" s="13">
        <f t="shared" si="293"/>
        <v>168301384.3028</v>
      </c>
      <c r="K702" s="56">
        <f>K224+K225+K226+K308</f>
        <v>0</v>
      </c>
      <c r="L702" s="56">
        <f>L224+L225+L226+L308</f>
        <v>15836742</v>
      </c>
      <c r="M702" s="56">
        <f>M224+M225+M226+M308</f>
        <v>15836742</v>
      </c>
      <c r="N702" s="56">
        <f>N224+N225+N226+N308</f>
        <v>0</v>
      </c>
      <c r="O702" s="56">
        <f>O224+O225+O226+O308</f>
        <v>15836742</v>
      </c>
      <c r="P702" s="13">
        <f t="shared" si="294"/>
        <v>0</v>
      </c>
      <c r="Q702" s="13">
        <f t="shared" si="295"/>
        <v>168301384.3028</v>
      </c>
      <c r="R702" s="57">
        <f>S224+S225+S226+S308</f>
        <v>15836742</v>
      </c>
      <c r="S702" s="41"/>
    </row>
    <row r="703" spans="1:19" ht="20.100000000000001" customHeight="1" x14ac:dyDescent="0.25">
      <c r="B703" s="52" t="s">
        <v>861</v>
      </c>
      <c r="C703" s="56">
        <f>C227+C229+C230+C232+C233</f>
        <v>203794124.68925002</v>
      </c>
      <c r="D703" s="56">
        <f>D227+D229+D230+D232+D233</f>
        <v>0</v>
      </c>
      <c r="E703" s="56">
        <f>E227+E229+E230+E232+E233</f>
        <v>100000000</v>
      </c>
      <c r="F703" s="56">
        <f>F227+F229+F230+F232+F233</f>
        <v>0</v>
      </c>
      <c r="G703" s="13">
        <f t="shared" si="292"/>
        <v>303794124.68924999</v>
      </c>
      <c r="H703" s="56">
        <f>H227+H229+H230+H232+H233</f>
        <v>110475000</v>
      </c>
      <c r="I703" s="56">
        <f>I227+I229+I230+I232+I233</f>
        <v>127401200</v>
      </c>
      <c r="J703" s="13">
        <f t="shared" si="293"/>
        <v>176392924.68924999</v>
      </c>
      <c r="K703" s="56">
        <f>K227+K229+K230+K232+K233</f>
        <v>475000</v>
      </c>
      <c r="L703" s="56">
        <f>L227+L229+L230+L232+L233</f>
        <v>17401200</v>
      </c>
      <c r="M703" s="56">
        <f>M227+M229+M230+M232+M233</f>
        <v>17401200</v>
      </c>
      <c r="N703" s="56">
        <f>N227+N229+N230+N232+N233</f>
        <v>475000</v>
      </c>
      <c r="O703" s="56">
        <f>O227+O229+O230+O232+O233</f>
        <v>127401200</v>
      </c>
      <c r="P703" s="13">
        <f t="shared" si="294"/>
        <v>0</v>
      </c>
      <c r="Q703" s="13">
        <f t="shared" si="295"/>
        <v>176392924.68924999</v>
      </c>
      <c r="R703" s="57">
        <f>S227+S229+S230+S232+S233</f>
        <v>127401200</v>
      </c>
      <c r="S703" s="41"/>
    </row>
    <row r="704" spans="1:19" ht="20.100000000000001" customHeight="1" x14ac:dyDescent="0.25">
      <c r="B704" s="52" t="s">
        <v>862</v>
      </c>
      <c r="C704" s="56">
        <f>C239</f>
        <v>191604775.13099989</v>
      </c>
      <c r="D704" s="56">
        <f>D239</f>
        <v>0</v>
      </c>
      <c r="E704" s="56">
        <f>E239</f>
        <v>0</v>
      </c>
      <c r="F704" s="56">
        <f>F239</f>
        <v>0</v>
      </c>
      <c r="G704" s="13">
        <f t="shared" si="292"/>
        <v>191604775.13099989</v>
      </c>
      <c r="H704" s="56">
        <f>H239</f>
        <v>21138959.129999995</v>
      </c>
      <c r="I704" s="56">
        <f>I239</f>
        <v>36404878.709999993</v>
      </c>
      <c r="J704" s="13">
        <f t="shared" si="293"/>
        <v>155199896.42099988</v>
      </c>
      <c r="K704" s="56">
        <f>K239</f>
        <v>21127807.629999995</v>
      </c>
      <c r="L704" s="56">
        <f>L239</f>
        <v>36243727.209999993</v>
      </c>
      <c r="M704" s="56">
        <f>M239</f>
        <v>36243727.209999993</v>
      </c>
      <c r="N704" s="56">
        <f>N239</f>
        <v>164788.5</v>
      </c>
      <c r="O704" s="56">
        <f>O239</f>
        <v>167496036.84</v>
      </c>
      <c r="P704" s="13">
        <f t="shared" si="294"/>
        <v>131091158.13000001</v>
      </c>
      <c r="Q704" s="13">
        <f t="shared" si="295"/>
        <v>24108738.290999889</v>
      </c>
      <c r="R704" s="57">
        <f>S239</f>
        <v>167496036.84</v>
      </c>
      <c r="S704" s="41"/>
    </row>
    <row r="705" spans="1:19" ht="20.100000000000001" customHeight="1" x14ac:dyDescent="0.25">
      <c r="B705" s="52" t="s">
        <v>863</v>
      </c>
      <c r="C705" s="56">
        <f>C274</f>
        <v>347750000</v>
      </c>
      <c r="D705" s="56">
        <f>D274</f>
        <v>0</v>
      </c>
      <c r="E705" s="56">
        <f>E274</f>
        <v>0</v>
      </c>
      <c r="F705" s="56">
        <f>F274</f>
        <v>0</v>
      </c>
      <c r="G705" s="13">
        <f t="shared" si="292"/>
        <v>347750000</v>
      </c>
      <c r="H705" s="56">
        <f>H274</f>
        <v>0</v>
      </c>
      <c r="I705" s="56">
        <f>I274</f>
        <v>340150000</v>
      </c>
      <c r="J705" s="13">
        <f t="shared" si="293"/>
        <v>7600000</v>
      </c>
      <c r="K705" s="56">
        <f>K274</f>
        <v>34743757</v>
      </c>
      <c r="L705" s="56">
        <f>L274</f>
        <v>36543757</v>
      </c>
      <c r="M705" s="56">
        <f>M274</f>
        <v>36543757</v>
      </c>
      <c r="N705" s="56">
        <f>N274</f>
        <v>0</v>
      </c>
      <c r="O705" s="56">
        <f>O274</f>
        <v>340161810</v>
      </c>
      <c r="P705" s="13">
        <f t="shared" si="294"/>
        <v>11810</v>
      </c>
      <c r="Q705" s="13">
        <f t="shared" si="295"/>
        <v>7588190</v>
      </c>
      <c r="R705" s="57">
        <f>S274</f>
        <v>340161810</v>
      </c>
      <c r="S705" s="41"/>
    </row>
    <row r="706" spans="1:19" ht="20.100000000000001" customHeight="1" x14ac:dyDescent="0.25">
      <c r="B706" s="52" t="s">
        <v>864</v>
      </c>
      <c r="C706" s="56">
        <f>C259+C276+C316+C325+C329</f>
        <v>479554324</v>
      </c>
      <c r="D706" s="56">
        <f>D259+D276+D316+D325+D329</f>
        <v>0</v>
      </c>
      <c r="E706" s="56">
        <f>E259+E276+E316+E325+E329</f>
        <v>130000000</v>
      </c>
      <c r="F706" s="56">
        <f>F259+F276+F316+F325+F329</f>
        <v>0</v>
      </c>
      <c r="G706" s="13">
        <f t="shared" si="292"/>
        <v>609554324</v>
      </c>
      <c r="H706" s="56">
        <f>H259+H276+H316+H325+H329</f>
        <v>50575656</v>
      </c>
      <c r="I706" s="56">
        <f>I259+I276+I316+I325+I329</f>
        <v>348695562</v>
      </c>
      <c r="J706" s="13">
        <f t="shared" si="293"/>
        <v>260858762</v>
      </c>
      <c r="K706" s="56">
        <f>K259+K276+K316+K325+K329</f>
        <v>31656533</v>
      </c>
      <c r="L706" s="56">
        <f>L259+L276+L316+L325+L329</f>
        <v>201225686</v>
      </c>
      <c r="M706" s="56">
        <f>M259+M276+M316+M325+M329</f>
        <v>201225686</v>
      </c>
      <c r="N706" s="56">
        <f>N259+N276+N316+N325+N329</f>
        <v>50575656</v>
      </c>
      <c r="O706" s="56">
        <f>O259+O276+O316+O325+O329</f>
        <v>349707531</v>
      </c>
      <c r="P706" s="13">
        <f t="shared" si="294"/>
        <v>1011969</v>
      </c>
      <c r="Q706" s="13">
        <f t="shared" si="295"/>
        <v>259846793</v>
      </c>
      <c r="R706" s="57">
        <f>S259+S276+S316+S325+S329</f>
        <v>349707531</v>
      </c>
      <c r="S706" s="41"/>
    </row>
    <row r="707" spans="1:19" ht="20.100000000000001" customHeight="1" x14ac:dyDescent="0.25">
      <c r="B707" s="52" t="s">
        <v>502</v>
      </c>
      <c r="C707" s="56">
        <f>C298</f>
        <v>0</v>
      </c>
      <c r="D707" s="56">
        <f>D298</f>
        <v>529266480.32999998</v>
      </c>
      <c r="E707" s="56">
        <f>E298</f>
        <v>0</v>
      </c>
      <c r="F707" s="56">
        <f>F298</f>
        <v>0</v>
      </c>
      <c r="G707" s="13">
        <f t="shared" si="292"/>
        <v>529266480.32999998</v>
      </c>
      <c r="H707" s="56">
        <f>H298</f>
        <v>0</v>
      </c>
      <c r="I707" s="56">
        <f>I298</f>
        <v>0</v>
      </c>
      <c r="J707" s="13">
        <f t="shared" si="293"/>
        <v>529266480.32999998</v>
      </c>
      <c r="K707" s="56">
        <f>K298</f>
        <v>0</v>
      </c>
      <c r="L707" s="56">
        <f>L298</f>
        <v>0</v>
      </c>
      <c r="M707" s="56">
        <f>M298</f>
        <v>0</v>
      </c>
      <c r="N707" s="56">
        <f>N298</f>
        <v>147886823</v>
      </c>
      <c r="O707" s="56">
        <f>O298</f>
        <v>147886823</v>
      </c>
      <c r="P707" s="13">
        <f t="shared" si="294"/>
        <v>147886823</v>
      </c>
      <c r="Q707" s="13">
        <f t="shared" si="295"/>
        <v>381379657.32999998</v>
      </c>
      <c r="R707" s="57">
        <f>S298</f>
        <v>147886823</v>
      </c>
      <c r="S707" s="41"/>
    </row>
    <row r="708" spans="1:19" ht="20.100000000000001" customHeight="1" x14ac:dyDescent="0.25">
      <c r="A708" s="58"/>
      <c r="B708" s="59" t="s">
        <v>552</v>
      </c>
      <c r="C708" s="50">
        <f t="shared" ref="C708:Q708" si="296">C330</f>
        <v>25000000</v>
      </c>
      <c r="D708" s="50">
        <f t="shared" si="296"/>
        <v>0</v>
      </c>
      <c r="E708" s="50">
        <f t="shared" si="296"/>
        <v>0</v>
      </c>
      <c r="F708" s="50">
        <f t="shared" si="296"/>
        <v>0</v>
      </c>
      <c r="G708" s="50">
        <f t="shared" si="296"/>
        <v>25000000</v>
      </c>
      <c r="H708" s="50">
        <f t="shared" si="296"/>
        <v>0</v>
      </c>
      <c r="I708" s="50">
        <f t="shared" si="296"/>
        <v>0</v>
      </c>
      <c r="J708" s="50">
        <f t="shared" si="296"/>
        <v>25000000</v>
      </c>
      <c r="K708" s="50">
        <f t="shared" si="296"/>
        <v>0</v>
      </c>
      <c r="L708" s="50">
        <f t="shared" si="296"/>
        <v>0</v>
      </c>
      <c r="M708" s="50">
        <f t="shared" si="296"/>
        <v>0</v>
      </c>
      <c r="N708" s="50">
        <f t="shared" si="296"/>
        <v>0</v>
      </c>
      <c r="O708" s="50">
        <f t="shared" si="296"/>
        <v>0</v>
      </c>
      <c r="P708" s="50">
        <f t="shared" si="296"/>
        <v>0</v>
      </c>
      <c r="Q708" s="50">
        <f t="shared" si="296"/>
        <v>25000000</v>
      </c>
      <c r="R708" s="51">
        <f>S330</f>
        <v>0</v>
      </c>
      <c r="S708" s="41">
        <f t="shared" si="289"/>
        <v>0</v>
      </c>
    </row>
    <row r="709" spans="1:19" ht="20.100000000000001" customHeight="1" x14ac:dyDescent="0.25">
      <c r="A709" s="58"/>
      <c r="B709" s="49" t="s">
        <v>865</v>
      </c>
      <c r="C709" s="50">
        <f t="shared" ref="C709:Q709" si="297">C338+C342+C346</f>
        <v>516999974.61210001</v>
      </c>
      <c r="D709" s="50">
        <f t="shared" si="297"/>
        <v>0</v>
      </c>
      <c r="E709" s="50">
        <f t="shared" si="297"/>
        <v>38000000</v>
      </c>
      <c r="F709" s="50">
        <f t="shared" si="297"/>
        <v>0</v>
      </c>
      <c r="G709" s="50">
        <f t="shared" si="297"/>
        <v>554999974.61210001</v>
      </c>
      <c r="H709" s="50">
        <f t="shared" si="297"/>
        <v>46542952</v>
      </c>
      <c r="I709" s="50">
        <f t="shared" si="297"/>
        <v>105519181</v>
      </c>
      <c r="J709" s="50">
        <f t="shared" si="297"/>
        <v>449480793.61210001</v>
      </c>
      <c r="K709" s="50">
        <f t="shared" si="297"/>
        <v>46542952</v>
      </c>
      <c r="L709" s="50">
        <f t="shared" si="297"/>
        <v>105519181</v>
      </c>
      <c r="M709" s="50">
        <f t="shared" si="297"/>
        <v>105519181</v>
      </c>
      <c r="N709" s="50">
        <f t="shared" si="297"/>
        <v>46542952</v>
      </c>
      <c r="O709" s="50">
        <f t="shared" si="297"/>
        <v>105519181</v>
      </c>
      <c r="P709" s="50">
        <f t="shared" si="297"/>
        <v>0</v>
      </c>
      <c r="Q709" s="50">
        <f t="shared" si="297"/>
        <v>449480793.61210001</v>
      </c>
      <c r="R709" s="51">
        <f>S338+S342+S346</f>
        <v>105519181</v>
      </c>
      <c r="S709" s="41">
        <f t="shared" si="289"/>
        <v>0</v>
      </c>
    </row>
    <row r="710" spans="1:19" ht="20.100000000000001" customHeight="1" x14ac:dyDescent="0.25">
      <c r="B710" s="49" t="s">
        <v>579</v>
      </c>
      <c r="C710" s="60">
        <f t="shared" ref="C710:R710" si="298">C711+C718+C724+C729+C735+C739</f>
        <v>25723070057.833839</v>
      </c>
      <c r="D710" s="60">
        <f t="shared" si="298"/>
        <v>20309955132.84</v>
      </c>
      <c r="E710" s="60">
        <f t="shared" si="298"/>
        <v>3168556932</v>
      </c>
      <c r="F710" s="60">
        <f t="shared" si="298"/>
        <v>1481341932</v>
      </c>
      <c r="G710" s="60">
        <f t="shared" si="298"/>
        <v>47720240190.673836</v>
      </c>
      <c r="H710" s="60">
        <f t="shared" si="298"/>
        <v>3703680540.3299999</v>
      </c>
      <c r="I710" s="60">
        <f t="shared" si="298"/>
        <v>11771767905.889999</v>
      </c>
      <c r="J710" s="60">
        <f t="shared" si="298"/>
        <v>35948472284.783836</v>
      </c>
      <c r="K710" s="60">
        <f t="shared" si="298"/>
        <v>1999149178.3900001</v>
      </c>
      <c r="L710" s="60">
        <f t="shared" si="298"/>
        <v>2908053431.3900003</v>
      </c>
      <c r="M710" s="60">
        <f t="shared" si="298"/>
        <v>2911570931.3900003</v>
      </c>
      <c r="N710" s="60">
        <f t="shared" si="298"/>
        <v>2160678971.5</v>
      </c>
      <c r="O710" s="60">
        <f t="shared" si="298"/>
        <v>17311639494.470001</v>
      </c>
      <c r="P710" s="60">
        <f t="shared" si="298"/>
        <v>5539871588.5799999</v>
      </c>
      <c r="Q710" s="60">
        <f t="shared" si="298"/>
        <v>30408600696.203835</v>
      </c>
      <c r="R710" s="60">
        <f t="shared" si="298"/>
        <v>17311639494.470001</v>
      </c>
      <c r="S710" s="41">
        <f t="shared" si="289"/>
        <v>0</v>
      </c>
    </row>
    <row r="711" spans="1:19" ht="20.100000000000001" customHeight="1" x14ac:dyDescent="0.25">
      <c r="B711" s="61" t="s">
        <v>580</v>
      </c>
      <c r="C711" s="60">
        <f t="shared" ref="C711:R711" si="299">SUM(C712:C717)</f>
        <v>7619339133</v>
      </c>
      <c r="D711" s="60">
        <f t="shared" si="299"/>
        <v>912567469</v>
      </c>
      <c r="E711" s="60">
        <f t="shared" si="299"/>
        <v>0</v>
      </c>
      <c r="F711" s="60">
        <f t="shared" si="299"/>
        <v>0</v>
      </c>
      <c r="G711" s="60">
        <f>SUM(G712:G717)</f>
        <v>8531906602</v>
      </c>
      <c r="H711" s="60">
        <f t="shared" si="299"/>
        <v>1375027555</v>
      </c>
      <c r="I711" s="60">
        <f t="shared" si="299"/>
        <v>2962227263.5</v>
      </c>
      <c r="J711" s="60">
        <f t="shared" si="299"/>
        <v>5569679338.5</v>
      </c>
      <c r="K711" s="60">
        <f t="shared" si="299"/>
        <v>346965342</v>
      </c>
      <c r="L711" s="60">
        <f t="shared" si="299"/>
        <v>512980766</v>
      </c>
      <c r="M711" s="60">
        <f t="shared" si="299"/>
        <v>516498266</v>
      </c>
      <c r="N711" s="60">
        <f t="shared" si="299"/>
        <v>169151436</v>
      </c>
      <c r="O711" s="60">
        <f t="shared" si="299"/>
        <v>3252022648.5</v>
      </c>
      <c r="P711" s="60">
        <f t="shared" si="299"/>
        <v>289795385</v>
      </c>
      <c r="Q711" s="60">
        <f>SUM(Q712:Q717)</f>
        <v>5279883953.5</v>
      </c>
      <c r="R711" s="60">
        <f t="shared" si="299"/>
        <v>3252022648.5</v>
      </c>
      <c r="S711" s="41">
        <f t="shared" si="289"/>
        <v>0</v>
      </c>
    </row>
    <row r="712" spans="1:19" ht="20.100000000000001" customHeight="1" x14ac:dyDescent="0.25">
      <c r="B712" s="52" t="s">
        <v>866</v>
      </c>
      <c r="C712" s="53">
        <f>C354+C362+C371+C374+C385+C393+C401+C403+C412</f>
        <v>1970858133</v>
      </c>
      <c r="D712" s="53">
        <f>D354+D362+D371+D374+D385+D393+D401+D403+D412</f>
        <v>0</v>
      </c>
      <c r="E712" s="53">
        <f>E354+E362+E371+E374+E385+E393+E401+E403+E412</f>
        <v>0</v>
      </c>
      <c r="F712" s="53">
        <f>F354+F362+F371+F374+F385+F393+F401+F403+F412</f>
        <v>0</v>
      </c>
      <c r="G712" s="13">
        <f t="shared" ref="G712:G717" si="300">C712+D712+E712-F712</f>
        <v>1970858133</v>
      </c>
      <c r="H712" s="53">
        <f>H354+H362+H371+H374+H385+H393+H401+H403+H412</f>
        <v>0</v>
      </c>
      <c r="I712" s="53">
        <f>I354+I362+I371+I374+I385+I393+I401+I403+I412</f>
        <v>0</v>
      </c>
      <c r="J712" s="13">
        <f t="shared" ref="J712:J717" si="301">G712-I712</f>
        <v>1970858133</v>
      </c>
      <c r="K712" s="53">
        <f>K354+K362+K371+K374+K385+K393+K401+K403+K412</f>
        <v>0</v>
      </c>
      <c r="L712" s="53">
        <f>L354+L362+L371+L374+L385+L393+L401+L403+L412</f>
        <v>0</v>
      </c>
      <c r="M712" s="53">
        <f>M354+M362+M371+M374+M385+M393+M401+M403+M412</f>
        <v>0</v>
      </c>
      <c r="N712" s="53">
        <f>N354+N362+N371+N374+N385+N393+N401+N403+N412</f>
        <v>0</v>
      </c>
      <c r="O712" s="53">
        <f>O354+O362+O371+O374+O385+O393+O401+O403+O412</f>
        <v>0</v>
      </c>
      <c r="P712" s="13">
        <f t="shared" ref="P712:P717" si="302">O712-I712</f>
        <v>0</v>
      </c>
      <c r="Q712" s="13">
        <f t="shared" ref="Q712:Q717" si="303">G712-O712</f>
        <v>1970858133</v>
      </c>
      <c r="R712" s="54">
        <f>S354+S362+S371+S374+S385+S393+S401+S403+S412</f>
        <v>0</v>
      </c>
      <c r="S712" s="41"/>
    </row>
    <row r="713" spans="1:19" ht="20.100000000000001" customHeight="1" x14ac:dyDescent="0.25">
      <c r="B713" s="62" t="s">
        <v>867</v>
      </c>
      <c r="C713" s="53">
        <f>C390</f>
        <v>600000000</v>
      </c>
      <c r="D713" s="53">
        <f>D390</f>
        <v>0</v>
      </c>
      <c r="E713" s="53">
        <f>E390</f>
        <v>0</v>
      </c>
      <c r="F713" s="53">
        <f>F390</f>
        <v>0</v>
      </c>
      <c r="G713" s="13">
        <f t="shared" si="300"/>
        <v>600000000</v>
      </c>
      <c r="H713" s="53">
        <f>H390</f>
        <v>0</v>
      </c>
      <c r="I713" s="53">
        <f>I390</f>
        <v>0</v>
      </c>
      <c r="J713" s="13">
        <f t="shared" si="301"/>
        <v>600000000</v>
      </c>
      <c r="K713" s="53">
        <f>K390</f>
        <v>0</v>
      </c>
      <c r="L713" s="53">
        <f>L390</f>
        <v>0</v>
      </c>
      <c r="M713" s="53">
        <f>M390</f>
        <v>0</v>
      </c>
      <c r="N713" s="53">
        <f>N390</f>
        <v>0</v>
      </c>
      <c r="O713" s="53">
        <f>O390</f>
        <v>0</v>
      </c>
      <c r="P713" s="13">
        <f t="shared" si="302"/>
        <v>0</v>
      </c>
      <c r="Q713" s="13">
        <f t="shared" si="303"/>
        <v>600000000</v>
      </c>
      <c r="R713" s="54">
        <f>S390</f>
        <v>0</v>
      </c>
      <c r="S713" s="41"/>
    </row>
    <row r="714" spans="1:19" ht="20.100000000000001" customHeight="1" x14ac:dyDescent="0.25">
      <c r="B714" s="52" t="s">
        <v>868</v>
      </c>
      <c r="C714" s="53">
        <f>C355+C363+C375+C386+C394+C404</f>
        <v>420000000</v>
      </c>
      <c r="D714" s="53">
        <f>D355+D363+D375+D386+D394+D404</f>
        <v>0</v>
      </c>
      <c r="E714" s="53">
        <f>E355+E363+E375+E386+E394+E404</f>
        <v>0</v>
      </c>
      <c r="F714" s="53">
        <f>F355+F363+F375+F386+F394+F404</f>
        <v>0</v>
      </c>
      <c r="G714" s="13">
        <f t="shared" si="300"/>
        <v>420000000</v>
      </c>
      <c r="H714" s="53">
        <f>H355+H363+H375+H386+H394+H404</f>
        <v>45000000</v>
      </c>
      <c r="I714" s="53">
        <f>I355+I363+I375+I386+I394+I404</f>
        <v>96369845</v>
      </c>
      <c r="J714" s="13">
        <f t="shared" si="301"/>
        <v>323630155</v>
      </c>
      <c r="K714" s="53">
        <f>K355+K363+K375+K386+K394+K404</f>
        <v>0</v>
      </c>
      <c r="L714" s="53">
        <f>L355+L363+L375+L386+L394+L404</f>
        <v>0</v>
      </c>
      <c r="M714" s="53">
        <f>M355+M363+M375+M386+M394+M404</f>
        <v>0</v>
      </c>
      <c r="N714" s="53">
        <f>N355+N363+N375+N386+N394+N404</f>
        <v>134424400</v>
      </c>
      <c r="O714" s="53">
        <f>O355+O363+O375+O386+O394+O404</f>
        <v>230794245</v>
      </c>
      <c r="P714" s="13">
        <f t="shared" si="302"/>
        <v>134424400</v>
      </c>
      <c r="Q714" s="13">
        <f t="shared" si="303"/>
        <v>189205755</v>
      </c>
      <c r="R714" s="54">
        <f>S355+S363+S375+S386+S394+S404</f>
        <v>230794245</v>
      </c>
      <c r="S714" s="41"/>
    </row>
    <row r="715" spans="1:19" ht="20.100000000000001" customHeight="1" x14ac:dyDescent="0.25">
      <c r="B715" s="52" t="s">
        <v>869</v>
      </c>
      <c r="C715" s="53">
        <f>C356+C364+C372+C376+C391+C395+C405+C413</f>
        <v>4628481000</v>
      </c>
      <c r="D715" s="53">
        <f>D356+D364+D372+D376+D391+D395+D405+D413</f>
        <v>0</v>
      </c>
      <c r="E715" s="53">
        <f>E356+E364+E372+E376+E391+E395+E405+E413</f>
        <v>0</v>
      </c>
      <c r="F715" s="53">
        <f>F356+F364+F372+F376+F391+F395+F405+F413</f>
        <v>0</v>
      </c>
      <c r="G715" s="13">
        <f t="shared" si="300"/>
        <v>4628481000</v>
      </c>
      <c r="H715" s="53">
        <f>H356+H364+H372+H376+H391+H395+H405+H413</f>
        <v>1328169298</v>
      </c>
      <c r="I715" s="53">
        <f>I356+I364+I372+I376+I391+I395+I405+I413</f>
        <v>2859792481.5</v>
      </c>
      <c r="J715" s="13">
        <f t="shared" si="301"/>
        <v>1768688518.5</v>
      </c>
      <c r="K715" s="53">
        <f>K356+K364+K372+K376+K391+K395+K405+K413</f>
        <v>346965342</v>
      </c>
      <c r="L715" s="53">
        <f>L356+L364+L372+L376+L391+L395+L405+L413</f>
        <v>508774086</v>
      </c>
      <c r="M715" s="53">
        <f>M356+M364+M372+M376+M391+M395+M405+M413</f>
        <v>512291586</v>
      </c>
      <c r="N715" s="53">
        <f>N356+N364+N372+N376+N391+N395+N405+N413</f>
        <v>-11240702</v>
      </c>
      <c r="O715" s="53">
        <f>O356+O364+O372+O376+O391+O395+O405+O413</f>
        <v>2971053985.5</v>
      </c>
      <c r="P715" s="13">
        <f t="shared" si="302"/>
        <v>111261504</v>
      </c>
      <c r="Q715" s="13">
        <f t="shared" si="303"/>
        <v>1657427014.5</v>
      </c>
      <c r="R715" s="54">
        <f>S356+S364+S372+S376+S391+S395+S405+S413</f>
        <v>2971053985.5</v>
      </c>
      <c r="S715" s="41"/>
    </row>
    <row r="716" spans="1:19" ht="20.100000000000001" customHeight="1" x14ac:dyDescent="0.25">
      <c r="B716" s="52" t="s">
        <v>586</v>
      </c>
      <c r="C716" s="53">
        <f>+C357+C365+C377+C396+C406+C414</f>
        <v>0</v>
      </c>
      <c r="D716" s="53">
        <f>+D357+D365+D377+D396+D406+D414</f>
        <v>764150231</v>
      </c>
      <c r="E716" s="53">
        <f>+E357+E365+E377+E396+E406+E414</f>
        <v>0</v>
      </c>
      <c r="F716" s="53">
        <f>+F357+F365+F377+F396+F406+F414</f>
        <v>0</v>
      </c>
      <c r="G716" s="13">
        <f t="shared" si="300"/>
        <v>764150231</v>
      </c>
      <c r="H716" s="53">
        <f>+H357+H365+H377+H396+H406+H414</f>
        <v>1858257</v>
      </c>
      <c r="I716" s="53">
        <f>+I357+I365+I377+I396+I406+I414</f>
        <v>6064937</v>
      </c>
      <c r="J716" s="13">
        <f t="shared" si="301"/>
        <v>758085294</v>
      </c>
      <c r="K716" s="53">
        <f>+K357+K365+K377+K396+K406+K414</f>
        <v>0</v>
      </c>
      <c r="L716" s="53">
        <f>+L357+L365+L377+L396+L406+L414</f>
        <v>4206680</v>
      </c>
      <c r="M716" s="53">
        <f>+M357+M365+M377+M396+M406+M414</f>
        <v>4206680</v>
      </c>
      <c r="N716" s="53">
        <f>+N357+N365+N377+N396+N406+N414</f>
        <v>45967738</v>
      </c>
      <c r="O716" s="53">
        <f>+O357+O365+O377+O396+O406+O414</f>
        <v>50174418</v>
      </c>
      <c r="P716" s="13">
        <f t="shared" si="302"/>
        <v>44109481</v>
      </c>
      <c r="Q716" s="13">
        <f t="shared" si="303"/>
        <v>713975813</v>
      </c>
      <c r="R716" s="54">
        <f>O716</f>
        <v>50174418</v>
      </c>
      <c r="S716" s="41"/>
    </row>
    <row r="717" spans="1:19" ht="20.100000000000001" customHeight="1" x14ac:dyDescent="0.25">
      <c r="B717" s="52" t="s">
        <v>588</v>
      </c>
      <c r="C717" s="53">
        <f>C359+C368+C381+C387+C408</f>
        <v>0</v>
      </c>
      <c r="D717" s="53">
        <f>D359+D368+D381+D387+D408</f>
        <v>148417238</v>
      </c>
      <c r="E717" s="53">
        <f>E359+E368+E381+E387+E408</f>
        <v>0</v>
      </c>
      <c r="F717" s="53">
        <f>F359+F368+F381+F387+F408</f>
        <v>0</v>
      </c>
      <c r="G717" s="13">
        <f t="shared" si="300"/>
        <v>148417238</v>
      </c>
      <c r="H717" s="53">
        <f>H359+H368+H381+H387+H408</f>
        <v>0</v>
      </c>
      <c r="I717" s="53">
        <f>I359+I368+I381+I387+I408</f>
        <v>0</v>
      </c>
      <c r="J717" s="13">
        <f t="shared" si="301"/>
        <v>148417238</v>
      </c>
      <c r="K717" s="53">
        <f>K359+K368+K381+K387+K408</f>
        <v>0</v>
      </c>
      <c r="L717" s="53">
        <f>L359+L368+L381+L387+L408</f>
        <v>0</v>
      </c>
      <c r="M717" s="53">
        <f>M359+M368+M381+M387+M408</f>
        <v>0</v>
      </c>
      <c r="N717" s="53">
        <f>N359+N368+N381+N387+N408</f>
        <v>0</v>
      </c>
      <c r="O717" s="53">
        <f>O359+O368+O381+O387+O408</f>
        <v>0</v>
      </c>
      <c r="P717" s="13">
        <f t="shared" si="302"/>
        <v>0</v>
      </c>
      <c r="Q717" s="13">
        <f t="shared" si="303"/>
        <v>148417238</v>
      </c>
      <c r="R717" s="54"/>
      <c r="S717" s="41"/>
    </row>
    <row r="718" spans="1:19" ht="20.100000000000001" customHeight="1" x14ac:dyDescent="0.25">
      <c r="B718" s="61" t="s">
        <v>636</v>
      </c>
      <c r="C718" s="50">
        <f>SUM(C719:C723)</f>
        <v>1444592174</v>
      </c>
      <c r="D718" s="50">
        <f t="shared" ref="D718:R718" si="304">SUM(D719:D723)</f>
        <v>9961166478.8999996</v>
      </c>
      <c r="E718" s="50">
        <f t="shared" si="304"/>
        <v>0</v>
      </c>
      <c r="F718" s="50">
        <f t="shared" si="304"/>
        <v>0</v>
      </c>
      <c r="G718" s="50">
        <f t="shared" si="304"/>
        <v>11405758652.9</v>
      </c>
      <c r="H718" s="50">
        <f t="shared" si="304"/>
        <v>-24119379</v>
      </c>
      <c r="I718" s="50">
        <f t="shared" si="304"/>
        <v>354617421</v>
      </c>
      <c r="J718" s="50">
        <f t="shared" si="304"/>
        <v>11051141231.9</v>
      </c>
      <c r="K718" s="50">
        <f t="shared" si="304"/>
        <v>-151605133</v>
      </c>
      <c r="L718" s="50">
        <f t="shared" si="304"/>
        <v>278794867</v>
      </c>
      <c r="M718" s="50">
        <f t="shared" si="304"/>
        <v>278794867</v>
      </c>
      <c r="N718" s="50">
        <f t="shared" si="304"/>
        <v>756335083</v>
      </c>
      <c r="O718" s="50">
        <f t="shared" si="304"/>
        <v>1641335083</v>
      </c>
      <c r="P718" s="50">
        <f t="shared" si="304"/>
        <v>1286717662</v>
      </c>
      <c r="Q718" s="50">
        <f t="shared" si="304"/>
        <v>9764423569.8999996</v>
      </c>
      <c r="R718" s="50">
        <f t="shared" si="304"/>
        <v>1641335083</v>
      </c>
      <c r="S718" s="41">
        <f t="shared" si="289"/>
        <v>0</v>
      </c>
    </row>
    <row r="719" spans="1:19" ht="20.100000000000001" customHeight="1" x14ac:dyDescent="0.25">
      <c r="B719" s="52" t="s">
        <v>866</v>
      </c>
      <c r="C719" s="53">
        <f>C419+C423+C440+C445</f>
        <v>409592174</v>
      </c>
      <c r="D719" s="53">
        <f t="shared" ref="D719:R719" si="305">D419+D423+D440+D445</f>
        <v>0</v>
      </c>
      <c r="E719" s="53">
        <f t="shared" si="305"/>
        <v>0</v>
      </c>
      <c r="F719" s="53">
        <f t="shared" si="305"/>
        <v>0</v>
      </c>
      <c r="G719" s="53">
        <f t="shared" si="305"/>
        <v>409592174</v>
      </c>
      <c r="H719" s="53">
        <f t="shared" si="305"/>
        <v>0</v>
      </c>
      <c r="I719" s="53">
        <f t="shared" si="305"/>
        <v>0</v>
      </c>
      <c r="J719" s="53">
        <f t="shared" si="305"/>
        <v>409592174</v>
      </c>
      <c r="K719" s="53">
        <f t="shared" si="305"/>
        <v>0</v>
      </c>
      <c r="L719" s="53">
        <f t="shared" si="305"/>
        <v>0</v>
      </c>
      <c r="M719" s="53">
        <f t="shared" si="305"/>
        <v>0</v>
      </c>
      <c r="N719" s="53">
        <f t="shared" si="305"/>
        <v>0</v>
      </c>
      <c r="O719" s="53">
        <f t="shared" si="305"/>
        <v>0</v>
      </c>
      <c r="P719" s="53">
        <f t="shared" si="305"/>
        <v>0</v>
      </c>
      <c r="Q719" s="53">
        <f t="shared" si="305"/>
        <v>409592174</v>
      </c>
      <c r="R719" s="53">
        <f t="shared" si="305"/>
        <v>0</v>
      </c>
      <c r="S719" s="41"/>
    </row>
    <row r="720" spans="1:19" ht="20.100000000000001" customHeight="1" x14ac:dyDescent="0.25">
      <c r="B720" s="52" t="s">
        <v>868</v>
      </c>
      <c r="C720" s="53">
        <f>C420+C424</f>
        <v>150000000</v>
      </c>
      <c r="D720" s="53">
        <f t="shared" ref="D720:R720" si="306">D420+D424</f>
        <v>0</v>
      </c>
      <c r="E720" s="53">
        <f t="shared" si="306"/>
        <v>0</v>
      </c>
      <c r="F720" s="53">
        <f t="shared" si="306"/>
        <v>0</v>
      </c>
      <c r="G720" s="53">
        <f t="shared" si="306"/>
        <v>150000000</v>
      </c>
      <c r="H720" s="53">
        <f t="shared" si="306"/>
        <v>0</v>
      </c>
      <c r="I720" s="53">
        <f t="shared" si="306"/>
        <v>0</v>
      </c>
      <c r="J720" s="53">
        <f t="shared" si="306"/>
        <v>150000000</v>
      </c>
      <c r="K720" s="53">
        <f t="shared" si="306"/>
        <v>0</v>
      </c>
      <c r="L720" s="53">
        <f t="shared" si="306"/>
        <v>0</v>
      </c>
      <c r="M720" s="53">
        <f t="shared" si="306"/>
        <v>0</v>
      </c>
      <c r="N720" s="53">
        <f t="shared" si="306"/>
        <v>0</v>
      </c>
      <c r="O720" s="53">
        <f t="shared" si="306"/>
        <v>0</v>
      </c>
      <c r="P720" s="53">
        <f t="shared" si="306"/>
        <v>0</v>
      </c>
      <c r="Q720" s="53">
        <f t="shared" si="306"/>
        <v>150000000</v>
      </c>
      <c r="R720" s="53">
        <f t="shared" si="306"/>
        <v>0</v>
      </c>
      <c r="S720" s="41"/>
    </row>
    <row r="721" spans="1:60" ht="20.100000000000001" customHeight="1" x14ac:dyDescent="0.25">
      <c r="B721" s="52" t="s">
        <v>869</v>
      </c>
      <c r="C721" s="53">
        <f>C421+C425+C441+C446</f>
        <v>885000000</v>
      </c>
      <c r="D721" s="53">
        <f>D421+D425+D441+D446</f>
        <v>0</v>
      </c>
      <c r="E721" s="53">
        <f>E421+E425+E441+E446</f>
        <v>0</v>
      </c>
      <c r="F721" s="53">
        <f>F421+F425+F441+F446</f>
        <v>0</v>
      </c>
      <c r="G721" s="13">
        <f>C721+D721+E721-F721</f>
        <v>885000000</v>
      </c>
      <c r="H721" s="53">
        <f>H421+H425+H441+H446</f>
        <v>-180200000</v>
      </c>
      <c r="I721" s="53">
        <f>I421+I425+I441+I446</f>
        <v>198536800</v>
      </c>
      <c r="J721" s="13">
        <f>G721-I721</f>
        <v>686463200</v>
      </c>
      <c r="K721" s="53">
        <f>K421+K425+K441+K446</f>
        <v>-202070800</v>
      </c>
      <c r="L721" s="53">
        <f>L421+L425+L441+L446</f>
        <v>228329200</v>
      </c>
      <c r="M721" s="53">
        <f>M421+M425+M441+M446</f>
        <v>228329200</v>
      </c>
      <c r="N721" s="53">
        <f>N421+N425+N441+N446</f>
        <v>0</v>
      </c>
      <c r="O721" s="53">
        <f>O421+O425+O441+O446</f>
        <v>885000000</v>
      </c>
      <c r="P721" s="13">
        <f>O721-I721</f>
        <v>686463200</v>
      </c>
      <c r="Q721" s="13">
        <f>G721-O721</f>
        <v>0</v>
      </c>
      <c r="R721" s="54">
        <f>S421+S425+S441+S446</f>
        <v>885000000</v>
      </c>
      <c r="S721" s="41"/>
    </row>
    <row r="722" spans="1:60" ht="20.100000000000001" customHeight="1" x14ac:dyDescent="0.25">
      <c r="B722" s="52" t="s">
        <v>586</v>
      </c>
      <c r="C722" s="53">
        <f>C442+C449</f>
        <v>0</v>
      </c>
      <c r="D722" s="53">
        <f t="shared" ref="D722:R722" si="307">D442+D449</f>
        <v>70863695</v>
      </c>
      <c r="E722" s="53">
        <f t="shared" si="307"/>
        <v>0</v>
      </c>
      <c r="F722" s="53">
        <f t="shared" si="307"/>
        <v>0</v>
      </c>
      <c r="G722" s="13">
        <f>C722+D722+E722-F722</f>
        <v>70863695</v>
      </c>
      <c r="H722" s="53">
        <f t="shared" si="307"/>
        <v>0</v>
      </c>
      <c r="I722" s="53">
        <f t="shared" si="307"/>
        <v>0</v>
      </c>
      <c r="J722" s="53">
        <f t="shared" si="307"/>
        <v>70863695</v>
      </c>
      <c r="K722" s="53">
        <f t="shared" si="307"/>
        <v>0</v>
      </c>
      <c r="L722" s="53">
        <f t="shared" si="307"/>
        <v>0</v>
      </c>
      <c r="M722" s="53">
        <f t="shared" si="307"/>
        <v>0</v>
      </c>
      <c r="N722" s="53">
        <f t="shared" si="307"/>
        <v>0</v>
      </c>
      <c r="O722" s="53">
        <f t="shared" si="307"/>
        <v>0</v>
      </c>
      <c r="P722" s="53">
        <f t="shared" si="307"/>
        <v>0</v>
      </c>
      <c r="Q722" s="53">
        <f t="shared" si="307"/>
        <v>70863695</v>
      </c>
      <c r="R722" s="53">
        <f t="shared" si="307"/>
        <v>0</v>
      </c>
      <c r="S722" s="41"/>
    </row>
    <row r="723" spans="1:60" ht="20.100000000000001" customHeight="1" x14ac:dyDescent="0.25">
      <c r="B723" s="52" t="s">
        <v>933</v>
      </c>
      <c r="C723" s="53">
        <f>C447+C426</f>
        <v>0</v>
      </c>
      <c r="D723" s="53">
        <f t="shared" ref="D723:R723" si="308">D447+D426</f>
        <v>9890302783.8999996</v>
      </c>
      <c r="E723" s="53">
        <f t="shared" si="308"/>
        <v>0</v>
      </c>
      <c r="F723" s="53">
        <f t="shared" si="308"/>
        <v>0</v>
      </c>
      <c r="G723" s="13">
        <f>C723+D723+E723-F723</f>
        <v>9890302783.8999996</v>
      </c>
      <c r="H723" s="53">
        <f t="shared" si="308"/>
        <v>156080621</v>
      </c>
      <c r="I723" s="53">
        <f t="shared" si="308"/>
        <v>156080621</v>
      </c>
      <c r="J723" s="53">
        <f t="shared" si="308"/>
        <v>9734222162.8999996</v>
      </c>
      <c r="K723" s="53">
        <f t="shared" si="308"/>
        <v>50465667</v>
      </c>
      <c r="L723" s="53">
        <f t="shared" si="308"/>
        <v>50465667</v>
      </c>
      <c r="M723" s="53">
        <f t="shared" si="308"/>
        <v>50465667</v>
      </c>
      <c r="N723" s="53">
        <f t="shared" si="308"/>
        <v>756335083</v>
      </c>
      <c r="O723" s="53">
        <f t="shared" si="308"/>
        <v>756335083</v>
      </c>
      <c r="P723" s="53">
        <f t="shared" si="308"/>
        <v>600254462</v>
      </c>
      <c r="Q723" s="53">
        <f t="shared" si="308"/>
        <v>9133967700.8999996</v>
      </c>
      <c r="R723" s="53">
        <f t="shared" si="308"/>
        <v>756335083</v>
      </c>
      <c r="S723" s="41"/>
    </row>
    <row r="724" spans="1:60" ht="20.100000000000001" customHeight="1" x14ac:dyDescent="0.25">
      <c r="B724" s="61" t="s">
        <v>654</v>
      </c>
      <c r="C724" s="50">
        <f t="shared" ref="C724:P724" si="309">SUM(C725:C728)</f>
        <v>974938068</v>
      </c>
      <c r="D724" s="50">
        <f t="shared" si="309"/>
        <v>3858359</v>
      </c>
      <c r="E724" s="50">
        <f t="shared" si="309"/>
        <v>0</v>
      </c>
      <c r="F724" s="50">
        <f t="shared" si="309"/>
        <v>0</v>
      </c>
      <c r="G724" s="50">
        <f>SUM(G725:G728)</f>
        <v>978796427</v>
      </c>
      <c r="H724" s="50">
        <f t="shared" si="309"/>
        <v>105018716</v>
      </c>
      <c r="I724" s="50">
        <f t="shared" si="309"/>
        <v>127432716</v>
      </c>
      <c r="J724" s="50">
        <f t="shared" si="309"/>
        <v>851363711</v>
      </c>
      <c r="K724" s="50">
        <f t="shared" si="309"/>
        <v>2801750</v>
      </c>
      <c r="L724" s="50">
        <f t="shared" si="309"/>
        <v>2801750</v>
      </c>
      <c r="M724" s="50">
        <f t="shared" si="309"/>
        <v>2801750</v>
      </c>
      <c r="N724" s="50">
        <f t="shared" si="309"/>
        <v>0</v>
      </c>
      <c r="O724" s="50">
        <f t="shared" si="309"/>
        <v>131032716</v>
      </c>
      <c r="P724" s="50">
        <f t="shared" si="309"/>
        <v>3600000</v>
      </c>
      <c r="Q724" s="50">
        <f>SUM(Q725:Q728)</f>
        <v>847763711</v>
      </c>
      <c r="R724" s="51">
        <f>SUM(R725:R726)</f>
        <v>131032716</v>
      </c>
      <c r="S724" s="41">
        <f t="shared" si="289"/>
        <v>0</v>
      </c>
    </row>
    <row r="725" spans="1:60" ht="20.100000000000001" customHeight="1" x14ac:dyDescent="0.25">
      <c r="B725" s="52" t="s">
        <v>866</v>
      </c>
      <c r="C725" s="53">
        <f t="shared" ref="C725:F726" si="310">C454+C459</f>
        <v>14938068</v>
      </c>
      <c r="D725" s="53">
        <f t="shared" si="310"/>
        <v>0</v>
      </c>
      <c r="E725" s="53">
        <f t="shared" si="310"/>
        <v>0</v>
      </c>
      <c r="F725" s="53">
        <f t="shared" si="310"/>
        <v>0</v>
      </c>
      <c r="G725" s="13">
        <f>C725+D725+E725-F725</f>
        <v>14938068</v>
      </c>
      <c r="H725" s="53">
        <f>H454+H459</f>
        <v>0</v>
      </c>
      <c r="I725" s="53">
        <f>I454+I459</f>
        <v>0</v>
      </c>
      <c r="J725" s="13">
        <f>G725-I725</f>
        <v>14938068</v>
      </c>
      <c r="K725" s="53">
        <f t="shared" ref="K725:O726" si="311">K454+K459</f>
        <v>0</v>
      </c>
      <c r="L725" s="53">
        <f t="shared" si="311"/>
        <v>0</v>
      </c>
      <c r="M725" s="53">
        <f t="shared" si="311"/>
        <v>0</v>
      </c>
      <c r="N725" s="53">
        <f t="shared" si="311"/>
        <v>0</v>
      </c>
      <c r="O725" s="53">
        <f t="shared" si="311"/>
        <v>0</v>
      </c>
      <c r="P725" s="13">
        <f>O725-I725</f>
        <v>0</v>
      </c>
      <c r="Q725" s="13">
        <f>G725-O725</f>
        <v>14938068</v>
      </c>
      <c r="R725" s="54">
        <f>S454+S459</f>
        <v>0</v>
      </c>
      <c r="S725" s="41"/>
    </row>
    <row r="726" spans="1:60" ht="20.100000000000001" customHeight="1" x14ac:dyDescent="0.25">
      <c r="B726" s="52" t="s">
        <v>869</v>
      </c>
      <c r="C726" s="53">
        <f t="shared" si="310"/>
        <v>960000000</v>
      </c>
      <c r="D726" s="53">
        <f t="shared" si="310"/>
        <v>0</v>
      </c>
      <c r="E726" s="53">
        <f t="shared" si="310"/>
        <v>0</v>
      </c>
      <c r="F726" s="53">
        <f t="shared" si="310"/>
        <v>0</v>
      </c>
      <c r="G726" s="13">
        <f>C726+D726+E726-F726</f>
        <v>960000000</v>
      </c>
      <c r="H726" s="53">
        <f>H455+H460</f>
        <v>105018716</v>
      </c>
      <c r="I726" s="53">
        <f>I455+I460</f>
        <v>127432716</v>
      </c>
      <c r="J726" s="13">
        <f>G726-I726</f>
        <v>832567284</v>
      </c>
      <c r="K726" s="53">
        <f t="shared" si="311"/>
        <v>2801750</v>
      </c>
      <c r="L726" s="53">
        <f t="shared" si="311"/>
        <v>2801750</v>
      </c>
      <c r="M726" s="53">
        <f t="shared" si="311"/>
        <v>2801750</v>
      </c>
      <c r="N726" s="53">
        <f t="shared" si="311"/>
        <v>0</v>
      </c>
      <c r="O726" s="53">
        <f t="shared" si="311"/>
        <v>131032716</v>
      </c>
      <c r="P726" s="13">
        <f>O726-I726</f>
        <v>3600000</v>
      </c>
      <c r="Q726" s="13">
        <f>G726-O726</f>
        <v>828967284</v>
      </c>
      <c r="R726" s="54">
        <f>S455+S460</f>
        <v>131032716</v>
      </c>
      <c r="S726" s="41"/>
    </row>
    <row r="727" spans="1:60" ht="20.100000000000001" customHeight="1" x14ac:dyDescent="0.25">
      <c r="B727" s="52" t="s">
        <v>586</v>
      </c>
      <c r="C727" s="53">
        <f>C456</f>
        <v>0</v>
      </c>
      <c r="D727" s="53">
        <f>D456</f>
        <v>3558359</v>
      </c>
      <c r="E727" s="53">
        <f>E456</f>
        <v>0</v>
      </c>
      <c r="F727" s="53">
        <f>F456</f>
        <v>0</v>
      </c>
      <c r="G727" s="13">
        <f>C727+D727+E727-F727</f>
        <v>3558359</v>
      </c>
      <c r="H727" s="53">
        <f t="shared" ref="H727:O727" si="312">H456</f>
        <v>0</v>
      </c>
      <c r="I727" s="53">
        <f t="shared" si="312"/>
        <v>0</v>
      </c>
      <c r="J727" s="13">
        <f>G727-I727</f>
        <v>3558359</v>
      </c>
      <c r="K727" s="53">
        <f t="shared" si="312"/>
        <v>0</v>
      </c>
      <c r="L727" s="53">
        <f t="shared" si="312"/>
        <v>0</v>
      </c>
      <c r="M727" s="53">
        <f t="shared" si="312"/>
        <v>0</v>
      </c>
      <c r="N727" s="53">
        <f t="shared" si="312"/>
        <v>0</v>
      </c>
      <c r="O727" s="53">
        <f t="shared" si="312"/>
        <v>0</v>
      </c>
      <c r="P727" s="13">
        <f>O727-I727</f>
        <v>0</v>
      </c>
      <c r="Q727" s="13">
        <f>G727-O727</f>
        <v>3558359</v>
      </c>
      <c r="R727" s="54"/>
      <c r="S727" s="41"/>
    </row>
    <row r="728" spans="1:60" ht="20.100000000000001" customHeight="1" x14ac:dyDescent="0.25">
      <c r="B728" s="52" t="s">
        <v>588</v>
      </c>
      <c r="C728" s="53">
        <f t="shared" ref="C728:O728" si="313">C461</f>
        <v>0</v>
      </c>
      <c r="D728" s="53">
        <f t="shared" si="313"/>
        <v>300000</v>
      </c>
      <c r="E728" s="53">
        <f t="shared" si="313"/>
        <v>0</v>
      </c>
      <c r="F728" s="53">
        <f t="shared" si="313"/>
        <v>0</v>
      </c>
      <c r="G728" s="13">
        <f>C728+D728+E728-F728</f>
        <v>300000</v>
      </c>
      <c r="H728" s="53">
        <f t="shared" si="313"/>
        <v>0</v>
      </c>
      <c r="I728" s="53">
        <f t="shared" si="313"/>
        <v>0</v>
      </c>
      <c r="J728" s="13">
        <f>G728-I728</f>
        <v>300000</v>
      </c>
      <c r="K728" s="53">
        <f t="shared" si="313"/>
        <v>0</v>
      </c>
      <c r="L728" s="53">
        <f t="shared" si="313"/>
        <v>0</v>
      </c>
      <c r="M728" s="53">
        <f t="shared" si="313"/>
        <v>0</v>
      </c>
      <c r="N728" s="53">
        <f t="shared" si="313"/>
        <v>0</v>
      </c>
      <c r="O728" s="53">
        <f t="shared" si="313"/>
        <v>0</v>
      </c>
      <c r="P728" s="13">
        <f>O728-I728</f>
        <v>0</v>
      </c>
      <c r="Q728" s="13">
        <f>G728-O728</f>
        <v>300000</v>
      </c>
      <c r="R728" s="54"/>
      <c r="S728" s="41"/>
    </row>
    <row r="729" spans="1:60" ht="20.100000000000001" customHeight="1" x14ac:dyDescent="0.25">
      <c r="B729" s="61" t="s">
        <v>664</v>
      </c>
      <c r="C729" s="50">
        <f t="shared" ref="C729:Q729" si="314">SUM(C730:C734)</f>
        <v>8177771096</v>
      </c>
      <c r="D729" s="50">
        <f t="shared" si="314"/>
        <v>1980381527.5999999</v>
      </c>
      <c r="E729" s="50">
        <f t="shared" si="314"/>
        <v>1581341932</v>
      </c>
      <c r="F729" s="50">
        <f t="shared" si="314"/>
        <v>1481341932</v>
      </c>
      <c r="G729" s="50">
        <f>SUM(G730:G734)</f>
        <v>10258152623.6</v>
      </c>
      <c r="H729" s="50">
        <f t="shared" si="314"/>
        <v>1181686096.5</v>
      </c>
      <c r="I729" s="50">
        <f t="shared" si="314"/>
        <v>4888355216</v>
      </c>
      <c r="J729" s="50">
        <f t="shared" si="314"/>
        <v>5369797407.6000004</v>
      </c>
      <c r="K729" s="50">
        <f t="shared" si="314"/>
        <v>525198268.5</v>
      </c>
      <c r="L729" s="50">
        <f t="shared" si="314"/>
        <v>724856172.5</v>
      </c>
      <c r="M729" s="50">
        <f t="shared" si="314"/>
        <v>724856172.5</v>
      </c>
      <c r="N729" s="50">
        <f t="shared" si="314"/>
        <v>944962968.5</v>
      </c>
      <c r="O729" s="50">
        <f t="shared" si="314"/>
        <v>5578847226.5</v>
      </c>
      <c r="P729" s="50">
        <f t="shared" si="314"/>
        <v>690492010.5</v>
      </c>
      <c r="Q729" s="50">
        <f t="shared" si="314"/>
        <v>4679305397.1000004</v>
      </c>
      <c r="R729" s="51">
        <f>SUM(R730:R734)</f>
        <v>5578847226.5</v>
      </c>
      <c r="S729" s="41">
        <f t="shared" si="289"/>
        <v>0</v>
      </c>
    </row>
    <row r="730" spans="1:60" ht="20.100000000000001" customHeight="1" x14ac:dyDescent="0.25">
      <c r="B730" s="52" t="s">
        <v>866</v>
      </c>
      <c r="C730" s="53">
        <f t="shared" ref="C730:O730" si="315">C466+C482+C487+C495+C508+C513+C531+C542+C550+C555+C568+C576+C584+C593+C600</f>
        <v>1623458011</v>
      </c>
      <c r="D730" s="53">
        <f>D466+D482+D487+D495+D508+D513+D531+D542+D550+D555+D568+D576+D584+D593+D600</f>
        <v>0</v>
      </c>
      <c r="E730" s="53">
        <f t="shared" si="315"/>
        <v>0</v>
      </c>
      <c r="F730" s="53">
        <f t="shared" si="315"/>
        <v>0</v>
      </c>
      <c r="G730" s="13">
        <f>C730+D730+E730-F730</f>
        <v>1623458011</v>
      </c>
      <c r="H730" s="53">
        <f t="shared" si="315"/>
        <v>0</v>
      </c>
      <c r="I730" s="53">
        <f t="shared" si="315"/>
        <v>0</v>
      </c>
      <c r="J730" s="13">
        <f>G730-I730</f>
        <v>1623458011</v>
      </c>
      <c r="K730" s="53">
        <f t="shared" si="315"/>
        <v>0</v>
      </c>
      <c r="L730" s="53">
        <f t="shared" si="315"/>
        <v>0</v>
      </c>
      <c r="M730" s="53">
        <f t="shared" si="315"/>
        <v>0</v>
      </c>
      <c r="N730" s="53">
        <f t="shared" si="315"/>
        <v>0</v>
      </c>
      <c r="O730" s="53">
        <f t="shared" si="315"/>
        <v>0</v>
      </c>
      <c r="P730" s="13">
        <f>O730-I730</f>
        <v>0</v>
      </c>
      <c r="Q730" s="13">
        <f>G730-O730</f>
        <v>1623458011</v>
      </c>
      <c r="R730" s="54">
        <f>S466+S482+S487+S495+S508+S513+S531+S542+S550+S555+S568+S576+S584+S593+S600</f>
        <v>0</v>
      </c>
      <c r="S730" s="41"/>
    </row>
    <row r="731" spans="1:60" ht="20.100000000000001" customHeight="1" x14ac:dyDescent="0.25">
      <c r="B731" s="52" t="s">
        <v>868</v>
      </c>
      <c r="C731" s="53">
        <f t="shared" ref="C731:O731" si="316">C467+C477+C483+C488+C496+C503+C514+C523+C532+C537+C543+C556+C577+C585+C594</f>
        <v>752000000</v>
      </c>
      <c r="D731" s="53">
        <f t="shared" si="316"/>
        <v>0</v>
      </c>
      <c r="E731" s="53">
        <f t="shared" si="316"/>
        <v>0</v>
      </c>
      <c r="F731" s="53">
        <f t="shared" si="316"/>
        <v>0</v>
      </c>
      <c r="G731" s="13">
        <f>C731+D731+E731-F731</f>
        <v>752000000</v>
      </c>
      <c r="H731" s="53">
        <f t="shared" si="316"/>
        <v>9468389</v>
      </c>
      <c r="I731" s="53">
        <f t="shared" si="316"/>
        <v>75433604</v>
      </c>
      <c r="J731" s="13">
        <f>G731-I731</f>
        <v>676566396</v>
      </c>
      <c r="K731" s="53">
        <f t="shared" si="316"/>
        <v>0</v>
      </c>
      <c r="L731" s="53">
        <f t="shared" si="316"/>
        <v>0</v>
      </c>
      <c r="M731" s="53">
        <f t="shared" si="316"/>
        <v>0</v>
      </c>
      <c r="N731" s="53">
        <f t="shared" si="316"/>
        <v>9468389</v>
      </c>
      <c r="O731" s="53">
        <f t="shared" si="316"/>
        <v>75448721</v>
      </c>
      <c r="P731" s="13">
        <f>O731-I731</f>
        <v>15117</v>
      </c>
      <c r="Q731" s="13">
        <f>G731-O731</f>
        <v>676551279</v>
      </c>
      <c r="R731" s="54">
        <f>S467+S477+S483+S488+S496+S503+S514+S523+S532+S537+S543+S556+S577+S585+S594</f>
        <v>75448721</v>
      </c>
      <c r="S731" s="41"/>
    </row>
    <row r="732" spans="1:60" ht="20.100000000000001" customHeight="1" x14ac:dyDescent="0.25">
      <c r="B732" s="52" t="s">
        <v>869</v>
      </c>
      <c r="C732" s="53">
        <f t="shared" ref="C732:O732" si="317">C468+C478+C480+C484+C489+C497+C504+C509+C515+C527+C533+C538+C544+C551+C557+C569+C578+C586+C595</f>
        <v>5802313085</v>
      </c>
      <c r="D732" s="53">
        <f t="shared" si="317"/>
        <v>0</v>
      </c>
      <c r="E732" s="53">
        <f t="shared" si="317"/>
        <v>1581341932</v>
      </c>
      <c r="F732" s="53">
        <f t="shared" si="317"/>
        <v>1481341932</v>
      </c>
      <c r="G732" s="13">
        <f>C732+D732+E732-F732</f>
        <v>5902313085</v>
      </c>
      <c r="H732" s="53">
        <f t="shared" si="317"/>
        <v>749560636.5</v>
      </c>
      <c r="I732" s="53">
        <f t="shared" si="317"/>
        <v>4063394275</v>
      </c>
      <c r="J732" s="13">
        <f>G732-I732</f>
        <v>1838918810</v>
      </c>
      <c r="K732" s="53">
        <f t="shared" si="317"/>
        <v>491141280</v>
      </c>
      <c r="L732" s="53">
        <f t="shared" si="317"/>
        <v>653249184</v>
      </c>
      <c r="M732" s="53">
        <f t="shared" si="317"/>
        <v>653249184</v>
      </c>
      <c r="N732" s="53">
        <f t="shared" si="317"/>
        <v>550190572.5</v>
      </c>
      <c r="O732" s="53">
        <f t="shared" si="317"/>
        <v>4244790092.5</v>
      </c>
      <c r="P732" s="13">
        <f>O732-I732</f>
        <v>181395817.5</v>
      </c>
      <c r="Q732" s="13">
        <f>G732-O732</f>
        <v>1657522992.5</v>
      </c>
      <c r="R732" s="54">
        <f>S468+S478+S480+S484+S489+S497+S504+S509+S515+S527+S533+S538+S544+S551+S557+S569+S578+S586+S595</f>
        <v>4244790092.5</v>
      </c>
      <c r="S732" s="41"/>
    </row>
    <row r="733" spans="1:60" ht="20.100000000000001" customHeight="1" x14ac:dyDescent="0.25">
      <c r="B733" s="52" t="s">
        <v>586</v>
      </c>
      <c r="C733" s="53">
        <f t="shared" ref="C733:O733" si="318">C469+C490+C498+C516+C528+C534+C545+C552+C558+C570+C579+C587+C601</f>
        <v>0</v>
      </c>
      <c r="D733" s="53">
        <f>D469+D490+D498+D516+D528+D534+D545+D552+D558+D570+D579+D587+D601</f>
        <v>1339711599.0999999</v>
      </c>
      <c r="E733" s="53">
        <f t="shared" si="318"/>
        <v>0</v>
      </c>
      <c r="F733" s="53">
        <f t="shared" si="318"/>
        <v>0</v>
      </c>
      <c r="G733" s="13">
        <f>C733+D733+E733-F733</f>
        <v>1339711599.0999999</v>
      </c>
      <c r="H733" s="53">
        <f t="shared" si="318"/>
        <v>232731698</v>
      </c>
      <c r="I733" s="53">
        <f t="shared" si="318"/>
        <v>558951964</v>
      </c>
      <c r="J733" s="13">
        <f>G733-I733</f>
        <v>780759635.0999999</v>
      </c>
      <c r="K733" s="53">
        <f t="shared" si="318"/>
        <v>28093587.5</v>
      </c>
      <c r="L733" s="53">
        <f t="shared" si="318"/>
        <v>64993587.5</v>
      </c>
      <c r="M733" s="53">
        <f t="shared" si="318"/>
        <v>64993587.5</v>
      </c>
      <c r="N733" s="53">
        <f t="shared" si="318"/>
        <v>315287471</v>
      </c>
      <c r="O733" s="53">
        <f t="shared" si="318"/>
        <v>926077877</v>
      </c>
      <c r="P733" s="13">
        <f>O733-I733</f>
        <v>367125913</v>
      </c>
      <c r="Q733" s="13">
        <f>G733-O733</f>
        <v>413633722.0999999</v>
      </c>
      <c r="R733" s="54">
        <f>O733</f>
        <v>926077877</v>
      </c>
      <c r="S733" s="41"/>
    </row>
    <row r="734" spans="1:60" s="3" customFormat="1" ht="20.100000000000001" customHeight="1" x14ac:dyDescent="0.25">
      <c r="A734" s="1"/>
      <c r="B734" s="52" t="s">
        <v>588</v>
      </c>
      <c r="C734" s="53">
        <f t="shared" ref="C734:O734" si="319">C473+C492+C500+C505+C510+C519+C524+C539+C547+C563+C573+C590+C596+C603</f>
        <v>0</v>
      </c>
      <c r="D734" s="53">
        <f t="shared" si="319"/>
        <v>640669928.5</v>
      </c>
      <c r="E734" s="53">
        <f t="shared" si="319"/>
        <v>0</v>
      </c>
      <c r="F734" s="53">
        <f t="shared" si="319"/>
        <v>0</v>
      </c>
      <c r="G734" s="13">
        <f>C734+D734+E734-F734</f>
        <v>640669928.5</v>
      </c>
      <c r="H734" s="53">
        <f t="shared" si="319"/>
        <v>189925373</v>
      </c>
      <c r="I734" s="53">
        <f t="shared" si="319"/>
        <v>190575373</v>
      </c>
      <c r="J734" s="13">
        <f>G734-I734</f>
        <v>450094555.5</v>
      </c>
      <c r="K734" s="53">
        <f t="shared" si="319"/>
        <v>5963401</v>
      </c>
      <c r="L734" s="53">
        <f t="shared" si="319"/>
        <v>6613401</v>
      </c>
      <c r="M734" s="53">
        <f t="shared" si="319"/>
        <v>6613401</v>
      </c>
      <c r="N734" s="53">
        <f t="shared" si="319"/>
        <v>70016536</v>
      </c>
      <c r="O734" s="53">
        <f t="shared" si="319"/>
        <v>332530536</v>
      </c>
      <c r="P734" s="13">
        <f>O734-I734</f>
        <v>141955163</v>
      </c>
      <c r="Q734" s="13">
        <f>G734-O734</f>
        <v>308139392.5</v>
      </c>
      <c r="R734" s="54">
        <f>O734</f>
        <v>332530536</v>
      </c>
      <c r="S734" s="41"/>
      <c r="U734" s="1"/>
      <c r="V734" s="1"/>
      <c r="W734" s="182"/>
      <c r="X734" s="182"/>
      <c r="Y734" s="182"/>
      <c r="Z734" s="182"/>
      <c r="AA734" s="182"/>
      <c r="AB734" s="182"/>
      <c r="AC734" s="182"/>
      <c r="AD734" s="182"/>
      <c r="AE734" s="182"/>
      <c r="AF734" s="182"/>
      <c r="AG734" s="182"/>
      <c r="AH734" s="182"/>
      <c r="AI734" s="182"/>
      <c r="AJ734" s="182"/>
      <c r="AK734" s="182"/>
      <c r="AL734" s="182"/>
      <c r="AM734" s="182"/>
      <c r="AN734" s="182"/>
      <c r="AO734" s="182"/>
      <c r="AP734" s="182"/>
      <c r="AQ734" s="182"/>
      <c r="AR734" s="182"/>
      <c r="AS734" s="182"/>
      <c r="AT734" s="182"/>
      <c r="AU734" s="182"/>
      <c r="AV734" s="182"/>
      <c r="AW734" s="182"/>
      <c r="AX734" s="182"/>
      <c r="AY734" s="182"/>
      <c r="AZ734" s="360"/>
      <c r="BA734" s="360"/>
      <c r="BB734" s="360"/>
      <c r="BC734" s="360"/>
      <c r="BD734" s="360"/>
      <c r="BE734" s="360"/>
      <c r="BF734" s="360"/>
      <c r="BG734" s="360"/>
      <c r="BH734" s="360"/>
    </row>
    <row r="735" spans="1:60" s="3" customFormat="1" ht="20.100000000000001" customHeight="1" x14ac:dyDescent="0.25">
      <c r="A735" s="1"/>
      <c r="B735" s="61" t="s">
        <v>778</v>
      </c>
      <c r="C735" s="50">
        <f t="shared" ref="C735:P735" si="320">SUM(C736:C738)</f>
        <v>500436873</v>
      </c>
      <c r="D735" s="50">
        <f t="shared" si="320"/>
        <v>15676918</v>
      </c>
      <c r="E735" s="50">
        <f t="shared" si="320"/>
        <v>20000000</v>
      </c>
      <c r="F735" s="50">
        <f t="shared" si="320"/>
        <v>0</v>
      </c>
      <c r="G735" s="50">
        <f>SUM(G736:G738)</f>
        <v>536113791</v>
      </c>
      <c r="H735" s="50">
        <f t="shared" si="320"/>
        <v>229566640</v>
      </c>
      <c r="I735" s="50">
        <f t="shared" si="320"/>
        <v>269269569</v>
      </c>
      <c r="J735" s="50">
        <f t="shared" si="320"/>
        <v>266844222</v>
      </c>
      <c r="K735" s="50">
        <f t="shared" si="320"/>
        <v>72841640</v>
      </c>
      <c r="L735" s="50">
        <f t="shared" si="320"/>
        <v>111044569</v>
      </c>
      <c r="M735" s="50">
        <f t="shared" si="320"/>
        <v>111044569</v>
      </c>
      <c r="N735" s="50">
        <f t="shared" si="320"/>
        <v>44851011</v>
      </c>
      <c r="O735" s="50">
        <f t="shared" si="320"/>
        <v>304029811</v>
      </c>
      <c r="P735" s="50">
        <f t="shared" si="320"/>
        <v>34760242</v>
      </c>
      <c r="Q735" s="50">
        <f>SUM(Q736:Q738)</f>
        <v>232083980</v>
      </c>
      <c r="R735" s="51">
        <f>SUM(R736:R737)</f>
        <v>304029811</v>
      </c>
      <c r="S735" s="41">
        <f t="shared" si="289"/>
        <v>0</v>
      </c>
      <c r="W735" s="360"/>
      <c r="X735" s="360"/>
      <c r="Y735" s="360"/>
      <c r="Z735" s="360"/>
      <c r="AA735" s="360"/>
      <c r="AB735" s="360"/>
      <c r="AC735" s="360"/>
      <c r="AD735" s="360"/>
      <c r="AE735" s="360"/>
      <c r="AF735" s="360"/>
      <c r="AG735" s="360"/>
      <c r="AH735" s="360"/>
      <c r="AI735" s="360"/>
      <c r="AJ735" s="360"/>
      <c r="AK735" s="360"/>
      <c r="AL735" s="360"/>
      <c r="AM735" s="360"/>
      <c r="AN735" s="360"/>
      <c r="AO735" s="360"/>
      <c r="AP735" s="360"/>
      <c r="AQ735" s="360"/>
      <c r="AR735" s="360"/>
      <c r="AS735" s="360"/>
      <c r="AT735" s="360"/>
      <c r="AU735" s="360"/>
      <c r="AV735" s="360"/>
      <c r="AW735" s="360"/>
      <c r="AX735" s="360"/>
      <c r="AY735" s="360"/>
      <c r="AZ735" s="360"/>
      <c r="BA735" s="360"/>
      <c r="BB735" s="360"/>
      <c r="BC735" s="360"/>
      <c r="BD735" s="360"/>
      <c r="BE735" s="360"/>
      <c r="BF735" s="360"/>
      <c r="BG735" s="360"/>
      <c r="BH735" s="360"/>
    </row>
    <row r="736" spans="1:60" ht="20.100000000000001" customHeight="1" x14ac:dyDescent="0.25">
      <c r="B736" s="52" t="s">
        <v>866</v>
      </c>
      <c r="C736" s="53">
        <f t="shared" ref="C736:O736" si="321">C608+C614</f>
        <v>163836873</v>
      </c>
      <c r="D736" s="53">
        <f t="shared" si="321"/>
        <v>0</v>
      </c>
      <c r="E736" s="53">
        <f t="shared" si="321"/>
        <v>0</v>
      </c>
      <c r="F736" s="53">
        <f t="shared" si="321"/>
        <v>0</v>
      </c>
      <c r="G736" s="13">
        <f>C736+D736+E736-F736</f>
        <v>163836873</v>
      </c>
      <c r="H736" s="53">
        <f t="shared" si="321"/>
        <v>13816000</v>
      </c>
      <c r="I736" s="53">
        <f t="shared" si="321"/>
        <v>13816000</v>
      </c>
      <c r="J736" s="13">
        <f>G736-I736</f>
        <v>150020873</v>
      </c>
      <c r="K736" s="53">
        <f t="shared" si="321"/>
        <v>2600000</v>
      </c>
      <c r="L736" s="53">
        <f t="shared" si="321"/>
        <v>2600000</v>
      </c>
      <c r="M736" s="53">
        <f t="shared" si="321"/>
        <v>2600000</v>
      </c>
      <c r="N736" s="53">
        <f t="shared" si="321"/>
        <v>0</v>
      </c>
      <c r="O736" s="53">
        <f t="shared" si="321"/>
        <v>13816000</v>
      </c>
      <c r="P736" s="13">
        <f>O736-I736</f>
        <v>0</v>
      </c>
      <c r="Q736" s="13">
        <f>G736-O736</f>
        <v>150020873</v>
      </c>
      <c r="R736" s="54">
        <f>S608+S614</f>
        <v>13816000</v>
      </c>
      <c r="S736" s="41"/>
      <c r="U736" s="3"/>
      <c r="V736" s="3"/>
      <c r="W736" s="360"/>
      <c r="X736" s="360"/>
      <c r="Y736" s="360"/>
      <c r="Z736" s="360"/>
      <c r="AA736" s="360"/>
      <c r="AB736" s="360"/>
      <c r="AC736" s="360"/>
      <c r="AD736" s="360"/>
      <c r="AE736" s="360"/>
      <c r="AF736" s="360"/>
      <c r="AG736" s="360"/>
      <c r="AH736" s="360"/>
      <c r="AI736" s="360"/>
      <c r="AJ736" s="360"/>
      <c r="AK736" s="360"/>
      <c r="AL736" s="360"/>
      <c r="AM736" s="360"/>
      <c r="AN736" s="360"/>
      <c r="AO736" s="360"/>
      <c r="AP736" s="360"/>
      <c r="AQ736" s="360"/>
      <c r="AR736" s="360"/>
      <c r="AS736" s="360"/>
      <c r="AT736" s="360"/>
      <c r="AU736" s="360"/>
      <c r="AV736" s="360"/>
      <c r="AW736" s="360"/>
      <c r="AX736" s="360"/>
      <c r="AY736" s="360"/>
    </row>
    <row r="737" spans="2:19" ht="20.100000000000001" customHeight="1" x14ac:dyDescent="0.25">
      <c r="B737" s="52" t="s">
        <v>869</v>
      </c>
      <c r="C737" s="53">
        <f t="shared" ref="C737:O737" si="322">C609+C615+C617</f>
        <v>336600000</v>
      </c>
      <c r="D737" s="53">
        <f t="shared" si="322"/>
        <v>0</v>
      </c>
      <c r="E737" s="53">
        <f t="shared" si="322"/>
        <v>20000000</v>
      </c>
      <c r="F737" s="53">
        <f t="shared" si="322"/>
        <v>0</v>
      </c>
      <c r="G737" s="13">
        <f>C737+D737+E737-F737</f>
        <v>356600000</v>
      </c>
      <c r="H737" s="53">
        <f t="shared" si="322"/>
        <v>215750640</v>
      </c>
      <c r="I737" s="53">
        <f t="shared" si="322"/>
        <v>255453569</v>
      </c>
      <c r="J737" s="13">
        <f>G737-I737</f>
        <v>101146431</v>
      </c>
      <c r="K737" s="53">
        <f t="shared" si="322"/>
        <v>70241640</v>
      </c>
      <c r="L737" s="53">
        <f t="shared" si="322"/>
        <v>108444569</v>
      </c>
      <c r="M737" s="53">
        <f t="shared" si="322"/>
        <v>108444569</v>
      </c>
      <c r="N737" s="53">
        <f t="shared" si="322"/>
        <v>44851011</v>
      </c>
      <c r="O737" s="53">
        <f t="shared" si="322"/>
        <v>290213811</v>
      </c>
      <c r="P737" s="13">
        <f>O737-I737</f>
        <v>34760242</v>
      </c>
      <c r="Q737" s="13">
        <f>G737-O737</f>
        <v>66386189</v>
      </c>
      <c r="R737" s="54">
        <f>S609+S615+S617</f>
        <v>290213811</v>
      </c>
      <c r="S737" s="41"/>
    </row>
    <row r="738" spans="2:19" ht="20.100000000000001" customHeight="1" x14ac:dyDescent="0.25">
      <c r="B738" s="52" t="s">
        <v>586</v>
      </c>
      <c r="C738" s="53">
        <f t="shared" ref="C738:O738" si="323">C610</f>
        <v>0</v>
      </c>
      <c r="D738" s="53">
        <f t="shared" si="323"/>
        <v>15676918</v>
      </c>
      <c r="E738" s="53">
        <f t="shared" si="323"/>
        <v>0</v>
      </c>
      <c r="F738" s="53">
        <f t="shared" si="323"/>
        <v>0</v>
      </c>
      <c r="G738" s="13">
        <f>C738+D738+E738-F738</f>
        <v>15676918</v>
      </c>
      <c r="H738" s="53">
        <f t="shared" si="323"/>
        <v>0</v>
      </c>
      <c r="I738" s="53">
        <f t="shared" si="323"/>
        <v>0</v>
      </c>
      <c r="J738" s="13">
        <f>G738-I738</f>
        <v>15676918</v>
      </c>
      <c r="K738" s="53">
        <f t="shared" si="323"/>
        <v>0</v>
      </c>
      <c r="L738" s="53">
        <f t="shared" si="323"/>
        <v>0</v>
      </c>
      <c r="M738" s="53">
        <f t="shared" si="323"/>
        <v>0</v>
      </c>
      <c r="N738" s="53">
        <f t="shared" si="323"/>
        <v>0</v>
      </c>
      <c r="O738" s="53">
        <f t="shared" si="323"/>
        <v>0</v>
      </c>
      <c r="P738" s="13">
        <f>O738-I738</f>
        <v>0</v>
      </c>
      <c r="Q738" s="13">
        <f>G738-O738</f>
        <v>15676918</v>
      </c>
      <c r="R738" s="54"/>
      <c r="S738" s="41"/>
    </row>
    <row r="739" spans="2:19" ht="20.100000000000001" customHeight="1" x14ac:dyDescent="0.25">
      <c r="B739" s="61" t="s">
        <v>790</v>
      </c>
      <c r="C739" s="50">
        <f t="shared" ref="C739:P739" si="324">SUM(C740:C748)</f>
        <v>7005992713.8338375</v>
      </c>
      <c r="D739" s="50">
        <f t="shared" si="324"/>
        <v>7436304380.3400002</v>
      </c>
      <c r="E739" s="50">
        <f t="shared" si="324"/>
        <v>1567215000</v>
      </c>
      <c r="F739" s="50">
        <f t="shared" si="324"/>
        <v>0</v>
      </c>
      <c r="G739" s="50">
        <f>SUM(G740:G748)</f>
        <v>16009512094.173838</v>
      </c>
      <c r="H739" s="50">
        <f t="shared" si="324"/>
        <v>836500911.82999992</v>
      </c>
      <c r="I739" s="50">
        <f t="shared" si="324"/>
        <v>3169865720.3900003</v>
      </c>
      <c r="J739" s="50">
        <f t="shared" si="324"/>
        <v>12839646373.783836</v>
      </c>
      <c r="K739" s="50">
        <f t="shared" si="324"/>
        <v>1202947310.8900001</v>
      </c>
      <c r="L739" s="50">
        <f t="shared" si="324"/>
        <v>1277575306.8900001</v>
      </c>
      <c r="M739" s="50">
        <f t="shared" si="324"/>
        <v>1277575306.8900001</v>
      </c>
      <c r="N739" s="50">
        <f t="shared" si="324"/>
        <v>245378473.00000006</v>
      </c>
      <c r="O739" s="50">
        <f t="shared" si="324"/>
        <v>6404372009.4700003</v>
      </c>
      <c r="P739" s="50">
        <f t="shared" si="324"/>
        <v>3234506289.0800004</v>
      </c>
      <c r="Q739" s="50">
        <f>SUM(Q740:Q748)</f>
        <v>9605140084.7038364</v>
      </c>
      <c r="R739" s="51">
        <f>SUM(R740:R748)</f>
        <v>6404372009.4700003</v>
      </c>
      <c r="S739" s="41">
        <f t="shared" si="289"/>
        <v>0</v>
      </c>
    </row>
    <row r="740" spans="2:19" ht="20.100000000000001" customHeight="1" x14ac:dyDescent="0.25">
      <c r="B740" s="52" t="s">
        <v>866</v>
      </c>
      <c r="C740" s="53">
        <f t="shared" ref="C740:O740" si="325">C621+C630+C637+C658+C671+C680</f>
        <v>2714373475</v>
      </c>
      <c r="D740" s="53">
        <f t="shared" si="325"/>
        <v>0</v>
      </c>
      <c r="E740" s="53">
        <f t="shared" si="325"/>
        <v>0</v>
      </c>
      <c r="F740" s="53">
        <f t="shared" si="325"/>
        <v>0</v>
      </c>
      <c r="G740" s="13">
        <f t="shared" ref="G740:G748" si="326">C740+D740+E740-F740</f>
        <v>2714373475</v>
      </c>
      <c r="H740" s="53">
        <f t="shared" si="325"/>
        <v>0</v>
      </c>
      <c r="I740" s="53">
        <f t="shared" si="325"/>
        <v>0</v>
      </c>
      <c r="J740" s="13">
        <f t="shared" ref="J740:J748" si="327">G740-I740</f>
        <v>2714373475</v>
      </c>
      <c r="K740" s="53">
        <f t="shared" si="325"/>
        <v>0</v>
      </c>
      <c r="L740" s="53">
        <f t="shared" si="325"/>
        <v>0</v>
      </c>
      <c r="M740" s="53">
        <f t="shared" si="325"/>
        <v>0</v>
      </c>
      <c r="N740" s="53">
        <f t="shared" si="325"/>
        <v>0</v>
      </c>
      <c r="O740" s="53">
        <f t="shared" si="325"/>
        <v>0</v>
      </c>
      <c r="P740" s="13">
        <f t="shared" ref="P740:P748" si="328">O740-I740</f>
        <v>0</v>
      </c>
      <c r="Q740" s="13">
        <f t="shared" ref="Q740:Q748" si="329">G740-O740</f>
        <v>2714373475</v>
      </c>
      <c r="R740" s="54">
        <f>S621+S630+S637+S658+S671+S680</f>
        <v>0</v>
      </c>
      <c r="S740" s="41"/>
    </row>
    <row r="741" spans="2:19" ht="20.100000000000001" customHeight="1" x14ac:dyDescent="0.25">
      <c r="B741" s="52" t="s">
        <v>870</v>
      </c>
      <c r="C741" s="53">
        <f t="shared" ref="C741:O741" si="330">C659+C672</f>
        <v>1000000000</v>
      </c>
      <c r="D741" s="53">
        <f t="shared" si="330"/>
        <v>0</v>
      </c>
      <c r="E741" s="53">
        <f t="shared" si="330"/>
        <v>0</v>
      </c>
      <c r="F741" s="53">
        <f t="shared" si="330"/>
        <v>0</v>
      </c>
      <c r="G741" s="13">
        <f t="shared" si="326"/>
        <v>1000000000</v>
      </c>
      <c r="H741" s="53">
        <f t="shared" si="330"/>
        <v>0</v>
      </c>
      <c r="I741" s="53">
        <f t="shared" si="330"/>
        <v>0</v>
      </c>
      <c r="J741" s="13">
        <f t="shared" si="327"/>
        <v>1000000000</v>
      </c>
      <c r="K741" s="53">
        <f t="shared" si="330"/>
        <v>0</v>
      </c>
      <c r="L741" s="53">
        <f t="shared" si="330"/>
        <v>0</v>
      </c>
      <c r="M741" s="53">
        <f t="shared" si="330"/>
        <v>0</v>
      </c>
      <c r="N741" s="53">
        <f t="shared" si="330"/>
        <v>0</v>
      </c>
      <c r="O741" s="53">
        <f t="shared" si="330"/>
        <v>0</v>
      </c>
      <c r="P741" s="13">
        <f t="shared" si="328"/>
        <v>0</v>
      </c>
      <c r="Q741" s="13">
        <f t="shared" si="329"/>
        <v>1000000000</v>
      </c>
      <c r="R741" s="54">
        <f>S659+S672</f>
        <v>0</v>
      </c>
      <c r="S741" s="41"/>
    </row>
    <row r="742" spans="2:19" ht="20.100000000000001" customHeight="1" x14ac:dyDescent="0.25">
      <c r="B742" s="52" t="s">
        <v>868</v>
      </c>
      <c r="C742" s="53">
        <f t="shared" ref="C742:O742" si="331">C622+C631+C638+C660+C673+C681</f>
        <v>470000000</v>
      </c>
      <c r="D742" s="53">
        <f t="shared" si="331"/>
        <v>0</v>
      </c>
      <c r="E742" s="53">
        <f t="shared" si="331"/>
        <v>0</v>
      </c>
      <c r="F742" s="53">
        <f t="shared" si="331"/>
        <v>0</v>
      </c>
      <c r="G742" s="13">
        <f t="shared" si="326"/>
        <v>470000000</v>
      </c>
      <c r="H742" s="53">
        <f t="shared" si="331"/>
        <v>11000000</v>
      </c>
      <c r="I742" s="53">
        <f t="shared" si="331"/>
        <v>79501783.5</v>
      </c>
      <c r="J742" s="13">
        <f t="shared" si="327"/>
        <v>390498216.5</v>
      </c>
      <c r="K742" s="53">
        <f t="shared" si="331"/>
        <v>2750000</v>
      </c>
      <c r="L742" s="53">
        <f t="shared" si="331"/>
        <v>2750000</v>
      </c>
      <c r="M742" s="53">
        <f t="shared" si="331"/>
        <v>2750000</v>
      </c>
      <c r="N742" s="53">
        <f t="shared" si="331"/>
        <v>0</v>
      </c>
      <c r="O742" s="53">
        <f t="shared" si="331"/>
        <v>338501783.5</v>
      </c>
      <c r="P742" s="13">
        <f t="shared" si="328"/>
        <v>259000000</v>
      </c>
      <c r="Q742" s="13">
        <f t="shared" si="329"/>
        <v>131498216.5</v>
      </c>
      <c r="R742" s="54">
        <f>S622+S631+S638+S660+S673+S681</f>
        <v>338501783.5</v>
      </c>
      <c r="S742" s="41"/>
    </row>
    <row r="743" spans="2:19" ht="20.100000000000001" customHeight="1" x14ac:dyDescent="0.25">
      <c r="B743" s="52" t="s">
        <v>869</v>
      </c>
      <c r="C743" s="53">
        <f t="shared" ref="C743:O743" si="332">C639+C661+C674+C678+C682</f>
        <v>2221129238.8338375</v>
      </c>
      <c r="D743" s="53">
        <f t="shared" si="332"/>
        <v>0</v>
      </c>
      <c r="E743" s="53">
        <f t="shared" si="332"/>
        <v>1567215000</v>
      </c>
      <c r="F743" s="53">
        <f t="shared" si="332"/>
        <v>0</v>
      </c>
      <c r="G743" s="13">
        <f t="shared" si="326"/>
        <v>3788344238.8338375</v>
      </c>
      <c r="H743" s="53">
        <f t="shared" si="332"/>
        <v>274292395.98000002</v>
      </c>
      <c r="I743" s="53">
        <f t="shared" si="332"/>
        <v>1281961508.77</v>
      </c>
      <c r="J743" s="13">
        <f t="shared" si="327"/>
        <v>2506382730.0638375</v>
      </c>
      <c r="K743" s="53">
        <f t="shared" si="332"/>
        <v>200815410</v>
      </c>
      <c r="L743" s="53">
        <f t="shared" si="332"/>
        <v>249338710</v>
      </c>
      <c r="M743" s="53">
        <f t="shared" si="332"/>
        <v>249338710</v>
      </c>
      <c r="N743" s="53">
        <f t="shared" si="332"/>
        <v>151852462.98000008</v>
      </c>
      <c r="O743" s="53">
        <f t="shared" si="332"/>
        <v>3406427834.6800003</v>
      </c>
      <c r="P743" s="13">
        <f t="shared" si="328"/>
        <v>2124466325.9100003</v>
      </c>
      <c r="Q743" s="13">
        <f t="shared" si="329"/>
        <v>381916404.1538372</v>
      </c>
      <c r="R743" s="54">
        <f>S639+S661+S674+S678+S682</f>
        <v>3406427834.6800003</v>
      </c>
      <c r="S743" s="41"/>
    </row>
    <row r="744" spans="2:19" ht="20.100000000000001" customHeight="1" x14ac:dyDescent="0.25">
      <c r="B744" s="63" t="s">
        <v>871</v>
      </c>
      <c r="C744" s="64">
        <f t="shared" ref="C744:O744" si="333">C640</f>
        <v>600490000</v>
      </c>
      <c r="D744" s="64">
        <f t="shared" si="333"/>
        <v>0</v>
      </c>
      <c r="E744" s="64">
        <f t="shared" si="333"/>
        <v>0</v>
      </c>
      <c r="F744" s="64">
        <f t="shared" si="333"/>
        <v>0</v>
      </c>
      <c r="G744" s="13">
        <f t="shared" si="326"/>
        <v>600490000</v>
      </c>
      <c r="H744" s="64">
        <f t="shared" si="333"/>
        <v>0</v>
      </c>
      <c r="I744" s="64">
        <f t="shared" si="333"/>
        <v>0</v>
      </c>
      <c r="J744" s="13">
        <f t="shared" si="327"/>
        <v>600490000</v>
      </c>
      <c r="K744" s="64">
        <f t="shared" si="333"/>
        <v>0</v>
      </c>
      <c r="L744" s="64">
        <f t="shared" si="333"/>
        <v>0</v>
      </c>
      <c r="M744" s="64">
        <f t="shared" si="333"/>
        <v>0</v>
      </c>
      <c r="N744" s="64">
        <f t="shared" si="333"/>
        <v>0</v>
      </c>
      <c r="O744" s="64">
        <f t="shared" si="333"/>
        <v>0</v>
      </c>
      <c r="P744" s="13">
        <f t="shared" si="328"/>
        <v>0</v>
      </c>
      <c r="Q744" s="13">
        <f t="shared" si="329"/>
        <v>600490000</v>
      </c>
      <c r="R744" s="65">
        <f>S640</f>
        <v>0</v>
      </c>
      <c r="S744" s="41"/>
    </row>
    <row r="745" spans="2:19" ht="20.100000000000001" customHeight="1" x14ac:dyDescent="0.25">
      <c r="B745" s="52" t="s">
        <v>586</v>
      </c>
      <c r="C745" s="53">
        <f t="shared" ref="C745:O745" si="334">C623+C632+C641+C662</f>
        <v>0</v>
      </c>
      <c r="D745" s="53">
        <f t="shared" si="334"/>
        <v>1979442335.1700001</v>
      </c>
      <c r="E745" s="53">
        <f t="shared" si="334"/>
        <v>0</v>
      </c>
      <c r="F745" s="53">
        <f t="shared" si="334"/>
        <v>0</v>
      </c>
      <c r="G745" s="13">
        <f t="shared" si="326"/>
        <v>1979442335.1700001</v>
      </c>
      <c r="H745" s="53">
        <f t="shared" si="334"/>
        <v>453949925.14999998</v>
      </c>
      <c r="I745" s="53">
        <f t="shared" si="334"/>
        <v>784241819.14999998</v>
      </c>
      <c r="J745" s="13">
        <f t="shared" si="327"/>
        <v>1195200516.02</v>
      </c>
      <c r="K745" s="53">
        <f t="shared" si="334"/>
        <v>187480764.21000001</v>
      </c>
      <c r="L745" s="53">
        <f t="shared" si="334"/>
        <v>187480764.21000001</v>
      </c>
      <c r="M745" s="53">
        <f t="shared" si="334"/>
        <v>187480764.21000001</v>
      </c>
      <c r="N745" s="53">
        <f t="shared" si="334"/>
        <v>6000000</v>
      </c>
      <c r="O745" s="53">
        <f t="shared" si="334"/>
        <v>1579911819.1500001</v>
      </c>
      <c r="P745" s="13">
        <f t="shared" si="328"/>
        <v>795670000.00000012</v>
      </c>
      <c r="Q745" s="13">
        <f t="shared" si="329"/>
        <v>399530516.01999998</v>
      </c>
      <c r="R745" s="54">
        <f>O745</f>
        <v>1579911819.1500001</v>
      </c>
      <c r="S745" s="41"/>
    </row>
    <row r="746" spans="2:19" ht="20.100000000000001" customHeight="1" x14ac:dyDescent="0.25">
      <c r="B746" s="63" t="s">
        <v>588</v>
      </c>
      <c r="C746" s="64">
        <f t="shared" ref="C746:O746" si="335">C626+C634+C654+C667+C675</f>
        <v>0</v>
      </c>
      <c r="D746" s="64">
        <f t="shared" si="335"/>
        <v>1599357437.5999999</v>
      </c>
      <c r="E746" s="64">
        <f t="shared" si="335"/>
        <v>0</v>
      </c>
      <c r="F746" s="64">
        <f t="shared" si="335"/>
        <v>0</v>
      </c>
      <c r="G746" s="13">
        <f t="shared" si="326"/>
        <v>1599357437.5999999</v>
      </c>
      <c r="H746" s="64">
        <f t="shared" si="335"/>
        <v>35955932.439999998</v>
      </c>
      <c r="I746" s="64">
        <f t="shared" si="335"/>
        <v>187053254.70999998</v>
      </c>
      <c r="J746" s="13">
        <f t="shared" si="327"/>
        <v>1412304182.8899999</v>
      </c>
      <c r="K746" s="64">
        <f t="shared" si="335"/>
        <v>33830538.420000002</v>
      </c>
      <c r="L746" s="64">
        <f t="shared" si="335"/>
        <v>33830538.420000002</v>
      </c>
      <c r="M746" s="64">
        <f t="shared" si="335"/>
        <v>33830538.420000002</v>
      </c>
      <c r="N746" s="64">
        <f t="shared" si="335"/>
        <v>87526010.019999996</v>
      </c>
      <c r="O746" s="64">
        <f t="shared" si="335"/>
        <v>242423217.88</v>
      </c>
      <c r="P746" s="13">
        <f t="shared" si="328"/>
        <v>55369963.170000017</v>
      </c>
      <c r="Q746" s="13">
        <f t="shared" si="329"/>
        <v>1356934219.7199998</v>
      </c>
      <c r="R746" s="65">
        <f>O746</f>
        <v>242423217.88</v>
      </c>
      <c r="S746" s="41"/>
    </row>
    <row r="747" spans="2:19" ht="20.100000000000001" customHeight="1" x14ac:dyDescent="0.25">
      <c r="B747" s="66" t="s">
        <v>829</v>
      </c>
      <c r="C747" s="53">
        <f t="shared" ref="C747:O747" si="336">C651+C664</f>
        <v>0</v>
      </c>
      <c r="D747" s="53">
        <f t="shared" si="336"/>
        <v>945669485.06999993</v>
      </c>
      <c r="E747" s="53">
        <f t="shared" si="336"/>
        <v>0</v>
      </c>
      <c r="F747" s="53">
        <f t="shared" si="336"/>
        <v>0</v>
      </c>
      <c r="G747" s="13">
        <f t="shared" si="326"/>
        <v>945669485.06999993</v>
      </c>
      <c r="H747" s="53">
        <f t="shared" si="336"/>
        <v>61302658.259999998</v>
      </c>
      <c r="I747" s="53">
        <f t="shared" si="336"/>
        <v>811002658.25999999</v>
      </c>
      <c r="J747" s="13">
        <f t="shared" si="327"/>
        <v>134666826.80999994</v>
      </c>
      <c r="K747" s="53">
        <f t="shared" si="336"/>
        <v>778070598.25999999</v>
      </c>
      <c r="L747" s="53">
        <f t="shared" si="336"/>
        <v>778070598.25999999</v>
      </c>
      <c r="M747" s="53">
        <f t="shared" si="336"/>
        <v>778070598.25999999</v>
      </c>
      <c r="N747" s="53">
        <f t="shared" si="336"/>
        <v>0</v>
      </c>
      <c r="O747" s="53">
        <f t="shared" si="336"/>
        <v>811002658.25999999</v>
      </c>
      <c r="P747" s="13">
        <f t="shared" si="328"/>
        <v>0</v>
      </c>
      <c r="Q747" s="13">
        <f t="shared" si="329"/>
        <v>134666826.80999994</v>
      </c>
      <c r="R747" s="54">
        <f>O747</f>
        <v>811002658.25999999</v>
      </c>
      <c r="S747" s="41"/>
    </row>
    <row r="748" spans="2:19" ht="20.100000000000001" customHeight="1" thickBot="1" x14ac:dyDescent="0.3">
      <c r="B748" s="67" t="s">
        <v>812</v>
      </c>
      <c r="C748" s="68">
        <f t="shared" ref="C748:O748" si="337">C645</f>
        <v>0</v>
      </c>
      <c r="D748" s="68">
        <f t="shared" si="337"/>
        <v>2911835122.5</v>
      </c>
      <c r="E748" s="68">
        <f t="shared" si="337"/>
        <v>0</v>
      </c>
      <c r="F748" s="68">
        <f t="shared" si="337"/>
        <v>0</v>
      </c>
      <c r="G748" s="35">
        <f t="shared" si="326"/>
        <v>2911835122.5</v>
      </c>
      <c r="H748" s="68">
        <f t="shared" si="337"/>
        <v>0</v>
      </c>
      <c r="I748" s="68">
        <f t="shared" si="337"/>
        <v>26104696</v>
      </c>
      <c r="J748" s="35">
        <f t="shared" si="327"/>
        <v>2885730426.5</v>
      </c>
      <c r="K748" s="68">
        <f t="shared" si="337"/>
        <v>0</v>
      </c>
      <c r="L748" s="68">
        <f t="shared" si="337"/>
        <v>26104696</v>
      </c>
      <c r="M748" s="68">
        <f t="shared" si="337"/>
        <v>26104696</v>
      </c>
      <c r="N748" s="68">
        <f t="shared" si="337"/>
        <v>0</v>
      </c>
      <c r="O748" s="68">
        <f t="shared" si="337"/>
        <v>26104696</v>
      </c>
      <c r="P748" s="35">
        <f t="shared" si="328"/>
        <v>0</v>
      </c>
      <c r="Q748" s="35">
        <f t="shared" si="329"/>
        <v>2885730426.5</v>
      </c>
      <c r="R748" s="69">
        <f>O748</f>
        <v>26104696</v>
      </c>
      <c r="S748" s="41"/>
    </row>
    <row r="749" spans="2:19" ht="20.100000000000001" customHeight="1" x14ac:dyDescent="0.25">
      <c r="B749"/>
      <c r="C749" s="70"/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70"/>
      <c r="P749" s="70"/>
      <c r="Q749" s="70"/>
    </row>
    <row r="750" spans="2:19" ht="20.100000000000001" customHeight="1" thickBot="1" x14ac:dyDescent="0.3">
      <c r="I750" s="73"/>
      <c r="K750" s="74"/>
    </row>
    <row r="751" spans="2:19" ht="20.100000000000001" customHeight="1" x14ac:dyDescent="0.25">
      <c r="B751" s="463" t="s">
        <v>872</v>
      </c>
      <c r="C751" s="464"/>
      <c r="D751" s="464"/>
      <c r="E751" s="464"/>
      <c r="F751" s="464"/>
      <c r="G751" s="464"/>
      <c r="H751" s="464"/>
      <c r="I751" s="464"/>
      <c r="J751" s="464"/>
      <c r="K751" s="464"/>
      <c r="L751" s="464"/>
      <c r="M751" s="465"/>
      <c r="N751" s="75"/>
      <c r="O751" s="75"/>
      <c r="P751" s="75"/>
      <c r="Q751" s="75"/>
    </row>
    <row r="752" spans="2:19" ht="20.100000000000001" customHeight="1" x14ac:dyDescent="0.25">
      <c r="B752" s="466" t="s">
        <v>873</v>
      </c>
      <c r="C752" s="467"/>
      <c r="D752" s="467"/>
      <c r="E752" s="467"/>
      <c r="F752" s="467"/>
      <c r="G752" s="468"/>
      <c r="H752" s="76"/>
      <c r="I752" s="469" t="s">
        <v>874</v>
      </c>
      <c r="J752" s="469"/>
      <c r="K752" s="469" t="s">
        <v>875</v>
      </c>
      <c r="L752" s="469"/>
      <c r="M752" s="77" t="s">
        <v>876</v>
      </c>
      <c r="N752" s="75"/>
      <c r="O752" s="75"/>
      <c r="P752" s="75"/>
      <c r="Q752" s="75"/>
    </row>
    <row r="753" spans="1:60" s="29" customFormat="1" ht="20.100000000000001" customHeight="1" x14ac:dyDescent="0.25">
      <c r="A753" s="1"/>
      <c r="B753" s="473" t="s">
        <v>877</v>
      </c>
      <c r="C753" s="474"/>
      <c r="D753" s="474"/>
      <c r="E753" s="474"/>
      <c r="F753" s="474"/>
      <c r="G753" s="475"/>
      <c r="H753" s="78"/>
      <c r="I753" s="476">
        <f>G10+G102+G321+G334+G356+G364+G372+G376+G391+G395+G405+G413+G421+G425+G441+G446+G455+G460+G468+G478+G480+G484+G489+G497+G504+G509+G515+G527+G533+G538+G544+G551+G557+G569+G578+G586+G595+G609+G615+G617+G639+G661+G674+G678+G682+G390+G659+G672</f>
        <v>215609416068.48712</v>
      </c>
      <c r="J753" s="476"/>
      <c r="K753" s="477">
        <f>I10+I102+I321+I334+I356+I364+I372+I376+I391+I395+I405+I413+I421+I425+I441+I446+I455+I460+I468+I478+I480+I484+I489+I497+I504+I509+I515+I527+I533+I538+I544+I551+I557+I569+I578+I586+I595+I609+I615+I617+I639+I661+I674+I678+I682+I390+I659+I672</f>
        <v>87766224868.899261</v>
      </c>
      <c r="L753" s="477"/>
      <c r="M753" s="79">
        <f>K753/I753</f>
        <v>0.40706118716550305</v>
      </c>
      <c r="N753" s="75"/>
      <c r="O753" s="75"/>
      <c r="P753" s="75"/>
      <c r="Q753" s="75"/>
      <c r="R753" s="1"/>
      <c r="S753" s="1"/>
      <c r="U753" s="1"/>
      <c r="V753" s="1"/>
      <c r="W753" s="182"/>
      <c r="X753" s="182"/>
      <c r="Y753" s="182"/>
      <c r="Z753" s="182"/>
      <c r="AA753" s="182"/>
      <c r="AB753" s="182"/>
      <c r="AC753" s="182"/>
      <c r="AD753" s="182"/>
      <c r="AE753" s="182"/>
      <c r="AF753" s="182"/>
      <c r="AG753" s="182"/>
      <c r="AH753" s="182"/>
      <c r="AI753" s="182"/>
      <c r="AJ753" s="182"/>
      <c r="AK753" s="182"/>
      <c r="AL753" s="182"/>
      <c r="AM753" s="182"/>
      <c r="AN753" s="182"/>
      <c r="AO753" s="182"/>
      <c r="AP753" s="182"/>
      <c r="AQ753" s="182"/>
      <c r="AR753" s="182"/>
      <c r="AS753" s="182"/>
      <c r="AT753" s="182"/>
      <c r="AU753" s="182"/>
      <c r="AV753" s="182"/>
      <c r="AW753" s="182"/>
      <c r="AX753" s="182"/>
      <c r="AY753" s="182"/>
      <c r="AZ753" s="369"/>
      <c r="BA753" s="369"/>
      <c r="BB753" s="369"/>
      <c r="BC753" s="369"/>
      <c r="BD753" s="369"/>
      <c r="BE753" s="369"/>
      <c r="BF753" s="369"/>
      <c r="BG753" s="369"/>
      <c r="BH753" s="369"/>
    </row>
    <row r="754" spans="1:60" s="29" customFormat="1" ht="20.100000000000001" customHeight="1" thickBot="1" x14ac:dyDescent="0.3">
      <c r="A754" s="1"/>
      <c r="B754" s="478" t="s">
        <v>878</v>
      </c>
      <c r="C754" s="479"/>
      <c r="D754" s="479"/>
      <c r="E754" s="479"/>
      <c r="F754" s="479"/>
      <c r="G754" s="480"/>
      <c r="H754" s="80"/>
      <c r="I754" s="481">
        <f>G354+G355+G357+G359+G362+G363+G365+G368+G371+G374+G375+G377+G381+G385+G386+G387+G393+G394+G396+G401+G403+G404+G406+G408+G412+G414+G419+G420+G423+G424+G440+G442+G445+G449+G454+G456+G459+G461+G466+G467+G469+G473+G477+G482+G483+G487+G488+G490+G492+G495+G496+G498+G500+G503+G505+G508+G510+G513+G514+G516+G519+G523+G524+G528+G531+G532+G534+G537+G539+G542+G543+G545+G547+G550+G552+G555+G556+G558+G563+G568+G570+G573+G576+G577+G579+G584+G585+G587+G590+G593+G594+G596+G600+G601+G603+G608+G610+G614+G621+G622+G623+G626+G630+G631+G632+G634+G637+G638+G640+G641+G645+G651+G654+G658+G660+G662+G664+G667+G671+G673+G675+G680+G681+G426+G447</f>
        <v>29599501866.840004</v>
      </c>
      <c r="J754" s="481"/>
      <c r="K754" s="482">
        <f>I354+I355+I357+I359+I362+I363+I365+I368+I371+I374+I375+I377+I381+I385+I386+I387+I393+I394+I396+I401+I403+I404+I406+I408+I412+I414+I419+I420+I423+I424+I440+I442+I445+I449+I454+I456+I459+I461+I466+I467+I469+I473+I477+I482+I483+I487+I488+I490+I492+I495+I496+I498+I500+I503+I505+I508+I510+I513+I514+I516+I519+I523+I524+I528+I531+I532+I534+I537+I539+I542+I543+I545+I547+I550+I552+I555+I556+I558+I563+I568+I570+I573+I576+I577+I579+I584+I585+I587+I590+I593+I594+I596+I600+I601+I603+I608+I610+I614+I621+I622+I623+I626+I630+I631+I632+I634+I637+I638+I640+I641+I645+I651+I654+I658+I660+I662+I664+I667+I671+I673+I675+I680+I681+I426+I444</f>
        <v>2985196555.6200004</v>
      </c>
      <c r="L754" s="482"/>
      <c r="M754" s="81">
        <f>K754/I754</f>
        <v>0.10085293222330485</v>
      </c>
      <c r="N754" s="75"/>
      <c r="O754" s="75"/>
      <c r="P754" s="75"/>
      <c r="Q754" s="75"/>
      <c r="R754" s="1"/>
      <c r="S754" s="1"/>
      <c r="W754" s="369"/>
      <c r="X754" s="369"/>
      <c r="Y754" s="369"/>
      <c r="Z754" s="369"/>
      <c r="AA754" s="369"/>
      <c r="AB754" s="369"/>
      <c r="AC754" s="369"/>
      <c r="AD754" s="369"/>
      <c r="AE754" s="369"/>
      <c r="AF754" s="369"/>
      <c r="AG754" s="369"/>
      <c r="AH754" s="369"/>
      <c r="AI754" s="369"/>
      <c r="AJ754" s="369"/>
      <c r="AK754" s="369"/>
      <c r="AL754" s="369"/>
      <c r="AM754" s="369"/>
      <c r="AN754" s="369"/>
      <c r="AO754" s="369"/>
      <c r="AP754" s="369"/>
      <c r="AQ754" s="369"/>
      <c r="AR754" s="369"/>
      <c r="AS754" s="369"/>
      <c r="AT754" s="369"/>
      <c r="AU754" s="369"/>
      <c r="AV754" s="369"/>
      <c r="AW754" s="369"/>
      <c r="AX754" s="369"/>
      <c r="AY754" s="369"/>
      <c r="AZ754" s="369"/>
      <c r="BA754" s="369"/>
      <c r="BB754" s="369"/>
      <c r="BC754" s="369"/>
      <c r="BD754" s="369"/>
      <c r="BE754" s="369"/>
      <c r="BF754" s="369"/>
      <c r="BG754" s="369"/>
      <c r="BH754" s="369"/>
    </row>
    <row r="755" spans="1:60" s="28" customFormat="1" ht="20.100000000000001" customHeight="1" x14ac:dyDescent="0.25">
      <c r="B755" s="372"/>
      <c r="C755" s="372"/>
      <c r="D755" s="372"/>
      <c r="E755" s="372"/>
      <c r="F755" s="372"/>
      <c r="G755" s="373"/>
      <c r="H755" s="373"/>
      <c r="I755" s="374"/>
      <c r="J755" s="421"/>
      <c r="K755" s="422"/>
      <c r="L755" s="375"/>
      <c r="M755" s="376"/>
      <c r="N755" s="75"/>
      <c r="O755" s="75"/>
      <c r="P755" s="75"/>
      <c r="Q755" s="75"/>
      <c r="W755" s="368"/>
      <c r="X755" s="368"/>
      <c r="Y755" s="368"/>
      <c r="Z755" s="368"/>
      <c r="AA755" s="368"/>
      <c r="AB755" s="368"/>
      <c r="AC755" s="368"/>
      <c r="AD755" s="368"/>
      <c r="AE755" s="368"/>
      <c r="AF755" s="368"/>
      <c r="AG755" s="368"/>
      <c r="AH755" s="368"/>
      <c r="AI755" s="368"/>
      <c r="AJ755" s="368"/>
      <c r="AK755" s="368"/>
      <c r="AL755" s="368"/>
      <c r="AM755" s="368"/>
      <c r="AN755" s="368"/>
      <c r="AO755" s="368"/>
      <c r="AP755" s="368"/>
      <c r="AQ755" s="368"/>
      <c r="AR755" s="368"/>
      <c r="AS755" s="368"/>
      <c r="AT755" s="368"/>
      <c r="AU755" s="368"/>
      <c r="AV755" s="368"/>
      <c r="AW755" s="368"/>
      <c r="AX755" s="368"/>
      <c r="AY755" s="368"/>
      <c r="AZ755" s="368"/>
      <c r="BA755" s="368"/>
      <c r="BB755" s="368"/>
      <c r="BC755" s="368"/>
      <c r="BD755" s="368"/>
      <c r="BE755" s="368"/>
      <c r="BF755" s="368"/>
      <c r="BG755" s="368"/>
      <c r="BH755" s="368"/>
    </row>
    <row r="756" spans="1:60" s="3" customFormat="1" ht="20.100000000000001" customHeight="1" thickBot="1" x14ac:dyDescent="0.3">
      <c r="B756" s="83"/>
      <c r="C756" s="82">
        <f>C687</f>
        <v>224340468919.64713</v>
      </c>
      <c r="D756" s="82">
        <f>D687</f>
        <v>20868449015.68</v>
      </c>
      <c r="E756" s="82">
        <f>E687</f>
        <v>7379856932</v>
      </c>
      <c r="F756" s="82">
        <f>F687</f>
        <v>7379856932</v>
      </c>
      <c r="G756" s="82">
        <f>G687</f>
        <v>245208917935.32712</v>
      </c>
      <c r="H756" s="82">
        <f>O687</f>
        <v>101493159153.73041</v>
      </c>
      <c r="I756" s="82">
        <f>Q9</f>
        <v>143715758781.59674</v>
      </c>
      <c r="J756" s="82">
        <v>245207570615.32999</v>
      </c>
      <c r="K756" s="82">
        <f>I687</f>
        <v>90751421424.519257</v>
      </c>
      <c r="L756" s="424"/>
      <c r="M756" s="423">
        <f>L755-L756</f>
        <v>0</v>
      </c>
      <c r="N756" s="82">
        <f>R687</f>
        <v>101493159153.73041</v>
      </c>
      <c r="O756" s="82"/>
      <c r="P756" s="82"/>
      <c r="Q756" s="82"/>
      <c r="W756" s="360"/>
      <c r="X756" s="360"/>
      <c r="Y756" s="360"/>
      <c r="Z756" s="360"/>
      <c r="AA756" s="360"/>
      <c r="AB756" s="360"/>
      <c r="AC756" s="360"/>
      <c r="AD756" s="360"/>
      <c r="AE756" s="360"/>
      <c r="AF756" s="360"/>
      <c r="AG756" s="360"/>
      <c r="AH756" s="360"/>
      <c r="AI756" s="360"/>
      <c r="AJ756" s="360"/>
      <c r="AK756" s="360"/>
      <c r="AL756" s="360"/>
      <c r="AM756" s="360"/>
      <c r="AN756" s="360"/>
      <c r="AO756" s="360"/>
      <c r="AP756" s="360"/>
      <c r="AQ756" s="360"/>
      <c r="AR756" s="360"/>
      <c r="AS756" s="360"/>
      <c r="AT756" s="360"/>
      <c r="AU756" s="360"/>
      <c r="AV756" s="360"/>
      <c r="AW756" s="360"/>
      <c r="AX756" s="360"/>
      <c r="AY756" s="360"/>
      <c r="AZ756" s="360"/>
      <c r="BA756" s="360"/>
      <c r="BB756" s="360"/>
      <c r="BC756" s="360"/>
      <c r="BD756" s="360"/>
      <c r="BE756" s="360"/>
      <c r="BF756" s="360"/>
      <c r="BG756" s="360"/>
      <c r="BH756" s="360"/>
    </row>
    <row r="757" spans="1:60" ht="20.100000000000001" customHeight="1" x14ac:dyDescent="0.25">
      <c r="B757" s="470" t="s">
        <v>932</v>
      </c>
      <c r="C757" s="471"/>
      <c r="D757" s="471"/>
      <c r="E757" s="471"/>
      <c r="F757" s="471"/>
      <c r="G757" s="471"/>
      <c r="H757" s="471"/>
      <c r="I757" s="471"/>
      <c r="J757" s="471"/>
      <c r="K757" s="471"/>
      <c r="L757" s="471"/>
      <c r="M757" s="471"/>
      <c r="N757" s="471"/>
      <c r="O757" s="471"/>
      <c r="P757" s="472"/>
      <c r="Q757" s="84"/>
    </row>
    <row r="758" spans="1:60" ht="20.100000000000001" customHeight="1" x14ac:dyDescent="0.25">
      <c r="B758" s="85" t="s">
        <v>879</v>
      </c>
      <c r="C758" s="86" t="s">
        <v>880</v>
      </c>
      <c r="D758" s="86" t="s">
        <v>881</v>
      </c>
      <c r="E758" s="86" t="s">
        <v>882</v>
      </c>
      <c r="F758" s="86" t="s">
        <v>883</v>
      </c>
      <c r="G758" s="87" t="s">
        <v>884</v>
      </c>
      <c r="H758" s="87" t="s">
        <v>885</v>
      </c>
      <c r="I758" s="87" t="s">
        <v>886</v>
      </c>
      <c r="J758" s="88" t="s">
        <v>887</v>
      </c>
      <c r="K758" s="87" t="s">
        <v>888</v>
      </c>
      <c r="L758" s="87" t="s">
        <v>889</v>
      </c>
      <c r="M758" s="88" t="s">
        <v>890</v>
      </c>
      <c r="N758" s="89" t="s">
        <v>891</v>
      </c>
      <c r="O758" s="88" t="s">
        <v>892</v>
      </c>
      <c r="P758" s="90" t="s">
        <v>893</v>
      </c>
    </row>
    <row r="759" spans="1:60" ht="20.100000000000001" customHeight="1" x14ac:dyDescent="0.25">
      <c r="B759" s="91" t="s">
        <v>894</v>
      </c>
      <c r="C759" s="92">
        <f>+C760+C765</f>
        <v>224340468919.64713</v>
      </c>
      <c r="D759" s="92">
        <f>D760+D765</f>
        <v>20868449015.68</v>
      </c>
      <c r="E759" s="92">
        <f>+E760+E765</f>
        <v>7379856932</v>
      </c>
      <c r="F759" s="92">
        <f>+F760+F765</f>
        <v>7379856932</v>
      </c>
      <c r="G759" s="92">
        <f>+G760+G765</f>
        <v>245208917935.32712</v>
      </c>
      <c r="H759" s="92">
        <f>H760+H765</f>
        <v>98241139757.253052</v>
      </c>
      <c r="I759" s="92">
        <f>+G759-H759</f>
        <v>146967778178.07407</v>
      </c>
      <c r="J759" s="93">
        <f t="shared" ref="J759:J764" si="338">+H759/G759</f>
        <v>0.40064260543396618</v>
      </c>
      <c r="K759" s="92">
        <f>+K760+K765</f>
        <v>87789197123.246521</v>
      </c>
      <c r="L759" s="92">
        <f>+G759-K759</f>
        <v>157419720812.0806</v>
      </c>
      <c r="M759" s="93">
        <f t="shared" ref="M759:M771" si="339">+K759/G759</f>
        <v>0.35801796224393673</v>
      </c>
      <c r="N759" s="92">
        <f>+N760+N765</f>
        <v>101493159153.73041</v>
      </c>
      <c r="O759" s="93">
        <f t="shared" ref="O759:O771" si="340">+N759/G759</f>
        <v>0.41390484493104296</v>
      </c>
      <c r="P759" s="94">
        <f>K759/G759</f>
        <v>0.35801796224393673</v>
      </c>
    </row>
    <row r="760" spans="1:60" ht="20.100000000000001" customHeight="1" x14ac:dyDescent="0.25">
      <c r="B760" s="95" t="s">
        <v>895</v>
      </c>
      <c r="C760" s="96">
        <f>SUM(C761:C764)</f>
        <v>198617398861.81329</v>
      </c>
      <c r="D760" s="96">
        <f>D688</f>
        <v>558493882.84000003</v>
      </c>
      <c r="E760" s="96">
        <f>SUM(E761:E764)</f>
        <v>4211300000</v>
      </c>
      <c r="F760" s="96">
        <f>SUM(F761:F764)</f>
        <v>5898515000</v>
      </c>
      <c r="G760" s="96">
        <f>SUM(G761:G764)</f>
        <v>197488677744.65329</v>
      </c>
      <c r="H760" s="96">
        <f>SUM(H761:H764)</f>
        <v>84181519659.260406</v>
      </c>
      <c r="I760" s="96">
        <f>+G760-H760</f>
        <v>113307158085.39288</v>
      </c>
      <c r="J760" s="97">
        <f t="shared" si="338"/>
        <v>0.42625997915741015</v>
      </c>
      <c r="K760" s="96">
        <f>SUM(K761:K764)</f>
        <v>78979653518.629257</v>
      </c>
      <c r="L760" s="96">
        <f>+G760-K760</f>
        <v>118509024226.02403</v>
      </c>
      <c r="M760" s="97">
        <f t="shared" si="339"/>
        <v>0.39991990639963415</v>
      </c>
      <c r="N760" s="96">
        <f>SUM(N761:N764)</f>
        <v>84181519659.260406</v>
      </c>
      <c r="O760" s="97">
        <f t="shared" si="340"/>
        <v>0.42625997915741015</v>
      </c>
      <c r="P760" s="98">
        <f>K760/G759</f>
        <v>0.32209127703691359</v>
      </c>
    </row>
    <row r="761" spans="1:60" ht="20.100000000000001" customHeight="1" x14ac:dyDescent="0.25">
      <c r="B761" s="99" t="s">
        <v>896</v>
      </c>
      <c r="C761" s="100">
        <f>C690</f>
        <v>126045967432.28073</v>
      </c>
      <c r="D761" s="100"/>
      <c r="E761" s="100">
        <f t="shared" ref="E761:G763" si="341">E690</f>
        <v>550000000</v>
      </c>
      <c r="F761" s="100">
        <f t="shared" si="341"/>
        <v>5898515000</v>
      </c>
      <c r="G761" s="100">
        <f t="shared" si="341"/>
        <v>120697452432.28073</v>
      </c>
      <c r="H761" s="100">
        <f>O690</f>
        <v>38146562737</v>
      </c>
      <c r="I761" s="100">
        <f>G761-H761</f>
        <v>82550889695.280731</v>
      </c>
      <c r="J761" s="101">
        <f t="shared" si="338"/>
        <v>0.31605110106530832</v>
      </c>
      <c r="K761" s="100">
        <f>I690</f>
        <v>37913694032.5</v>
      </c>
      <c r="L761" s="100">
        <f>G761-K761</f>
        <v>82783758399.780731</v>
      </c>
      <c r="M761" s="101">
        <f t="shared" si="339"/>
        <v>0.31412174216164251</v>
      </c>
      <c r="N761" s="100">
        <f>R690</f>
        <v>38146562737</v>
      </c>
      <c r="O761" s="101">
        <f t="shared" si="340"/>
        <v>0.31605110106530832</v>
      </c>
      <c r="P761" s="102">
        <f>K761/G759</f>
        <v>0.15461792479545783</v>
      </c>
    </row>
    <row r="762" spans="1:60" ht="20.100000000000001" customHeight="1" x14ac:dyDescent="0.25">
      <c r="B762" s="99" t="s">
        <v>897</v>
      </c>
      <c r="C762" s="100">
        <f>C691</f>
        <v>53332911932.873528</v>
      </c>
      <c r="D762" s="100"/>
      <c r="E762" s="100">
        <f t="shared" si="341"/>
        <v>0</v>
      </c>
      <c r="F762" s="100">
        <f t="shared" si="341"/>
        <v>0</v>
      </c>
      <c r="G762" s="100">
        <f t="shared" si="341"/>
        <v>53332911932.873528</v>
      </c>
      <c r="H762" s="100">
        <f>O691</f>
        <v>29600019834.562885</v>
      </c>
      <c r="I762" s="100">
        <f>G762-H762</f>
        <v>23732892098.310642</v>
      </c>
      <c r="J762" s="101">
        <f t="shared" si="338"/>
        <v>0.5550047571341763</v>
      </c>
      <c r="K762" s="100">
        <f>I691</f>
        <v>27888460692.562885</v>
      </c>
      <c r="L762" s="100">
        <f>G762-K762</f>
        <v>25444451240.310642</v>
      </c>
      <c r="M762" s="101">
        <f t="shared" si="339"/>
        <v>0.52291276965458355</v>
      </c>
      <c r="N762" s="100">
        <f>R691</f>
        <v>29600019834.562885</v>
      </c>
      <c r="O762" s="101">
        <f t="shared" si="340"/>
        <v>0.5550047571341763</v>
      </c>
      <c r="P762" s="102">
        <f>K762/G759</f>
        <v>0.11373346829057154</v>
      </c>
    </row>
    <row r="763" spans="1:60" ht="20.100000000000001" customHeight="1" x14ac:dyDescent="0.25">
      <c r="B763" s="99" t="s">
        <v>898</v>
      </c>
      <c r="C763" s="100">
        <f>C692</f>
        <v>18696519522.046932</v>
      </c>
      <c r="D763" s="100">
        <f>D692</f>
        <v>558493882.84000003</v>
      </c>
      <c r="E763" s="100">
        <f t="shared" si="341"/>
        <v>3623300000</v>
      </c>
      <c r="F763" s="100">
        <f t="shared" si="341"/>
        <v>0</v>
      </c>
      <c r="G763" s="100">
        <f t="shared" si="341"/>
        <v>22878313404.886932</v>
      </c>
      <c r="H763" s="100">
        <f>O692</f>
        <v>16329417906.697521</v>
      </c>
      <c r="I763" s="100">
        <f>G763-H763</f>
        <v>6548895498.1894112</v>
      </c>
      <c r="J763" s="101">
        <f t="shared" si="338"/>
        <v>0.71375094910665349</v>
      </c>
      <c r="K763" s="100">
        <f>I692</f>
        <v>13071979612.56637</v>
      </c>
      <c r="L763" s="100">
        <f>G763-K763</f>
        <v>9806333792.3205624</v>
      </c>
      <c r="M763" s="101">
        <f t="shared" si="339"/>
        <v>0.57136989869953103</v>
      </c>
      <c r="N763" s="100">
        <f>R692</f>
        <v>16329417906.697521</v>
      </c>
      <c r="O763" s="101">
        <f t="shared" si="340"/>
        <v>0.71375094910665349</v>
      </c>
      <c r="P763" s="103">
        <f>K763/G759</f>
        <v>5.330956036441567E-2</v>
      </c>
    </row>
    <row r="764" spans="1:60" ht="20.100000000000001" customHeight="1" x14ac:dyDescent="0.25">
      <c r="B764" s="104" t="s">
        <v>899</v>
      </c>
      <c r="C764" s="100">
        <f>C708+C709</f>
        <v>541999974.61210001</v>
      </c>
      <c r="D764" s="100"/>
      <c r="E764" s="100">
        <f>E708+E709</f>
        <v>38000000</v>
      </c>
      <c r="F764" s="100">
        <f>F708+F709</f>
        <v>0</v>
      </c>
      <c r="G764" s="100">
        <f>G708+G709</f>
        <v>579999974.61210001</v>
      </c>
      <c r="H764" s="100">
        <f>O708+O709</f>
        <v>105519181</v>
      </c>
      <c r="I764" s="100">
        <f>G764-H764</f>
        <v>474480793.61210001</v>
      </c>
      <c r="J764" s="101">
        <f t="shared" si="338"/>
        <v>0.18192963037726079</v>
      </c>
      <c r="K764" s="100">
        <f>I708+I709</f>
        <v>105519181</v>
      </c>
      <c r="L764" s="100">
        <f>G764-K764</f>
        <v>474480793.61210001</v>
      </c>
      <c r="M764" s="101">
        <f t="shared" si="339"/>
        <v>0.18192963037726079</v>
      </c>
      <c r="N764" s="100">
        <f>R708+R709</f>
        <v>105519181</v>
      </c>
      <c r="O764" s="101">
        <f t="shared" si="340"/>
        <v>0.18192963037726079</v>
      </c>
      <c r="P764" s="105">
        <f>K764/G759</f>
        <v>4.3032358646854054E-4</v>
      </c>
    </row>
    <row r="765" spans="1:60" ht="20.100000000000001" customHeight="1" x14ac:dyDescent="0.25">
      <c r="B765" s="95" t="s">
        <v>900</v>
      </c>
      <c r="C765" s="96">
        <f>SUM(C766:C771)</f>
        <v>25723070057.833839</v>
      </c>
      <c r="D765" s="96">
        <f>SUM(D766:D771)</f>
        <v>20309955132.84</v>
      </c>
      <c r="E765" s="96">
        <f t="shared" ref="E765:K765" si="342">SUM(E766:E771)</f>
        <v>3168556932</v>
      </c>
      <c r="F765" s="96">
        <f t="shared" si="342"/>
        <v>1481341932</v>
      </c>
      <c r="G765" s="96">
        <f t="shared" si="342"/>
        <v>47720240190.673836</v>
      </c>
      <c r="H765" s="96">
        <f t="shared" si="342"/>
        <v>14059620097.992649</v>
      </c>
      <c r="I765" s="96">
        <f t="shared" si="342"/>
        <v>33660620092.681187</v>
      </c>
      <c r="J765" s="106">
        <f>SUM(J766:J771)</f>
        <v>1.7887557617917116</v>
      </c>
      <c r="K765" s="96">
        <f t="shared" si="342"/>
        <v>8809543604.6172638</v>
      </c>
      <c r="L765" s="96">
        <f>+G765-K765</f>
        <v>38910696586.056572</v>
      </c>
      <c r="M765" s="97">
        <f t="shared" si="339"/>
        <v>0.18460811532836646</v>
      </c>
      <c r="N765" s="96">
        <f>SUM(N766:N771)</f>
        <v>17311639494.470001</v>
      </c>
      <c r="O765" s="97">
        <f t="shared" si="340"/>
        <v>0.36277351969098609</v>
      </c>
      <c r="P765" s="98">
        <f>K765/G759</f>
        <v>3.5926685207023121E-2</v>
      </c>
    </row>
    <row r="766" spans="1:60" ht="20.100000000000001" customHeight="1" x14ac:dyDescent="0.25">
      <c r="B766" s="104" t="s">
        <v>901</v>
      </c>
      <c r="C766" s="100">
        <f>C711</f>
        <v>7619339133</v>
      </c>
      <c r="D766" s="100">
        <f>D711</f>
        <v>912567469</v>
      </c>
      <c r="E766" s="100">
        <f>E711</f>
        <v>0</v>
      </c>
      <c r="F766" s="100">
        <f>F711</f>
        <v>0</v>
      </c>
      <c r="G766" s="100">
        <f>G711</f>
        <v>8531906602</v>
      </c>
      <c r="H766" s="107">
        <f>O711/1000000</f>
        <v>3252.0226484999998</v>
      </c>
      <c r="I766" s="100">
        <f t="shared" ref="I766:I771" si="343">G766-H766</f>
        <v>8531903349.9773512</v>
      </c>
      <c r="J766" s="101">
        <f t="shared" ref="J766:J771" si="344">+H766/G766</f>
        <v>3.8116013221917825E-7</v>
      </c>
      <c r="K766" s="107">
        <f>I711/1000000</f>
        <v>2962.2272634999999</v>
      </c>
      <c r="L766" s="100">
        <f t="shared" ref="L766:L771" si="345">G766-K766</f>
        <v>8531903639.7727365</v>
      </c>
      <c r="M766" s="101">
        <f t="shared" si="339"/>
        <v>3.4719405657882046E-7</v>
      </c>
      <c r="N766" s="100">
        <f>R711</f>
        <v>3252022648.5</v>
      </c>
      <c r="O766" s="101">
        <f t="shared" si="340"/>
        <v>0.38116013221917827</v>
      </c>
      <c r="P766" s="105">
        <f>K766/G759</f>
        <v>1.2080422231141185E-8</v>
      </c>
    </row>
    <row r="767" spans="1:60" ht="20.100000000000001" customHeight="1" x14ac:dyDescent="0.25">
      <c r="B767" s="104" t="s">
        <v>902</v>
      </c>
      <c r="C767" s="100">
        <f>C718</f>
        <v>1444592174</v>
      </c>
      <c r="D767" s="100">
        <f>D718</f>
        <v>9961166478.8999996</v>
      </c>
      <c r="E767" s="100">
        <f>E718</f>
        <v>0</v>
      </c>
      <c r="F767" s="100">
        <f>F718</f>
        <v>0</v>
      </c>
      <c r="G767" s="100">
        <f>G718</f>
        <v>11405758652.9</v>
      </c>
      <c r="H767" s="100">
        <f>O718</f>
        <v>1641335083</v>
      </c>
      <c r="I767" s="100">
        <f t="shared" si="343"/>
        <v>9764423569.8999996</v>
      </c>
      <c r="J767" s="101">
        <f t="shared" si="344"/>
        <v>0.14390406924686927</v>
      </c>
      <c r="K767" s="100">
        <f>I718</f>
        <v>354617421</v>
      </c>
      <c r="L767" s="100">
        <f t="shared" si="345"/>
        <v>11051141231.9</v>
      </c>
      <c r="M767" s="101">
        <f t="shared" si="339"/>
        <v>3.1091085809520955E-2</v>
      </c>
      <c r="N767" s="100">
        <f>R718</f>
        <v>1641335083</v>
      </c>
      <c r="O767" s="101">
        <f t="shared" si="340"/>
        <v>0.14390406924686927</v>
      </c>
      <c r="P767" s="105">
        <f>K767/G759</f>
        <v>1.4461848450941289E-3</v>
      </c>
    </row>
    <row r="768" spans="1:60" ht="20.100000000000001" customHeight="1" x14ac:dyDescent="0.25">
      <c r="B768" s="104" t="s">
        <v>903</v>
      </c>
      <c r="C768" s="100">
        <f>C724</f>
        <v>974938068</v>
      </c>
      <c r="D768" s="100">
        <f>D724</f>
        <v>3858359</v>
      </c>
      <c r="E768" s="100">
        <f>E724</f>
        <v>0</v>
      </c>
      <c r="F768" s="100">
        <f>F724</f>
        <v>0</v>
      </c>
      <c r="G768" s="100">
        <f>G724</f>
        <v>978796427</v>
      </c>
      <c r="H768" s="100">
        <f>O724</f>
        <v>131032716</v>
      </c>
      <c r="I768" s="100">
        <f t="shared" si="343"/>
        <v>847763711</v>
      </c>
      <c r="J768" s="101">
        <f t="shared" si="344"/>
        <v>0.1338712651430633</v>
      </c>
      <c r="K768" s="100">
        <f>I724</f>
        <v>127432716</v>
      </c>
      <c r="L768" s="100">
        <f t="shared" si="345"/>
        <v>851363711</v>
      </c>
      <c r="M768" s="101">
        <f t="shared" si="339"/>
        <v>0.13019327868878705</v>
      </c>
      <c r="N768" s="100">
        <f>R724</f>
        <v>131032716</v>
      </c>
      <c r="O768" s="101">
        <f t="shared" si="340"/>
        <v>0.1338712651430633</v>
      </c>
      <c r="P768" s="105">
        <f>K768/G759</f>
        <v>5.1969038105543076E-4</v>
      </c>
    </row>
    <row r="769" spans="2:60" ht="20.100000000000001" customHeight="1" x14ac:dyDescent="0.25">
      <c r="B769" s="104" t="s">
        <v>904</v>
      </c>
      <c r="C769" s="100">
        <f>C729</f>
        <v>8177771096</v>
      </c>
      <c r="D769" s="100">
        <f>D729</f>
        <v>1980381527.5999999</v>
      </c>
      <c r="E769" s="100">
        <f>E729</f>
        <v>1581341932</v>
      </c>
      <c r="F769" s="100">
        <f>F729</f>
        <v>1481341932</v>
      </c>
      <c r="G769" s="100">
        <f>G729</f>
        <v>10258152623.6</v>
      </c>
      <c r="H769" s="100">
        <f>O729</f>
        <v>5578847226.5</v>
      </c>
      <c r="I769" s="100">
        <f t="shared" si="343"/>
        <v>4679305397.1000004</v>
      </c>
      <c r="J769" s="101">
        <f t="shared" si="344"/>
        <v>0.54384521572288291</v>
      </c>
      <c r="K769" s="100">
        <f>I729</f>
        <v>4888355216</v>
      </c>
      <c r="L769" s="100">
        <f t="shared" si="345"/>
        <v>5369797407.6000004</v>
      </c>
      <c r="M769" s="101">
        <f t="shared" si="339"/>
        <v>0.47653367963679982</v>
      </c>
      <c r="N769" s="100">
        <f>R729</f>
        <v>5578847226.5</v>
      </c>
      <c r="O769" s="101">
        <f t="shared" si="340"/>
        <v>0.54384521572288291</v>
      </c>
      <c r="P769" s="105">
        <f>K769/G759</f>
        <v>1.9935470769824465E-2</v>
      </c>
    </row>
    <row r="770" spans="2:60" ht="20.100000000000001" customHeight="1" x14ac:dyDescent="0.25">
      <c r="B770" s="104" t="s">
        <v>905</v>
      </c>
      <c r="C770" s="100">
        <f>C735</f>
        <v>500436873</v>
      </c>
      <c r="D770" s="100">
        <f>D735</f>
        <v>15676918</v>
      </c>
      <c r="E770" s="100">
        <f>E735</f>
        <v>20000000</v>
      </c>
      <c r="F770" s="100">
        <f>F735</f>
        <v>0</v>
      </c>
      <c r="G770" s="100">
        <f>G735</f>
        <v>536113791</v>
      </c>
      <c r="H770" s="100">
        <f>O735</f>
        <v>304029811</v>
      </c>
      <c r="I770" s="100">
        <f t="shared" si="343"/>
        <v>232083980</v>
      </c>
      <c r="J770" s="101">
        <f t="shared" si="344"/>
        <v>0.56709940334289966</v>
      </c>
      <c r="K770" s="100">
        <f>I735</f>
        <v>269269569</v>
      </c>
      <c r="L770" s="100">
        <f t="shared" si="345"/>
        <v>266844222</v>
      </c>
      <c r="M770" s="101">
        <f t="shared" si="339"/>
        <v>0.50226197035099218</v>
      </c>
      <c r="N770" s="100">
        <f>R735</f>
        <v>304029811</v>
      </c>
      <c r="O770" s="101">
        <f t="shared" si="340"/>
        <v>0.56709940334289966</v>
      </c>
      <c r="P770" s="105">
        <f>K770/G759</f>
        <v>1.0981230669229525E-3</v>
      </c>
    </row>
    <row r="771" spans="2:60" ht="20.100000000000001" customHeight="1" thickBot="1" x14ac:dyDescent="0.3">
      <c r="B771" s="108" t="s">
        <v>906</v>
      </c>
      <c r="C771" s="109">
        <f>C739</f>
        <v>7005992713.8338375</v>
      </c>
      <c r="D771" s="109">
        <f>D739</f>
        <v>7436304380.3400002</v>
      </c>
      <c r="E771" s="109">
        <f>E739</f>
        <v>1567215000</v>
      </c>
      <c r="F771" s="109">
        <f>F739</f>
        <v>0</v>
      </c>
      <c r="G771" s="109">
        <f>G739</f>
        <v>16009512094.173838</v>
      </c>
      <c r="H771" s="109">
        <f>O739</f>
        <v>6404372009.4700003</v>
      </c>
      <c r="I771" s="109">
        <f t="shared" si="343"/>
        <v>9605140084.7038383</v>
      </c>
      <c r="J771" s="110">
        <f t="shared" si="344"/>
        <v>0.40003542717586449</v>
      </c>
      <c r="K771" s="109">
        <f>I739</f>
        <v>3169865720.3900003</v>
      </c>
      <c r="L771" s="109">
        <f t="shared" si="345"/>
        <v>12839646373.783836</v>
      </c>
      <c r="M771" s="110">
        <f t="shared" si="339"/>
        <v>0.19799889601529919</v>
      </c>
      <c r="N771" s="109">
        <f>R739</f>
        <v>6404372009.4700003</v>
      </c>
      <c r="O771" s="110">
        <f t="shared" si="340"/>
        <v>0.40003542717586449</v>
      </c>
      <c r="P771" s="111">
        <f>K771/G759</f>
        <v>1.2927204063703915E-2</v>
      </c>
    </row>
    <row r="772" spans="2:60" s="3" customFormat="1" ht="20.100000000000001" customHeight="1" x14ac:dyDescent="0.25">
      <c r="B772" s="112"/>
      <c r="C772" s="113">
        <f>C773-C775</f>
        <v>-25723070057.833839</v>
      </c>
      <c r="D772" s="113">
        <f t="shared" ref="D772:Q772" si="346">D773-D775</f>
        <v>-20309955132.839996</v>
      </c>
      <c r="E772" s="113">
        <f t="shared" si="346"/>
        <v>-3168556932</v>
      </c>
      <c r="F772" s="113">
        <f t="shared" si="346"/>
        <v>-1481341932</v>
      </c>
      <c r="G772" s="113">
        <f t="shared" si="346"/>
        <v>-47720240190.673843</v>
      </c>
      <c r="H772" s="113">
        <f t="shared" si="346"/>
        <v>-3703680540.3299999</v>
      </c>
      <c r="I772" s="113">
        <f t="shared" si="346"/>
        <v>-11771767905.889999</v>
      </c>
      <c r="J772" s="113">
        <f t="shared" si="346"/>
        <v>-35948472284.783836</v>
      </c>
      <c r="K772" s="113">
        <f t="shared" si="346"/>
        <v>-1999149178.3899999</v>
      </c>
      <c r="L772" s="113">
        <f t="shared" si="346"/>
        <v>-2908053431.3899999</v>
      </c>
      <c r="M772" s="113">
        <f t="shared" si="346"/>
        <v>-2911570931.3899999</v>
      </c>
      <c r="N772" s="113">
        <f t="shared" si="346"/>
        <v>-2160678971.5</v>
      </c>
      <c r="O772" s="113">
        <f t="shared" si="346"/>
        <v>-17311639494.470001</v>
      </c>
      <c r="P772" s="113">
        <f t="shared" si="346"/>
        <v>-5539871588.5799999</v>
      </c>
      <c r="Q772" s="113">
        <f t="shared" si="346"/>
        <v>-30408600696.203835</v>
      </c>
      <c r="R772" s="113"/>
      <c r="W772" s="360"/>
      <c r="X772" s="360"/>
      <c r="Y772" s="360"/>
      <c r="Z772" s="360"/>
      <c r="AA772" s="360"/>
      <c r="AB772" s="360"/>
      <c r="AC772" s="360"/>
      <c r="AD772" s="360"/>
      <c r="AE772" s="360"/>
      <c r="AF772" s="360"/>
      <c r="AG772" s="360"/>
      <c r="AH772" s="360"/>
      <c r="AI772" s="360"/>
      <c r="AJ772" s="360"/>
      <c r="AK772" s="360"/>
      <c r="AL772" s="360"/>
      <c r="AM772" s="360"/>
      <c r="AN772" s="360"/>
      <c r="AO772" s="360"/>
      <c r="AP772" s="360"/>
      <c r="AQ772" s="360"/>
      <c r="AR772" s="360"/>
      <c r="AS772" s="360"/>
      <c r="AT772" s="360"/>
      <c r="AU772" s="360"/>
      <c r="AV772" s="360"/>
      <c r="AW772" s="360"/>
      <c r="AX772" s="360"/>
      <c r="AY772" s="360"/>
      <c r="AZ772" s="360"/>
      <c r="BA772" s="360"/>
      <c r="BB772" s="360"/>
      <c r="BC772" s="360"/>
      <c r="BD772" s="360"/>
      <c r="BE772" s="360"/>
      <c r="BF772" s="360"/>
      <c r="BG772" s="360"/>
      <c r="BH772" s="360"/>
    </row>
    <row r="773" spans="2:60" s="28" customFormat="1" ht="20.100000000000001" customHeight="1" thickBot="1" x14ac:dyDescent="0.3">
      <c r="B773" s="377"/>
      <c r="C773" s="378">
        <f>C775-C710</f>
        <v>0</v>
      </c>
      <c r="D773" s="378">
        <f t="shared" ref="D773:Q773" si="347">D775-D710</f>
        <v>0</v>
      </c>
      <c r="E773" s="378">
        <f t="shared" si="347"/>
        <v>0</v>
      </c>
      <c r="F773" s="378">
        <f t="shared" si="347"/>
        <v>0</v>
      </c>
      <c r="G773" s="378">
        <f t="shared" si="347"/>
        <v>0</v>
      </c>
      <c r="H773" s="378">
        <f t="shared" si="347"/>
        <v>0</v>
      </c>
      <c r="I773" s="378">
        <f t="shared" si="347"/>
        <v>0</v>
      </c>
      <c r="J773" s="378">
        <f t="shared" si="347"/>
        <v>0</v>
      </c>
      <c r="K773" s="378">
        <f t="shared" si="347"/>
        <v>0</v>
      </c>
      <c r="L773" s="378">
        <f t="shared" si="347"/>
        <v>0</v>
      </c>
      <c r="M773" s="378">
        <f t="shared" si="347"/>
        <v>0</v>
      </c>
      <c r="N773" s="378">
        <f t="shared" si="347"/>
        <v>0</v>
      </c>
      <c r="O773" s="378">
        <f t="shared" si="347"/>
        <v>0</v>
      </c>
      <c r="P773" s="378">
        <f t="shared" si="347"/>
        <v>0</v>
      </c>
      <c r="Q773" s="378">
        <f t="shared" si="347"/>
        <v>0</v>
      </c>
      <c r="R773" s="379"/>
      <c r="W773" s="368"/>
      <c r="X773" s="368"/>
      <c r="Y773" s="368"/>
      <c r="Z773" s="368"/>
      <c r="AA773" s="368"/>
      <c r="AB773" s="368"/>
      <c r="AC773" s="368"/>
      <c r="AD773" s="368"/>
      <c r="AE773" s="368"/>
      <c r="AF773" s="368"/>
      <c r="AG773" s="368"/>
      <c r="AH773" s="368"/>
      <c r="AI773" s="368"/>
      <c r="AJ773" s="368"/>
      <c r="AK773" s="368"/>
      <c r="AL773" s="368"/>
      <c r="AM773" s="368"/>
      <c r="AN773" s="368"/>
      <c r="AO773" s="368"/>
      <c r="AP773" s="368"/>
      <c r="AQ773" s="368"/>
      <c r="AR773" s="368"/>
      <c r="AS773" s="368"/>
      <c r="AT773" s="368"/>
      <c r="AU773" s="368"/>
      <c r="AV773" s="368"/>
      <c r="AW773" s="368"/>
      <c r="AX773" s="368"/>
      <c r="AY773" s="368"/>
      <c r="AZ773" s="368"/>
      <c r="BA773" s="368"/>
      <c r="BB773" s="368"/>
      <c r="BC773" s="368"/>
      <c r="BD773" s="368"/>
      <c r="BE773" s="368"/>
      <c r="BF773" s="368"/>
      <c r="BG773" s="368"/>
      <c r="BH773" s="368"/>
    </row>
    <row r="774" spans="2:60" ht="20.100000000000001" customHeight="1" thickBot="1" x14ac:dyDescent="0.3">
      <c r="B774" s="175" t="s">
        <v>21</v>
      </c>
      <c r="C774" s="166" t="s">
        <v>4</v>
      </c>
      <c r="D774" s="166" t="s">
        <v>5</v>
      </c>
      <c r="E774" s="166" t="s">
        <v>6</v>
      </c>
      <c r="F774" s="166" t="s">
        <v>7</v>
      </c>
      <c r="G774" s="166" t="s">
        <v>8</v>
      </c>
      <c r="H774" s="167" t="s">
        <v>9</v>
      </c>
      <c r="I774" s="167" t="s">
        <v>10</v>
      </c>
      <c r="J774" s="166" t="s">
        <v>11</v>
      </c>
      <c r="K774" s="166" t="s">
        <v>845</v>
      </c>
      <c r="L774" s="166" t="s">
        <v>846</v>
      </c>
      <c r="M774" s="166" t="s">
        <v>14</v>
      </c>
      <c r="N774" s="166" t="s">
        <v>15</v>
      </c>
      <c r="O774" s="166" t="s">
        <v>16</v>
      </c>
      <c r="P774" s="166" t="s">
        <v>17</v>
      </c>
      <c r="Q774" s="168" t="s">
        <v>18</v>
      </c>
      <c r="R774" s="114"/>
    </row>
    <row r="775" spans="2:60" ht="20.100000000000001" customHeight="1" thickBot="1" x14ac:dyDescent="0.3">
      <c r="B775" s="172" t="s">
        <v>907</v>
      </c>
      <c r="C775" s="173">
        <f>C776+C779+C782+C785+C787+C789</f>
        <v>25723070057.833839</v>
      </c>
      <c r="D775" s="173">
        <f>D776+D779+D782+D785+D786+D787+D789</f>
        <v>20309955132.839996</v>
      </c>
      <c r="E775" s="173">
        <f t="shared" ref="E775:Q775" si="348">E776+E779+E782+E785+E786+E787+E789</f>
        <v>3168556932</v>
      </c>
      <c r="F775" s="173">
        <f t="shared" si="348"/>
        <v>1481341932</v>
      </c>
      <c r="G775" s="173">
        <f t="shared" si="348"/>
        <v>47720240190.673843</v>
      </c>
      <c r="H775" s="173">
        <f t="shared" si="348"/>
        <v>3703680540.3299999</v>
      </c>
      <c r="I775" s="173">
        <f t="shared" si="348"/>
        <v>11771767905.889999</v>
      </c>
      <c r="J775" s="173">
        <f t="shared" si="348"/>
        <v>35948472284.783836</v>
      </c>
      <c r="K775" s="173">
        <f t="shared" si="348"/>
        <v>1999149178.3899999</v>
      </c>
      <c r="L775" s="173">
        <f t="shared" si="348"/>
        <v>2908053431.3899999</v>
      </c>
      <c r="M775" s="173">
        <f t="shared" si="348"/>
        <v>2911570931.3899999</v>
      </c>
      <c r="N775" s="173">
        <f t="shared" si="348"/>
        <v>2160678971.5</v>
      </c>
      <c r="O775" s="173">
        <f t="shared" si="348"/>
        <v>17311639494.470001</v>
      </c>
      <c r="P775" s="173">
        <f t="shared" si="348"/>
        <v>5539871588.5799999</v>
      </c>
      <c r="Q775" s="174">
        <f t="shared" si="348"/>
        <v>30408600696.203835</v>
      </c>
      <c r="R775" s="115"/>
    </row>
    <row r="776" spans="2:60" ht="20.100000000000001" customHeight="1" x14ac:dyDescent="0.25">
      <c r="B776" s="169" t="s">
        <v>908</v>
      </c>
      <c r="C776" s="170">
        <f>SUM(C777:C778)</f>
        <v>6897056734</v>
      </c>
      <c r="D776" s="170">
        <f t="shared" ref="D776:Q776" si="349">SUM(D777:D778)</f>
        <v>4173403137.27</v>
      </c>
      <c r="E776" s="170">
        <f t="shared" si="349"/>
        <v>0</v>
      </c>
      <c r="F776" s="170">
        <f t="shared" si="349"/>
        <v>0</v>
      </c>
      <c r="G776" s="170">
        <f t="shared" si="349"/>
        <v>11070459871.27</v>
      </c>
      <c r="H776" s="170">
        <f t="shared" si="349"/>
        <v>702355880.14999998</v>
      </c>
      <c r="I776" s="425">
        <f t="shared" si="349"/>
        <v>1363074720.1500001</v>
      </c>
      <c r="J776" s="170">
        <f t="shared" si="349"/>
        <v>9707385151.1199989</v>
      </c>
      <c r="K776" s="170">
        <f t="shared" si="349"/>
        <v>218174351.71000001</v>
      </c>
      <c r="L776" s="170">
        <f t="shared" si="349"/>
        <v>259281031.71000001</v>
      </c>
      <c r="M776" s="170">
        <f t="shared" si="349"/>
        <v>259281031.71000001</v>
      </c>
      <c r="N776" s="170">
        <f t="shared" si="349"/>
        <v>367255209</v>
      </c>
      <c r="O776" s="170">
        <f t="shared" si="349"/>
        <v>2569980114.1500001</v>
      </c>
      <c r="P776" s="170">
        <f t="shared" si="349"/>
        <v>1206905394</v>
      </c>
      <c r="Q776" s="171">
        <f t="shared" si="349"/>
        <v>8500479757.1199999</v>
      </c>
      <c r="R776" s="116"/>
    </row>
    <row r="777" spans="2:60" ht="20.100000000000001" customHeight="1" x14ac:dyDescent="0.25">
      <c r="B777" s="117" t="s">
        <v>866</v>
      </c>
      <c r="C777" s="118">
        <f>C712+C719+C725+C730+C736+C740</f>
        <v>6897056734</v>
      </c>
      <c r="D777" s="118">
        <f t="shared" ref="D777:Q777" si="350">D712+D719+D725+D730+D736+D740</f>
        <v>0</v>
      </c>
      <c r="E777" s="118">
        <f t="shared" si="350"/>
        <v>0</v>
      </c>
      <c r="F777" s="118">
        <f t="shared" si="350"/>
        <v>0</v>
      </c>
      <c r="G777" s="118">
        <f t="shared" si="350"/>
        <v>6897056734</v>
      </c>
      <c r="H777" s="118">
        <f t="shared" si="350"/>
        <v>13816000</v>
      </c>
      <c r="I777" s="426">
        <f t="shared" si="350"/>
        <v>13816000</v>
      </c>
      <c r="J777" s="118">
        <f t="shared" si="350"/>
        <v>6883240734</v>
      </c>
      <c r="K777" s="118">
        <f t="shared" si="350"/>
        <v>2600000</v>
      </c>
      <c r="L777" s="118">
        <f t="shared" si="350"/>
        <v>2600000</v>
      </c>
      <c r="M777" s="118">
        <f t="shared" si="350"/>
        <v>2600000</v>
      </c>
      <c r="N777" s="118">
        <f t="shared" si="350"/>
        <v>0</v>
      </c>
      <c r="O777" s="118">
        <f t="shared" si="350"/>
        <v>13816000</v>
      </c>
      <c r="P777" s="118">
        <f t="shared" si="350"/>
        <v>0</v>
      </c>
      <c r="Q777" s="119">
        <f t="shared" si="350"/>
        <v>6883240734</v>
      </c>
      <c r="R777" s="120"/>
    </row>
    <row r="778" spans="2:60" ht="20.100000000000001" customHeight="1" x14ac:dyDescent="0.25">
      <c r="B778" s="117" t="s">
        <v>586</v>
      </c>
      <c r="C778" s="118">
        <f>C716+C722+C727+C733+C738+C745</f>
        <v>0</v>
      </c>
      <c r="D778" s="118">
        <f t="shared" ref="D778:Q778" si="351">D716+D722+D727+D733+D738+D745</f>
        <v>4173403137.27</v>
      </c>
      <c r="E778" s="118">
        <f t="shared" si="351"/>
        <v>0</v>
      </c>
      <c r="F778" s="118">
        <f t="shared" si="351"/>
        <v>0</v>
      </c>
      <c r="G778" s="118">
        <f t="shared" si="351"/>
        <v>4173403137.27</v>
      </c>
      <c r="H778" s="118">
        <f t="shared" si="351"/>
        <v>688539880.14999998</v>
      </c>
      <c r="I778" s="426">
        <f t="shared" si="351"/>
        <v>1349258720.1500001</v>
      </c>
      <c r="J778" s="118">
        <f t="shared" si="351"/>
        <v>2824144417.1199999</v>
      </c>
      <c r="K778" s="118">
        <f t="shared" si="351"/>
        <v>215574351.71000001</v>
      </c>
      <c r="L778" s="118">
        <f t="shared" si="351"/>
        <v>256681031.71000001</v>
      </c>
      <c r="M778" s="118">
        <f t="shared" si="351"/>
        <v>256681031.71000001</v>
      </c>
      <c r="N778" s="118">
        <f t="shared" si="351"/>
        <v>367255209</v>
      </c>
      <c r="O778" s="118">
        <f t="shared" si="351"/>
        <v>2556164114.1500001</v>
      </c>
      <c r="P778" s="118">
        <f t="shared" si="351"/>
        <v>1206905394</v>
      </c>
      <c r="Q778" s="119">
        <f t="shared" si="351"/>
        <v>1617239023.1199999</v>
      </c>
      <c r="R778" s="120"/>
    </row>
    <row r="779" spans="2:60" ht="20.100000000000001" customHeight="1" x14ac:dyDescent="0.25">
      <c r="B779" s="125" t="s">
        <v>910</v>
      </c>
      <c r="C779" s="126">
        <f>SUM(C780:C781)</f>
        <v>1792000000</v>
      </c>
      <c r="D779" s="126">
        <f t="shared" ref="D779:Q779" si="352">SUM(D780:D781)</f>
        <v>2388744604.0999999</v>
      </c>
      <c r="E779" s="126">
        <f t="shared" si="352"/>
        <v>0</v>
      </c>
      <c r="F779" s="126">
        <f t="shared" si="352"/>
        <v>0</v>
      </c>
      <c r="G779" s="126">
        <f t="shared" si="352"/>
        <v>4180744604.0999999</v>
      </c>
      <c r="H779" s="126">
        <f t="shared" si="352"/>
        <v>291349694.44</v>
      </c>
      <c r="I779" s="427">
        <f t="shared" si="352"/>
        <v>628933860.21000004</v>
      </c>
      <c r="J779" s="126">
        <f t="shared" si="352"/>
        <v>3551810743.8899999</v>
      </c>
      <c r="K779" s="126">
        <f t="shared" si="352"/>
        <v>42543939.420000002</v>
      </c>
      <c r="L779" s="126">
        <f t="shared" si="352"/>
        <v>43193939.420000002</v>
      </c>
      <c r="M779" s="126">
        <f t="shared" si="352"/>
        <v>43193939.420000002</v>
      </c>
      <c r="N779" s="126">
        <f t="shared" si="352"/>
        <v>301435335.01999998</v>
      </c>
      <c r="O779" s="126">
        <f t="shared" si="352"/>
        <v>1219698503.3800001</v>
      </c>
      <c r="P779" s="126">
        <f t="shared" si="352"/>
        <v>590764643.17000008</v>
      </c>
      <c r="Q779" s="127">
        <f t="shared" si="352"/>
        <v>2961046100.7199998</v>
      </c>
      <c r="R779" s="120"/>
    </row>
    <row r="780" spans="2:60" ht="20.100000000000001" customHeight="1" x14ac:dyDescent="0.25">
      <c r="B780" s="117" t="s">
        <v>868</v>
      </c>
      <c r="C780" s="118">
        <f>C714+C720+C731+C742</f>
        <v>1792000000</v>
      </c>
      <c r="D780" s="118">
        <f t="shared" ref="D780:Q780" si="353">D714+D720+D731+D742</f>
        <v>0</v>
      </c>
      <c r="E780" s="118">
        <f t="shared" si="353"/>
        <v>0</v>
      </c>
      <c r="F780" s="118">
        <f t="shared" si="353"/>
        <v>0</v>
      </c>
      <c r="G780" s="118">
        <f t="shared" si="353"/>
        <v>1792000000</v>
      </c>
      <c r="H780" s="118">
        <f t="shared" si="353"/>
        <v>65468389</v>
      </c>
      <c r="I780" s="426">
        <f t="shared" si="353"/>
        <v>251305232.5</v>
      </c>
      <c r="J780" s="118">
        <f t="shared" si="353"/>
        <v>1540694767.5</v>
      </c>
      <c r="K780" s="118">
        <f t="shared" si="353"/>
        <v>2750000</v>
      </c>
      <c r="L780" s="118">
        <f t="shared" si="353"/>
        <v>2750000</v>
      </c>
      <c r="M780" s="118">
        <f t="shared" si="353"/>
        <v>2750000</v>
      </c>
      <c r="N780" s="118">
        <f t="shared" si="353"/>
        <v>143892789</v>
      </c>
      <c r="O780" s="118">
        <f t="shared" si="353"/>
        <v>644744749.5</v>
      </c>
      <c r="P780" s="118">
        <f t="shared" si="353"/>
        <v>393439517</v>
      </c>
      <c r="Q780" s="119">
        <f t="shared" si="353"/>
        <v>1147255250.5</v>
      </c>
      <c r="R780" s="120"/>
    </row>
    <row r="781" spans="2:60" ht="20.100000000000001" customHeight="1" x14ac:dyDescent="0.25">
      <c r="B781" s="117" t="s">
        <v>588</v>
      </c>
      <c r="C781" s="118">
        <f>C717+C728+C734+C746</f>
        <v>0</v>
      </c>
      <c r="D781" s="118">
        <f t="shared" ref="D781:Q781" si="354">D717+D728+D734+D746</f>
        <v>2388744604.0999999</v>
      </c>
      <c r="E781" s="118">
        <f t="shared" si="354"/>
        <v>0</v>
      </c>
      <c r="F781" s="118">
        <f t="shared" si="354"/>
        <v>0</v>
      </c>
      <c r="G781" s="118">
        <f t="shared" si="354"/>
        <v>2388744604.0999999</v>
      </c>
      <c r="H781" s="118">
        <f t="shared" si="354"/>
        <v>225881305.44</v>
      </c>
      <c r="I781" s="426">
        <f t="shared" si="354"/>
        <v>377628627.70999998</v>
      </c>
      <c r="J781" s="118">
        <f t="shared" si="354"/>
        <v>2011115976.3899999</v>
      </c>
      <c r="K781" s="118">
        <f t="shared" si="354"/>
        <v>39793939.420000002</v>
      </c>
      <c r="L781" s="118">
        <f t="shared" si="354"/>
        <v>40443939.420000002</v>
      </c>
      <c r="M781" s="118">
        <f t="shared" si="354"/>
        <v>40443939.420000002</v>
      </c>
      <c r="N781" s="118">
        <f t="shared" si="354"/>
        <v>157542546.01999998</v>
      </c>
      <c r="O781" s="118">
        <f t="shared" si="354"/>
        <v>574953753.88</v>
      </c>
      <c r="P781" s="118">
        <f t="shared" si="354"/>
        <v>197325126.17000002</v>
      </c>
      <c r="Q781" s="119">
        <f t="shared" si="354"/>
        <v>1813790850.2199998</v>
      </c>
      <c r="R781" s="120"/>
    </row>
    <row r="782" spans="2:60" ht="20.100000000000001" customHeight="1" x14ac:dyDescent="0.25">
      <c r="B782" s="128" t="s">
        <v>911</v>
      </c>
      <c r="C782" s="122">
        <f>SUM(C783:C784)</f>
        <v>600490000</v>
      </c>
      <c r="D782" s="122">
        <f t="shared" ref="D782:Q782" si="355">SUM(D783:D784)</f>
        <v>2911835122.5</v>
      </c>
      <c r="E782" s="122">
        <f t="shared" si="355"/>
        <v>0</v>
      </c>
      <c r="F782" s="122">
        <f t="shared" si="355"/>
        <v>0</v>
      </c>
      <c r="G782" s="122">
        <f t="shared" si="355"/>
        <v>3512325122.5</v>
      </c>
      <c r="H782" s="122">
        <f t="shared" si="355"/>
        <v>0</v>
      </c>
      <c r="I782" s="428">
        <f t="shared" si="355"/>
        <v>26104696</v>
      </c>
      <c r="J782" s="122">
        <f t="shared" si="355"/>
        <v>3486220426.5</v>
      </c>
      <c r="K782" s="122">
        <f t="shared" si="355"/>
        <v>0</v>
      </c>
      <c r="L782" s="122">
        <f t="shared" si="355"/>
        <v>26104696</v>
      </c>
      <c r="M782" s="122">
        <f t="shared" si="355"/>
        <v>26104696</v>
      </c>
      <c r="N782" s="122">
        <f t="shared" si="355"/>
        <v>0</v>
      </c>
      <c r="O782" s="122">
        <f t="shared" si="355"/>
        <v>26104696</v>
      </c>
      <c r="P782" s="122">
        <f t="shared" si="355"/>
        <v>0</v>
      </c>
      <c r="Q782" s="123">
        <f t="shared" si="355"/>
        <v>3486220426.5</v>
      </c>
      <c r="R782" s="120"/>
    </row>
    <row r="783" spans="2:60" ht="20.100000000000001" customHeight="1" x14ac:dyDescent="0.25">
      <c r="B783" s="117" t="s">
        <v>871</v>
      </c>
      <c r="C783" s="118">
        <f>C744</f>
        <v>600490000</v>
      </c>
      <c r="D783" s="118">
        <f t="shared" ref="D783:Q783" si="356">D744</f>
        <v>0</v>
      </c>
      <c r="E783" s="118">
        <f t="shared" si="356"/>
        <v>0</v>
      </c>
      <c r="F783" s="118">
        <f t="shared" si="356"/>
        <v>0</v>
      </c>
      <c r="G783" s="118">
        <f t="shared" si="356"/>
        <v>600490000</v>
      </c>
      <c r="H783" s="118">
        <f t="shared" si="356"/>
        <v>0</v>
      </c>
      <c r="I783" s="426">
        <f t="shared" si="356"/>
        <v>0</v>
      </c>
      <c r="J783" s="118">
        <f t="shared" si="356"/>
        <v>600490000</v>
      </c>
      <c r="K783" s="118">
        <f t="shared" si="356"/>
        <v>0</v>
      </c>
      <c r="L783" s="118">
        <f t="shared" si="356"/>
        <v>0</v>
      </c>
      <c r="M783" s="118">
        <f t="shared" si="356"/>
        <v>0</v>
      </c>
      <c r="N783" s="118">
        <f t="shared" si="356"/>
        <v>0</v>
      </c>
      <c r="O783" s="118">
        <f t="shared" si="356"/>
        <v>0</v>
      </c>
      <c r="P783" s="118">
        <f t="shared" si="356"/>
        <v>0</v>
      </c>
      <c r="Q783" s="119">
        <f t="shared" si="356"/>
        <v>600490000</v>
      </c>
      <c r="R783" s="120"/>
    </row>
    <row r="784" spans="2:60" ht="20.100000000000001" customHeight="1" x14ac:dyDescent="0.25">
      <c r="B784" s="129" t="s">
        <v>812</v>
      </c>
      <c r="C784" s="118">
        <f>C748</f>
        <v>0</v>
      </c>
      <c r="D784" s="118">
        <f t="shared" ref="D784:Q784" si="357">D748</f>
        <v>2911835122.5</v>
      </c>
      <c r="E784" s="118">
        <f t="shared" si="357"/>
        <v>0</v>
      </c>
      <c r="F784" s="118">
        <f t="shared" si="357"/>
        <v>0</v>
      </c>
      <c r="G784" s="118">
        <f t="shared" si="357"/>
        <v>2911835122.5</v>
      </c>
      <c r="H784" s="118">
        <f t="shared" si="357"/>
        <v>0</v>
      </c>
      <c r="I784" s="426">
        <f t="shared" si="357"/>
        <v>26104696</v>
      </c>
      <c r="J784" s="118">
        <f t="shared" si="357"/>
        <v>2885730426.5</v>
      </c>
      <c r="K784" s="118">
        <f t="shared" si="357"/>
        <v>0</v>
      </c>
      <c r="L784" s="118">
        <f t="shared" si="357"/>
        <v>26104696</v>
      </c>
      <c r="M784" s="118">
        <f t="shared" si="357"/>
        <v>26104696</v>
      </c>
      <c r="N784" s="118">
        <f t="shared" si="357"/>
        <v>0</v>
      </c>
      <c r="O784" s="118">
        <f t="shared" si="357"/>
        <v>26104696</v>
      </c>
      <c r="P784" s="118">
        <f t="shared" si="357"/>
        <v>0</v>
      </c>
      <c r="Q784" s="119">
        <f t="shared" si="357"/>
        <v>2885730426.5</v>
      </c>
      <c r="R784" s="120"/>
    </row>
    <row r="785" spans="2:60" ht="20.100000000000001" customHeight="1" x14ac:dyDescent="0.25">
      <c r="B785" s="130" t="s">
        <v>912</v>
      </c>
      <c r="C785" s="122">
        <f t="shared" ref="C785:P785" si="358">+C713+C741</f>
        <v>1600000000</v>
      </c>
      <c r="D785" s="122">
        <f t="shared" si="358"/>
        <v>0</v>
      </c>
      <c r="E785" s="122">
        <f t="shared" si="358"/>
        <v>0</v>
      </c>
      <c r="F785" s="122">
        <f t="shared" si="358"/>
        <v>0</v>
      </c>
      <c r="G785" s="122">
        <f t="shared" si="358"/>
        <v>1600000000</v>
      </c>
      <c r="H785" s="122">
        <f t="shared" si="358"/>
        <v>0</v>
      </c>
      <c r="I785" s="428">
        <f t="shared" si="358"/>
        <v>0</v>
      </c>
      <c r="J785" s="122">
        <f t="shared" si="358"/>
        <v>1600000000</v>
      </c>
      <c r="K785" s="122">
        <f t="shared" si="358"/>
        <v>0</v>
      </c>
      <c r="L785" s="122">
        <f t="shared" si="358"/>
        <v>0</v>
      </c>
      <c r="M785" s="122">
        <f t="shared" si="358"/>
        <v>0</v>
      </c>
      <c r="N785" s="122">
        <f t="shared" si="358"/>
        <v>0</v>
      </c>
      <c r="O785" s="122">
        <f t="shared" si="358"/>
        <v>0</v>
      </c>
      <c r="P785" s="122">
        <f t="shared" si="358"/>
        <v>0</v>
      </c>
      <c r="Q785" s="123">
        <f>G785-O785</f>
        <v>1600000000</v>
      </c>
      <c r="R785" s="120"/>
    </row>
    <row r="786" spans="2:60" ht="20.100000000000001" customHeight="1" x14ac:dyDescent="0.25">
      <c r="B786" s="161" t="s">
        <v>913</v>
      </c>
      <c r="C786" s="122">
        <f t="shared" ref="C786:P786" si="359">C747</f>
        <v>0</v>
      </c>
      <c r="D786" s="122">
        <f t="shared" si="359"/>
        <v>945669485.06999993</v>
      </c>
      <c r="E786" s="122">
        <f t="shared" si="359"/>
        <v>0</v>
      </c>
      <c r="F786" s="122">
        <f t="shared" si="359"/>
        <v>0</v>
      </c>
      <c r="G786" s="122">
        <f t="shared" si="359"/>
        <v>945669485.06999993</v>
      </c>
      <c r="H786" s="122">
        <f t="shared" si="359"/>
        <v>61302658.259999998</v>
      </c>
      <c r="I786" s="428">
        <f t="shared" si="359"/>
        <v>811002658.25999999</v>
      </c>
      <c r="J786" s="122">
        <f t="shared" si="359"/>
        <v>134666826.80999994</v>
      </c>
      <c r="K786" s="122">
        <f t="shared" si="359"/>
        <v>778070598.25999999</v>
      </c>
      <c r="L786" s="122">
        <f t="shared" si="359"/>
        <v>778070598.25999999</v>
      </c>
      <c r="M786" s="122">
        <f t="shared" si="359"/>
        <v>778070598.25999999</v>
      </c>
      <c r="N786" s="122">
        <f t="shared" si="359"/>
        <v>0</v>
      </c>
      <c r="O786" s="122">
        <f t="shared" si="359"/>
        <v>811002658.25999999</v>
      </c>
      <c r="P786" s="122">
        <f t="shared" si="359"/>
        <v>0</v>
      </c>
      <c r="Q786" s="123">
        <f>G786-O786</f>
        <v>134666826.80999994</v>
      </c>
      <c r="R786" s="120"/>
    </row>
    <row r="787" spans="2:60" ht="20.100000000000001" customHeight="1" x14ac:dyDescent="0.25">
      <c r="B787" s="121" t="s">
        <v>909</v>
      </c>
      <c r="C787" s="122">
        <f>C788</f>
        <v>14833523323.833838</v>
      </c>
      <c r="D787" s="122">
        <f t="shared" ref="D787:Q787" si="360">D788</f>
        <v>0</v>
      </c>
      <c r="E787" s="122">
        <f t="shared" si="360"/>
        <v>3168556932</v>
      </c>
      <c r="F787" s="122">
        <f t="shared" si="360"/>
        <v>1481341932</v>
      </c>
      <c r="G787" s="122">
        <f t="shared" si="360"/>
        <v>16520738323.833838</v>
      </c>
      <c r="H787" s="122">
        <f t="shared" si="360"/>
        <v>2492591686.48</v>
      </c>
      <c r="I787" s="428">
        <f t="shared" si="360"/>
        <v>8786571350.2700005</v>
      </c>
      <c r="J787" s="122">
        <f t="shared" si="360"/>
        <v>7734166973.5638371</v>
      </c>
      <c r="K787" s="122">
        <f t="shared" si="360"/>
        <v>909894622</v>
      </c>
      <c r="L787" s="122">
        <f t="shared" si="360"/>
        <v>1750937499</v>
      </c>
      <c r="M787" s="122">
        <f t="shared" si="360"/>
        <v>1754454999</v>
      </c>
      <c r="N787" s="122">
        <f t="shared" si="360"/>
        <v>735653344.48000002</v>
      </c>
      <c r="O787" s="122">
        <f t="shared" si="360"/>
        <v>11928518439.68</v>
      </c>
      <c r="P787" s="122">
        <f t="shared" si="360"/>
        <v>3141947089.4100003</v>
      </c>
      <c r="Q787" s="123">
        <f t="shared" si="360"/>
        <v>4592219884.1538372</v>
      </c>
      <c r="R787" s="124"/>
    </row>
    <row r="788" spans="2:60" ht="20.100000000000001" customHeight="1" x14ac:dyDescent="0.25">
      <c r="B788" s="117" t="s">
        <v>869</v>
      </c>
      <c r="C788" s="118">
        <f t="shared" ref="C788:P788" si="361">+C715+C721+C726+C732+C737+C743</f>
        <v>14833523323.833838</v>
      </c>
      <c r="D788" s="118">
        <f t="shared" si="361"/>
        <v>0</v>
      </c>
      <c r="E788" s="118">
        <f t="shared" si="361"/>
        <v>3168556932</v>
      </c>
      <c r="F788" s="118">
        <f t="shared" si="361"/>
        <v>1481341932</v>
      </c>
      <c r="G788" s="118">
        <f t="shared" si="361"/>
        <v>16520738323.833838</v>
      </c>
      <c r="H788" s="118">
        <f t="shared" si="361"/>
        <v>2492591686.48</v>
      </c>
      <c r="I788" s="426">
        <f t="shared" si="361"/>
        <v>8786571350.2700005</v>
      </c>
      <c r="J788" s="118">
        <f t="shared" si="361"/>
        <v>7734166973.5638371</v>
      </c>
      <c r="K788" s="118">
        <f t="shared" si="361"/>
        <v>909894622</v>
      </c>
      <c r="L788" s="118">
        <f t="shared" si="361"/>
        <v>1750937499</v>
      </c>
      <c r="M788" s="118">
        <f t="shared" si="361"/>
        <v>1754454999</v>
      </c>
      <c r="N788" s="118">
        <f t="shared" si="361"/>
        <v>735653344.48000002</v>
      </c>
      <c r="O788" s="118">
        <f t="shared" si="361"/>
        <v>11928518439.68</v>
      </c>
      <c r="P788" s="118">
        <f t="shared" si="361"/>
        <v>3141947089.4100003</v>
      </c>
      <c r="Q788" s="119">
        <f>G788-O788</f>
        <v>4592219884.1538372</v>
      </c>
      <c r="R788" s="120"/>
    </row>
    <row r="789" spans="2:60" ht="20.100000000000001" customHeight="1" x14ac:dyDescent="0.25">
      <c r="B789" s="156" t="s">
        <v>933</v>
      </c>
      <c r="C789" s="157">
        <f>C790</f>
        <v>0</v>
      </c>
      <c r="D789" s="157">
        <f t="shared" ref="D789:Q789" si="362">D790</f>
        <v>9890302783.8999996</v>
      </c>
      <c r="E789" s="157">
        <f t="shared" si="362"/>
        <v>0</v>
      </c>
      <c r="F789" s="157">
        <f t="shared" si="362"/>
        <v>0</v>
      </c>
      <c r="G789" s="157">
        <f t="shared" si="362"/>
        <v>9890302783.8999996</v>
      </c>
      <c r="H789" s="157">
        <f t="shared" si="362"/>
        <v>156080621</v>
      </c>
      <c r="I789" s="429">
        <f t="shared" si="362"/>
        <v>156080621</v>
      </c>
      <c r="J789" s="157">
        <f t="shared" si="362"/>
        <v>9734222162.8999996</v>
      </c>
      <c r="K789" s="157">
        <f t="shared" si="362"/>
        <v>50465667</v>
      </c>
      <c r="L789" s="157">
        <f t="shared" si="362"/>
        <v>50465667</v>
      </c>
      <c r="M789" s="157">
        <f t="shared" si="362"/>
        <v>50465667</v>
      </c>
      <c r="N789" s="157">
        <f t="shared" si="362"/>
        <v>756335083</v>
      </c>
      <c r="O789" s="157">
        <f t="shared" si="362"/>
        <v>756335083</v>
      </c>
      <c r="P789" s="157">
        <f t="shared" si="362"/>
        <v>600254462</v>
      </c>
      <c r="Q789" s="162">
        <f t="shared" si="362"/>
        <v>9133967700.8999996</v>
      </c>
      <c r="R789" s="120"/>
    </row>
    <row r="790" spans="2:60" ht="20.100000000000001" customHeight="1" thickBot="1" x14ac:dyDescent="0.3">
      <c r="B790" s="163" t="s">
        <v>933</v>
      </c>
      <c r="C790" s="164">
        <f>C723</f>
        <v>0</v>
      </c>
      <c r="D790" s="164">
        <f>D723</f>
        <v>9890302783.8999996</v>
      </c>
      <c r="E790" s="164">
        <f>E723</f>
        <v>0</v>
      </c>
      <c r="F790" s="164">
        <f>F723</f>
        <v>0</v>
      </c>
      <c r="G790" s="164">
        <f>G723</f>
        <v>9890302783.8999996</v>
      </c>
      <c r="H790" s="164">
        <f t="shared" ref="H790:Q790" si="363">H426+H447</f>
        <v>156080621</v>
      </c>
      <c r="I790" s="430">
        <f t="shared" si="363"/>
        <v>156080621</v>
      </c>
      <c r="J790" s="164">
        <f t="shared" si="363"/>
        <v>9734222162.8999996</v>
      </c>
      <c r="K790" s="164">
        <f t="shared" si="363"/>
        <v>50465667</v>
      </c>
      <c r="L790" s="164">
        <f t="shared" si="363"/>
        <v>50465667</v>
      </c>
      <c r="M790" s="164">
        <f t="shared" si="363"/>
        <v>50465667</v>
      </c>
      <c r="N790" s="164">
        <f t="shared" si="363"/>
        <v>756335083</v>
      </c>
      <c r="O790" s="164">
        <f t="shared" si="363"/>
        <v>756335083</v>
      </c>
      <c r="P790" s="164">
        <f t="shared" si="363"/>
        <v>600254462</v>
      </c>
      <c r="Q790" s="165">
        <f t="shared" si="363"/>
        <v>9133967700.8999996</v>
      </c>
      <c r="R790" s="120"/>
    </row>
    <row r="791" spans="2:60" s="3" customFormat="1" ht="20.100000000000001" customHeight="1" x14ac:dyDescent="0.25">
      <c r="C791" s="413">
        <f>G350</f>
        <v>47720240190.673843</v>
      </c>
      <c r="D791" s="413">
        <f>I350</f>
        <v>11771767905.889999</v>
      </c>
      <c r="E791" s="413">
        <f>O350</f>
        <v>17311639494.470001</v>
      </c>
      <c r="F791" s="413">
        <f>P350</f>
        <v>5539871588.5799999</v>
      </c>
      <c r="G791" s="413">
        <f>Q350</f>
        <v>30408600696.203838</v>
      </c>
      <c r="I791" s="418">
        <f>I787+I709+I708+I692+I689</f>
        <v>87766224868.899261</v>
      </c>
      <c r="R791" s="414"/>
      <c r="W791" s="360"/>
      <c r="X791" s="360"/>
      <c r="Y791" s="360"/>
      <c r="Z791" s="360"/>
      <c r="AA791" s="360"/>
      <c r="AB791" s="360"/>
      <c r="AC791" s="360"/>
      <c r="AD791" s="360"/>
      <c r="AE791" s="360"/>
      <c r="AF791" s="360"/>
      <c r="AG791" s="360"/>
      <c r="AH791" s="360"/>
      <c r="AI791" s="360"/>
      <c r="AJ791" s="360"/>
      <c r="AK791" s="360"/>
      <c r="AL791" s="360"/>
      <c r="AM791" s="360"/>
      <c r="AN791" s="360"/>
      <c r="AO791" s="360"/>
      <c r="AP791" s="360"/>
      <c r="AQ791" s="360"/>
      <c r="AR791" s="360"/>
      <c r="AS791" s="360"/>
      <c r="AT791" s="360"/>
      <c r="AU791" s="360"/>
      <c r="AV791" s="360"/>
      <c r="AW791" s="360"/>
      <c r="AX791" s="360"/>
      <c r="AY791" s="360"/>
      <c r="AZ791" s="360"/>
      <c r="BA791" s="360"/>
      <c r="BB791" s="360"/>
      <c r="BC791" s="360"/>
      <c r="BD791" s="360"/>
      <c r="BE791" s="360"/>
      <c r="BF791" s="360"/>
      <c r="BG791" s="360"/>
      <c r="BH791" s="360"/>
    </row>
    <row r="792" spans="2:60" ht="20.100000000000001" customHeight="1" x14ac:dyDescent="0.45">
      <c r="B792" s="380" t="s">
        <v>1451</v>
      </c>
      <c r="C792" s="381" t="s">
        <v>8</v>
      </c>
      <c r="D792" s="382" t="s">
        <v>10</v>
      </c>
      <c r="E792" s="381" t="s">
        <v>16</v>
      </c>
      <c r="F792" s="382" t="s">
        <v>17</v>
      </c>
      <c r="G792" s="381" t="s">
        <v>18</v>
      </c>
      <c r="H792" s="1"/>
      <c r="I792" s="1"/>
      <c r="R792" s="124"/>
    </row>
    <row r="793" spans="2:60" ht="24.95" customHeight="1" x14ac:dyDescent="0.3">
      <c r="B793" s="383" t="s">
        <v>580</v>
      </c>
      <c r="C793" s="384">
        <f>SUM(C794:C803)</f>
        <v>8531906602</v>
      </c>
      <c r="D793" s="384">
        <f>SUM(D794:D803)</f>
        <v>2962227263.5</v>
      </c>
      <c r="E793" s="384">
        <f>SUM(E794:E803)</f>
        <v>3252022648.5</v>
      </c>
      <c r="F793" s="384">
        <f>SUM(F794:F803)</f>
        <v>289795385</v>
      </c>
      <c r="G793" s="384">
        <f>SUM(G794:G803)</f>
        <v>5279883953.5</v>
      </c>
    </row>
    <row r="794" spans="2:60" ht="35.1" customHeight="1" x14ac:dyDescent="0.3">
      <c r="B794" s="385" t="s">
        <v>582</v>
      </c>
      <c r="C794" s="386">
        <f>G353</f>
        <v>528673983</v>
      </c>
      <c r="D794" s="386">
        <f>I353</f>
        <v>39600000</v>
      </c>
      <c r="E794" s="386">
        <f>O353</f>
        <v>39600000</v>
      </c>
      <c r="F794" s="386">
        <f>E794-D794</f>
        <v>0</v>
      </c>
      <c r="G794" s="386">
        <f>C794-E794</f>
        <v>489073983</v>
      </c>
    </row>
    <row r="795" spans="2:60" ht="35.1" customHeight="1" x14ac:dyDescent="0.3">
      <c r="B795" s="385" t="s">
        <v>590</v>
      </c>
      <c r="C795" s="386">
        <f>G361</f>
        <v>730547718</v>
      </c>
      <c r="D795" s="386">
        <f>I361</f>
        <v>37265195</v>
      </c>
      <c r="E795" s="386">
        <f>O361</f>
        <v>37265195</v>
      </c>
      <c r="F795" s="386">
        <f t="shared" ref="F795:F803" si="364">E795-D795</f>
        <v>0</v>
      </c>
      <c r="G795" s="386">
        <f t="shared" ref="G795:G803" si="365">C795-E795</f>
        <v>693282523</v>
      </c>
    </row>
    <row r="796" spans="2:60" ht="35.1" customHeight="1" x14ac:dyDescent="0.3">
      <c r="B796" s="385" t="s">
        <v>597</v>
      </c>
      <c r="C796" s="386">
        <f>G370</f>
        <v>247462239</v>
      </c>
      <c r="D796" s="386">
        <f>I370</f>
        <v>3900000</v>
      </c>
      <c r="E796" s="386">
        <f>O370</f>
        <v>53900000</v>
      </c>
      <c r="F796" s="386">
        <f t="shared" si="364"/>
        <v>50000000</v>
      </c>
      <c r="G796" s="386">
        <f t="shared" si="365"/>
        <v>193562239</v>
      </c>
    </row>
    <row r="797" spans="2:60" ht="35.1" customHeight="1" x14ac:dyDescent="0.3">
      <c r="B797" s="385" t="s">
        <v>600</v>
      </c>
      <c r="C797" s="386">
        <f>G373</f>
        <v>4649023491.5</v>
      </c>
      <c r="D797" s="386">
        <f>I373</f>
        <v>2733318210.5</v>
      </c>
      <c r="E797" s="386">
        <f>O373</f>
        <v>2793908210.5</v>
      </c>
      <c r="F797" s="386">
        <f t="shared" si="364"/>
        <v>60590000</v>
      </c>
      <c r="G797" s="386">
        <f t="shared" si="365"/>
        <v>1855115281</v>
      </c>
    </row>
    <row r="798" spans="2:60" ht="35.1" customHeight="1" x14ac:dyDescent="0.3">
      <c r="B798" s="385" t="s">
        <v>609</v>
      </c>
      <c r="C798" s="386">
        <f>G384</f>
        <v>1021087219</v>
      </c>
      <c r="D798" s="386">
        <f>I384</f>
        <v>96369845</v>
      </c>
      <c r="E798" s="386">
        <f>O384</f>
        <v>230794245</v>
      </c>
      <c r="F798" s="386">
        <f t="shared" si="364"/>
        <v>134424400</v>
      </c>
      <c r="G798" s="386">
        <f t="shared" si="365"/>
        <v>790292974</v>
      </c>
    </row>
    <row r="799" spans="2:60" ht="35.1" customHeight="1" x14ac:dyDescent="0.3">
      <c r="B799" s="385" t="s">
        <v>613</v>
      </c>
      <c r="C799" s="386">
        <f>G389</f>
        <v>686700000</v>
      </c>
      <c r="D799" s="386">
        <f>I389</f>
        <v>33787260</v>
      </c>
      <c r="E799" s="386">
        <f>O389</f>
        <v>33787260</v>
      </c>
      <c r="F799" s="386">
        <f t="shared" si="364"/>
        <v>0</v>
      </c>
      <c r="G799" s="386">
        <f t="shared" si="365"/>
        <v>652912740</v>
      </c>
    </row>
    <row r="800" spans="2:60" ht="35.1" customHeight="1" x14ac:dyDescent="0.3">
      <c r="B800" s="385" t="s">
        <v>616</v>
      </c>
      <c r="C800" s="386">
        <f>G392</f>
        <v>160022078.5</v>
      </c>
      <c r="D800" s="386">
        <f>I392</f>
        <v>6128496</v>
      </c>
      <c r="E800" s="386">
        <f>O392</f>
        <v>6800000</v>
      </c>
      <c r="F800" s="386">
        <f t="shared" si="364"/>
        <v>671504</v>
      </c>
      <c r="G800" s="386">
        <f t="shared" si="365"/>
        <v>153222078.5</v>
      </c>
    </row>
    <row r="801" spans="2:7" ht="35.1" customHeight="1" x14ac:dyDescent="0.3">
      <c r="B801" s="385" t="s">
        <v>623</v>
      </c>
      <c r="C801" s="386">
        <f>G400</f>
        <v>19271865</v>
      </c>
      <c r="D801" s="386">
        <f>I400</f>
        <v>0</v>
      </c>
      <c r="E801" s="386">
        <f>O400</f>
        <v>0</v>
      </c>
      <c r="F801" s="386">
        <f t="shared" si="364"/>
        <v>0</v>
      </c>
      <c r="G801" s="386">
        <f t="shared" si="365"/>
        <v>19271865</v>
      </c>
    </row>
    <row r="802" spans="2:7" ht="35.1" customHeight="1" x14ac:dyDescent="0.3">
      <c r="B802" s="385" t="s">
        <v>625</v>
      </c>
      <c r="C802" s="386">
        <f>G402</f>
        <v>386708073</v>
      </c>
      <c r="D802" s="386">
        <f>I402</f>
        <v>11858257</v>
      </c>
      <c r="E802" s="386">
        <f>O402</f>
        <v>55967738</v>
      </c>
      <c r="F802" s="386">
        <f t="shared" si="364"/>
        <v>44109481</v>
      </c>
      <c r="G802" s="386">
        <f t="shared" si="365"/>
        <v>330740335</v>
      </c>
    </row>
    <row r="803" spans="2:7" ht="35.1" customHeight="1" x14ac:dyDescent="0.3">
      <c r="B803" s="385" t="s">
        <v>632</v>
      </c>
      <c r="C803" s="386">
        <f>G411</f>
        <v>102409935</v>
      </c>
      <c r="D803" s="386">
        <f>I411</f>
        <v>0</v>
      </c>
      <c r="E803" s="386">
        <f>O411</f>
        <v>0</v>
      </c>
      <c r="F803" s="386">
        <f t="shared" si="364"/>
        <v>0</v>
      </c>
      <c r="G803" s="386">
        <f t="shared" si="365"/>
        <v>102409935</v>
      </c>
    </row>
    <row r="804" spans="2:7" ht="24.95" customHeight="1" x14ac:dyDescent="0.3">
      <c r="B804" s="387"/>
      <c r="C804" s="388"/>
      <c r="D804" s="388"/>
      <c r="E804" s="388"/>
      <c r="F804" s="388"/>
      <c r="G804" s="388"/>
    </row>
    <row r="805" spans="2:7" ht="24.95" customHeight="1" x14ac:dyDescent="0.3">
      <c r="B805" s="389" t="s">
        <v>636</v>
      </c>
      <c r="C805" s="390">
        <f>SUM(C806:C809)</f>
        <v>11405758652.9</v>
      </c>
      <c r="D805" s="390">
        <f>SUM(D806:D809)</f>
        <v>354617421</v>
      </c>
      <c r="E805" s="390">
        <f>SUM(E806:E809)</f>
        <v>1641335083</v>
      </c>
      <c r="F805" s="390">
        <f>SUM(F806:F809)</f>
        <v>1286717662</v>
      </c>
      <c r="G805" s="390">
        <f>SUM(G806:G809)</f>
        <v>9764423569.8999996</v>
      </c>
    </row>
    <row r="806" spans="2:7" ht="24.95" customHeight="1" x14ac:dyDescent="0.3">
      <c r="B806" s="391" t="s">
        <v>638</v>
      </c>
      <c r="C806" s="386">
        <f>G418</f>
        <v>344193362</v>
      </c>
      <c r="D806" s="386">
        <f>I418</f>
        <v>54896800</v>
      </c>
      <c r="E806" s="386">
        <f>O418</f>
        <v>198000000</v>
      </c>
      <c r="F806" s="386">
        <f>E806-D806</f>
        <v>143103200</v>
      </c>
      <c r="G806" s="386">
        <f>C806-E806</f>
        <v>146193362</v>
      </c>
    </row>
    <row r="807" spans="2:7" ht="24.95" customHeight="1" x14ac:dyDescent="0.3">
      <c r="B807" s="385" t="s">
        <v>642</v>
      </c>
      <c r="C807" s="386">
        <f>G422</f>
        <v>10492537878.9</v>
      </c>
      <c r="D807" s="386">
        <f>I422</f>
        <v>253573301</v>
      </c>
      <c r="E807" s="386">
        <f>O422</f>
        <v>1216987763</v>
      </c>
      <c r="F807" s="386">
        <f>E807-D807</f>
        <v>963414462</v>
      </c>
      <c r="G807" s="386">
        <f>C807-E807</f>
        <v>9275550115.8999996</v>
      </c>
    </row>
    <row r="808" spans="2:7" ht="24.95" customHeight="1" x14ac:dyDescent="0.3">
      <c r="B808" s="391" t="s">
        <v>646</v>
      </c>
      <c r="C808" s="386">
        <f>G439</f>
        <v>245429779</v>
      </c>
      <c r="D808" s="386">
        <f>I439</f>
        <v>44800000</v>
      </c>
      <c r="E808" s="386">
        <f>O439</f>
        <v>150000000</v>
      </c>
      <c r="F808" s="386">
        <f>E808-D808</f>
        <v>105200000</v>
      </c>
      <c r="G808" s="386">
        <f>C808-E808</f>
        <v>95429779</v>
      </c>
    </row>
    <row r="809" spans="2:7" ht="24.95" customHeight="1" x14ac:dyDescent="0.3">
      <c r="B809" s="385" t="s">
        <v>650</v>
      </c>
      <c r="C809" s="386">
        <f>G444</f>
        <v>323597633</v>
      </c>
      <c r="D809" s="386">
        <f>I444</f>
        <v>1347320</v>
      </c>
      <c r="E809" s="386">
        <f>O444</f>
        <v>76347320</v>
      </c>
      <c r="F809" s="386">
        <f>E809-D809</f>
        <v>75000000</v>
      </c>
      <c r="G809" s="386">
        <f>C809-E809</f>
        <v>247250313</v>
      </c>
    </row>
    <row r="810" spans="2:7" ht="24.95" customHeight="1" x14ac:dyDescent="0.3">
      <c r="B810" s="387"/>
      <c r="C810" s="388"/>
      <c r="D810" s="388"/>
      <c r="E810" s="388"/>
      <c r="F810" s="388"/>
      <c r="G810" s="388"/>
    </row>
    <row r="811" spans="2:7" ht="24.95" customHeight="1" x14ac:dyDescent="0.3">
      <c r="B811" s="392" t="s">
        <v>654</v>
      </c>
      <c r="C811" s="393">
        <f>SUM(C812:C813)</f>
        <v>978796427</v>
      </c>
      <c r="D811" s="393">
        <f>SUM(D812:D813)</f>
        <v>127432716</v>
      </c>
      <c r="E811" s="393">
        <f>SUM(E812:E813)</f>
        <v>131032716</v>
      </c>
      <c r="F811" s="393">
        <f>SUM(F812:F813)</f>
        <v>3600000</v>
      </c>
      <c r="G811" s="393">
        <f>SUM(G812:G813)</f>
        <v>847763711</v>
      </c>
    </row>
    <row r="812" spans="2:7" ht="24.95" customHeight="1" x14ac:dyDescent="0.3">
      <c r="B812" s="391" t="s">
        <v>656</v>
      </c>
      <c r="C812" s="386">
        <f>G453</f>
        <v>408858962</v>
      </c>
      <c r="D812" s="386">
        <f>I453</f>
        <v>100000000</v>
      </c>
      <c r="E812" s="386">
        <f>O453</f>
        <v>100000000</v>
      </c>
      <c r="F812" s="386">
        <f>E812-D812</f>
        <v>0</v>
      </c>
      <c r="G812" s="386">
        <f>C812-E812</f>
        <v>308858962</v>
      </c>
    </row>
    <row r="813" spans="2:7" ht="24.95" customHeight="1" x14ac:dyDescent="0.3">
      <c r="B813" s="385" t="s">
        <v>660</v>
      </c>
      <c r="C813" s="386">
        <f>G458</f>
        <v>569937465</v>
      </c>
      <c r="D813" s="386">
        <f>I458</f>
        <v>27432716</v>
      </c>
      <c r="E813" s="386">
        <f>O458</f>
        <v>31032716</v>
      </c>
      <c r="F813" s="386">
        <f>E813-D813</f>
        <v>3600000</v>
      </c>
      <c r="G813" s="386">
        <f>C813-E813</f>
        <v>538904749</v>
      </c>
    </row>
    <row r="814" spans="2:7" ht="24.95" customHeight="1" x14ac:dyDescent="0.3">
      <c r="B814" s="387"/>
      <c r="C814" s="388"/>
      <c r="D814" s="388"/>
      <c r="E814" s="388"/>
      <c r="F814" s="388"/>
      <c r="G814" s="388"/>
    </row>
    <row r="815" spans="2:7" ht="31.5" customHeight="1" x14ac:dyDescent="0.3">
      <c r="B815" s="394" t="s">
        <v>664</v>
      </c>
      <c r="C815" s="395">
        <f>C816+C817+C818+C819+C820+C828+C829+C830+C831+C832+C833+C834+C835+C838</f>
        <v>10258152623.6</v>
      </c>
      <c r="D815" s="395">
        <f>D816+D817+D818+D819+D820+D828+D829+D830+D831+D832+D833+D834+D835+D838</f>
        <v>4888355216</v>
      </c>
      <c r="E815" s="395">
        <f>E816+E817+E818+E819+E820+E828+E829+E830+E831+E832+E833+E834+E835+E838</f>
        <v>5578847226.5</v>
      </c>
      <c r="F815" s="395">
        <f>F816+F817+F818+F819+F820+F828+F829+F830+F831+F832+F833+F834+F835+F838</f>
        <v>690492010.5</v>
      </c>
      <c r="G815" s="395">
        <f>G816+G817+G818+G819+G820+G828+G829+G830+G831+G832+G833+G834+G835+G838</f>
        <v>4679305397.1000004</v>
      </c>
    </row>
    <row r="816" spans="2:7" ht="24.95" customHeight="1" x14ac:dyDescent="0.3">
      <c r="B816" s="385" t="s">
        <v>666</v>
      </c>
      <c r="C816" s="386">
        <f>G465</f>
        <v>511158590</v>
      </c>
      <c r="D816" s="386">
        <f>I465</f>
        <v>193366422</v>
      </c>
      <c r="E816" s="386">
        <f>O465</f>
        <v>199620450</v>
      </c>
      <c r="F816" s="386">
        <f>E816-D816</f>
        <v>6254028</v>
      </c>
      <c r="G816" s="386">
        <f>C816-E816</f>
        <v>311538140</v>
      </c>
    </row>
    <row r="817" spans="2:7" ht="24.95" customHeight="1" x14ac:dyDescent="0.3">
      <c r="B817" s="385" t="s">
        <v>675</v>
      </c>
      <c r="C817" s="386">
        <f>G476</f>
        <v>110000000</v>
      </c>
      <c r="D817" s="386">
        <f>I476</f>
        <v>0</v>
      </c>
      <c r="E817" s="386">
        <f>O476</f>
        <v>0</v>
      </c>
      <c r="F817" s="386">
        <f>E817-D817</f>
        <v>0</v>
      </c>
      <c r="G817" s="386">
        <f>C817-E817</f>
        <v>110000000</v>
      </c>
    </row>
    <row r="818" spans="2:7" ht="24.95" customHeight="1" x14ac:dyDescent="0.3">
      <c r="B818" s="385" t="s">
        <v>678</v>
      </c>
      <c r="C818" s="386">
        <f>G479</f>
        <v>82000000</v>
      </c>
      <c r="D818" s="386">
        <f>I479</f>
        <v>79790000</v>
      </c>
      <c r="E818" s="386">
        <f>O479</f>
        <v>82000000</v>
      </c>
      <c r="F818" s="386">
        <f>E818-D818</f>
        <v>2210000</v>
      </c>
      <c r="G818" s="386">
        <f>C818-E818</f>
        <v>0</v>
      </c>
    </row>
    <row r="819" spans="2:7" ht="24.95" customHeight="1" x14ac:dyDescent="0.3">
      <c r="B819" s="385" t="s">
        <v>680</v>
      </c>
      <c r="C819" s="386">
        <f>G481</f>
        <v>238549849</v>
      </c>
      <c r="D819" s="386">
        <f>I481</f>
        <v>0</v>
      </c>
      <c r="E819" s="386">
        <f>O481</f>
        <v>0</v>
      </c>
      <c r="F819" s="386">
        <f>E819-D819</f>
        <v>0</v>
      </c>
      <c r="G819" s="386">
        <f>C819-E819</f>
        <v>238549849</v>
      </c>
    </row>
    <row r="820" spans="2:7" ht="24.95" customHeight="1" x14ac:dyDescent="0.3">
      <c r="B820" s="385" t="s">
        <v>684</v>
      </c>
      <c r="C820" s="386">
        <f>SUM(C821:C827)</f>
        <v>4683603709</v>
      </c>
      <c r="D820" s="386">
        <f>SUM(D821:D827)</f>
        <v>2479121896</v>
      </c>
      <c r="E820" s="386">
        <f>SUM(E821:E827)</f>
        <v>2920741539</v>
      </c>
      <c r="F820" s="386">
        <f>SUM(F821:F827)</f>
        <v>441619643</v>
      </c>
      <c r="G820" s="386">
        <f>SUM(G821:G827)</f>
        <v>1762862170</v>
      </c>
    </row>
    <row r="821" spans="2:7" ht="24.95" customHeight="1" x14ac:dyDescent="0.3">
      <c r="B821" s="391" t="s">
        <v>685</v>
      </c>
      <c r="C821" s="396">
        <f>G486</f>
        <v>3122272021</v>
      </c>
      <c r="D821" s="396">
        <f>I486</f>
        <v>1776728521</v>
      </c>
      <c r="E821" s="396">
        <f>O486</f>
        <v>2109549039</v>
      </c>
      <c r="F821" s="396">
        <f>E821-D821</f>
        <v>332820518</v>
      </c>
      <c r="G821" s="396">
        <f>C821-E821</f>
        <v>1012722982</v>
      </c>
    </row>
    <row r="822" spans="2:7" ht="24.95" customHeight="1" x14ac:dyDescent="0.3">
      <c r="B822" s="385" t="s">
        <v>691</v>
      </c>
      <c r="C822" s="396">
        <f>G494</f>
        <v>861674478</v>
      </c>
      <c r="D822" s="396">
        <f>I494</f>
        <v>595673000</v>
      </c>
      <c r="E822" s="396">
        <f>O494</f>
        <v>655012500</v>
      </c>
      <c r="F822" s="396">
        <f t="shared" ref="F822:F827" si="366">E822-D822</f>
        <v>59339500</v>
      </c>
      <c r="G822" s="396">
        <f t="shared" ref="G822:G827" si="367">C822-E822</f>
        <v>206661978</v>
      </c>
    </row>
    <row r="823" spans="2:7" ht="24.95" customHeight="1" x14ac:dyDescent="0.3">
      <c r="B823" s="391" t="s">
        <v>697</v>
      </c>
      <c r="C823" s="396">
        <f>G502</f>
        <v>196860000</v>
      </c>
      <c r="D823" s="396">
        <f>I502</f>
        <v>91260000</v>
      </c>
      <c r="E823" s="396">
        <f>O502</f>
        <v>129870000</v>
      </c>
      <c r="F823" s="396">
        <f t="shared" si="366"/>
        <v>38610000</v>
      </c>
      <c r="G823" s="396">
        <f t="shared" si="367"/>
        <v>66990000</v>
      </c>
    </row>
    <row r="824" spans="2:7" ht="24.95" customHeight="1" x14ac:dyDescent="0.3">
      <c r="B824" s="385" t="s">
        <v>701</v>
      </c>
      <c r="C824" s="396">
        <f>G507</f>
        <v>25291387</v>
      </c>
      <c r="D824" s="396">
        <f>I507</f>
        <v>0</v>
      </c>
      <c r="E824" s="396">
        <f>O507</f>
        <v>0</v>
      </c>
      <c r="F824" s="396">
        <f t="shared" si="366"/>
        <v>0</v>
      </c>
      <c r="G824" s="396">
        <f t="shared" si="367"/>
        <v>25291387</v>
      </c>
    </row>
    <row r="825" spans="2:7" ht="24.95" customHeight="1" x14ac:dyDescent="0.3">
      <c r="B825" s="391" t="s">
        <v>705</v>
      </c>
      <c r="C825" s="396">
        <f>G512</f>
        <v>442988655</v>
      </c>
      <c r="D825" s="396">
        <f>I512</f>
        <v>13910000</v>
      </c>
      <c r="E825" s="396">
        <f>O512</f>
        <v>16310000</v>
      </c>
      <c r="F825" s="396">
        <f t="shared" si="366"/>
        <v>2400000</v>
      </c>
      <c r="G825" s="396">
        <f t="shared" si="367"/>
        <v>426678655</v>
      </c>
    </row>
    <row r="826" spans="2:7" ht="24.95" customHeight="1" x14ac:dyDescent="0.3">
      <c r="B826" s="391" t="s">
        <v>713</v>
      </c>
      <c r="C826" s="396">
        <f>G522</f>
        <v>20183180</v>
      </c>
      <c r="D826" s="396">
        <f>I522</f>
        <v>0</v>
      </c>
      <c r="E826" s="396">
        <f>O522</f>
        <v>0</v>
      </c>
      <c r="F826" s="396">
        <f t="shared" si="366"/>
        <v>0</v>
      </c>
      <c r="G826" s="396">
        <f t="shared" si="367"/>
        <v>20183180</v>
      </c>
    </row>
    <row r="827" spans="2:7" ht="24.95" customHeight="1" x14ac:dyDescent="0.3">
      <c r="B827" s="391" t="s">
        <v>716</v>
      </c>
      <c r="C827" s="396">
        <f>G526</f>
        <v>14333988</v>
      </c>
      <c r="D827" s="396">
        <f>I526</f>
        <v>1550375</v>
      </c>
      <c r="E827" s="396">
        <f>O526</f>
        <v>10000000</v>
      </c>
      <c r="F827" s="396">
        <f t="shared" si="366"/>
        <v>8449625</v>
      </c>
      <c r="G827" s="396">
        <f t="shared" si="367"/>
        <v>4333988</v>
      </c>
    </row>
    <row r="828" spans="2:7" ht="24.95" customHeight="1" x14ac:dyDescent="0.3">
      <c r="B828" s="385" t="s">
        <v>719</v>
      </c>
      <c r="C828" s="386">
        <f>G530</f>
        <v>1419468728</v>
      </c>
      <c r="D828" s="386">
        <f>I530</f>
        <v>681258336.5</v>
      </c>
      <c r="E828" s="386">
        <f>O530</f>
        <v>681258336.5</v>
      </c>
      <c r="F828" s="386">
        <f>E828-D828</f>
        <v>0</v>
      </c>
      <c r="G828" s="386">
        <f>C828-E828</f>
        <v>738210391.5</v>
      </c>
    </row>
    <row r="829" spans="2:7" ht="24.95" customHeight="1" x14ac:dyDescent="0.3">
      <c r="B829" s="385" t="s">
        <v>724</v>
      </c>
      <c r="C829" s="386">
        <f>G536</f>
        <v>172600000</v>
      </c>
      <c r="D829" s="386">
        <f>I536</f>
        <v>7446800</v>
      </c>
      <c r="E829" s="386">
        <f>O536</f>
        <v>51646800</v>
      </c>
      <c r="F829" s="386">
        <f t="shared" ref="F829:F838" si="368">E829-D829</f>
        <v>44200000</v>
      </c>
      <c r="G829" s="386">
        <f t="shared" ref="G829:G838" si="369">C829-E829</f>
        <v>120953200</v>
      </c>
    </row>
    <row r="830" spans="2:7" ht="24.95" customHeight="1" x14ac:dyDescent="0.3">
      <c r="B830" s="391" t="s">
        <v>728</v>
      </c>
      <c r="C830" s="386">
        <f>G541</f>
        <v>715399559</v>
      </c>
      <c r="D830" s="386">
        <f>I541</f>
        <v>283716118.5</v>
      </c>
      <c r="E830" s="386">
        <f>O541</f>
        <v>470909341</v>
      </c>
      <c r="F830" s="386">
        <f t="shared" si="368"/>
        <v>187193222.5</v>
      </c>
      <c r="G830" s="386">
        <f t="shared" si="369"/>
        <v>244490218</v>
      </c>
    </row>
    <row r="831" spans="2:7" ht="24.95" customHeight="1" x14ac:dyDescent="0.3">
      <c r="B831" s="391" t="s">
        <v>734</v>
      </c>
      <c r="C831" s="386">
        <f>G549</f>
        <v>166615644</v>
      </c>
      <c r="D831" s="386">
        <f>I549</f>
        <v>29900002</v>
      </c>
      <c r="E831" s="386">
        <f>O549</f>
        <v>29900002</v>
      </c>
      <c r="F831" s="386">
        <f t="shared" si="368"/>
        <v>0</v>
      </c>
      <c r="G831" s="386">
        <f t="shared" si="369"/>
        <v>136715642</v>
      </c>
    </row>
    <row r="832" spans="2:7" ht="24.95" customHeight="1" x14ac:dyDescent="0.3">
      <c r="B832" s="385" t="s">
        <v>738</v>
      </c>
      <c r="C832" s="386">
        <f>G554</f>
        <v>963790458.10000002</v>
      </c>
      <c r="D832" s="386">
        <f>I554</f>
        <v>616008326</v>
      </c>
      <c r="E832" s="386">
        <f>O554</f>
        <v>616008326</v>
      </c>
      <c r="F832" s="386">
        <f t="shared" si="368"/>
        <v>0</v>
      </c>
      <c r="G832" s="386">
        <f t="shared" si="369"/>
        <v>347782132.10000002</v>
      </c>
    </row>
    <row r="833" spans="2:8" ht="24.95" customHeight="1" x14ac:dyDescent="0.3">
      <c r="B833" s="391" t="s">
        <v>749</v>
      </c>
      <c r="C833" s="386">
        <f>G567</f>
        <v>40493028</v>
      </c>
      <c r="D833" s="386">
        <f>I567</f>
        <v>0</v>
      </c>
      <c r="E833" s="386">
        <f>O567</f>
        <v>0</v>
      </c>
      <c r="F833" s="386">
        <f t="shared" si="368"/>
        <v>0</v>
      </c>
      <c r="G833" s="386">
        <f t="shared" si="369"/>
        <v>40493028</v>
      </c>
    </row>
    <row r="834" spans="2:8" ht="24.95" customHeight="1" x14ac:dyDescent="0.3">
      <c r="B834" s="391" t="s">
        <v>755</v>
      </c>
      <c r="C834" s="386">
        <f>G575</f>
        <v>176239486</v>
      </c>
      <c r="D834" s="386">
        <f>I575</f>
        <v>93404100</v>
      </c>
      <c r="E834" s="386">
        <f>O575</f>
        <v>102404100</v>
      </c>
      <c r="F834" s="386">
        <f t="shared" si="368"/>
        <v>9000000</v>
      </c>
      <c r="G834" s="386">
        <f t="shared" si="369"/>
        <v>73835386</v>
      </c>
    </row>
    <row r="835" spans="2:8" ht="24.95" customHeight="1" x14ac:dyDescent="0.3">
      <c r="B835" s="385" t="s">
        <v>761</v>
      </c>
      <c r="C835" s="386">
        <f>G582</f>
        <v>958690597.5</v>
      </c>
      <c r="D835" s="386">
        <f>I582</f>
        <v>424343215</v>
      </c>
      <c r="E835" s="386">
        <f>O582</f>
        <v>424358332</v>
      </c>
      <c r="F835" s="386">
        <f t="shared" si="368"/>
        <v>15117</v>
      </c>
      <c r="G835" s="386">
        <f t="shared" si="369"/>
        <v>534332265.5</v>
      </c>
    </row>
    <row r="836" spans="2:8" ht="24.95" customHeight="1" x14ac:dyDescent="0.3">
      <c r="B836" s="404" t="s">
        <v>761</v>
      </c>
      <c r="C836" s="405">
        <f>G583</f>
        <v>228331403.5</v>
      </c>
      <c r="D836" s="405">
        <f>I583</f>
        <v>1378000</v>
      </c>
      <c r="E836" s="405">
        <f>O583</f>
        <v>1378000</v>
      </c>
      <c r="F836" s="405">
        <f t="shared" si="368"/>
        <v>0</v>
      </c>
      <c r="G836" s="405">
        <f>C836-E836</f>
        <v>226953403.5</v>
      </c>
    </row>
    <row r="837" spans="2:8" ht="24.95" customHeight="1" x14ac:dyDescent="0.3">
      <c r="B837" s="391" t="s">
        <v>768</v>
      </c>
      <c r="C837" s="397">
        <f>G592</f>
        <v>730359194</v>
      </c>
      <c r="D837" s="397">
        <f>I592</f>
        <v>422965215</v>
      </c>
      <c r="E837" s="397">
        <f>O592</f>
        <v>422980332</v>
      </c>
      <c r="F837" s="405">
        <f t="shared" si="368"/>
        <v>15117</v>
      </c>
      <c r="G837" s="405">
        <f t="shared" si="369"/>
        <v>307378862</v>
      </c>
    </row>
    <row r="838" spans="2:8" ht="24.95" customHeight="1" x14ac:dyDescent="0.3">
      <c r="B838" s="385" t="s">
        <v>774</v>
      </c>
      <c r="C838" s="386">
        <f>G599</f>
        <v>19542975</v>
      </c>
      <c r="D838" s="386">
        <f>I599</f>
        <v>0</v>
      </c>
      <c r="E838" s="386">
        <f>I599</f>
        <v>0</v>
      </c>
      <c r="F838" s="386">
        <f t="shared" si="368"/>
        <v>0</v>
      </c>
      <c r="G838" s="386">
        <f t="shared" si="369"/>
        <v>19542975</v>
      </c>
    </row>
    <row r="839" spans="2:8" ht="24.95" customHeight="1" x14ac:dyDescent="0.3">
      <c r="B839" s="387"/>
      <c r="C839" s="388"/>
      <c r="D839" s="388"/>
      <c r="E839" s="388"/>
      <c r="F839" s="388"/>
      <c r="G839" s="388"/>
    </row>
    <row r="840" spans="2:8" ht="24.95" customHeight="1" x14ac:dyDescent="0.3">
      <c r="B840" s="398" t="s">
        <v>778</v>
      </c>
      <c r="C840" s="399">
        <f>SUM(C841:C843)</f>
        <v>536113791</v>
      </c>
      <c r="D840" s="399">
        <f>SUM(D841:D843)</f>
        <v>269269569</v>
      </c>
      <c r="E840" s="399">
        <f>SUM(E841:E843)</f>
        <v>304029811</v>
      </c>
      <c r="F840" s="399">
        <f>SUM(F841:F843)</f>
        <v>34760242</v>
      </c>
      <c r="G840" s="399">
        <f>SUM(G841:G843)</f>
        <v>232083980</v>
      </c>
    </row>
    <row r="841" spans="2:8" ht="24.95" customHeight="1" x14ac:dyDescent="0.3">
      <c r="B841" s="400" t="s">
        <v>780</v>
      </c>
      <c r="C841" s="386">
        <f>G607</f>
        <v>358008941.48000002</v>
      </c>
      <c r="D841" s="386">
        <f>I607</f>
        <v>171369569</v>
      </c>
      <c r="E841" s="386">
        <f>O607</f>
        <v>201429811</v>
      </c>
      <c r="F841" s="386">
        <f>E841-D841</f>
        <v>30060242</v>
      </c>
      <c r="G841" s="386">
        <f>C841-E841</f>
        <v>156579130.48000002</v>
      </c>
    </row>
    <row r="842" spans="2:8" ht="24.95" customHeight="1" x14ac:dyDescent="0.3">
      <c r="B842" s="400" t="s">
        <v>785</v>
      </c>
      <c r="C842" s="386">
        <f>G613</f>
        <v>128104849.52</v>
      </c>
      <c r="D842" s="386">
        <f>I613</f>
        <v>97900000</v>
      </c>
      <c r="E842" s="386">
        <f>O613</f>
        <v>102600000</v>
      </c>
      <c r="F842" s="386">
        <f>E842-D842</f>
        <v>4700000</v>
      </c>
      <c r="G842" s="386">
        <f>C842-E842</f>
        <v>25504849.519999996</v>
      </c>
    </row>
    <row r="843" spans="2:8" ht="24.95" customHeight="1" x14ac:dyDescent="0.3">
      <c r="B843" s="401" t="s">
        <v>788</v>
      </c>
      <c r="C843" s="386">
        <f>G616</f>
        <v>50000000</v>
      </c>
      <c r="D843" s="386">
        <f>I616</f>
        <v>0</v>
      </c>
      <c r="E843" s="386">
        <f>H616</f>
        <v>0</v>
      </c>
      <c r="F843" s="386">
        <f>E843-D843</f>
        <v>0</v>
      </c>
      <c r="G843" s="386">
        <f>C843-E843</f>
        <v>50000000</v>
      </c>
    </row>
    <row r="844" spans="2:8" ht="24.95" customHeight="1" x14ac:dyDescent="0.3">
      <c r="B844" s="387"/>
      <c r="C844" s="388"/>
      <c r="D844" s="388"/>
      <c r="E844" s="388"/>
      <c r="F844" s="388"/>
      <c r="G844" s="388"/>
    </row>
    <row r="845" spans="2:8" ht="24.95" customHeight="1" x14ac:dyDescent="0.3">
      <c r="B845" s="402" t="s">
        <v>790</v>
      </c>
      <c r="C845" s="403">
        <f>SUM(C846:C852)</f>
        <v>16009512094.17384</v>
      </c>
      <c r="D845" s="403">
        <f>SUM(D846:D852)</f>
        <v>3169865720.3899999</v>
      </c>
      <c r="E845" s="403">
        <f>SUM(E846:E852)</f>
        <v>6404372009.4700003</v>
      </c>
      <c r="F845" s="403">
        <f>SUM(F846:F852)</f>
        <v>3234506289.0800004</v>
      </c>
      <c r="G845" s="403">
        <f>SUM(G846:G852)</f>
        <v>9605140084.7038364</v>
      </c>
    </row>
    <row r="846" spans="2:8" ht="39" customHeight="1" x14ac:dyDescent="0.3">
      <c r="B846" s="385" t="s">
        <v>792</v>
      </c>
      <c r="C846" s="386">
        <f>G620</f>
        <v>80239925</v>
      </c>
      <c r="D846" s="386">
        <f>I620</f>
        <v>0</v>
      </c>
      <c r="E846" s="386">
        <f>O620</f>
        <v>0</v>
      </c>
      <c r="F846" s="386">
        <f>E846-D846</f>
        <v>0</v>
      </c>
      <c r="G846" s="386">
        <f>C846-E846</f>
        <v>80239925</v>
      </c>
      <c r="H846" s="388"/>
    </row>
    <row r="847" spans="2:8" ht="24.95" customHeight="1" x14ac:dyDescent="0.3">
      <c r="B847" s="385" t="s">
        <v>799</v>
      </c>
      <c r="C847" s="386">
        <f>G629</f>
        <v>495463369</v>
      </c>
      <c r="D847" s="386">
        <f>I629</f>
        <v>305000000</v>
      </c>
      <c r="E847" s="386">
        <f>O629</f>
        <v>329000000</v>
      </c>
      <c r="F847" s="386">
        <f t="shared" ref="F847:F852" si="370">E847-D847</f>
        <v>24000000</v>
      </c>
      <c r="G847" s="386">
        <f t="shared" ref="G847:G852" si="371">C847-E847</f>
        <v>166463369</v>
      </c>
      <c r="H847" s="388"/>
    </row>
    <row r="848" spans="2:8" ht="24.95" customHeight="1" x14ac:dyDescent="0.3">
      <c r="B848" s="391" t="s">
        <v>804</v>
      </c>
      <c r="C848" s="386">
        <f>G636</f>
        <v>8766991224.3200016</v>
      </c>
      <c r="D848" s="386">
        <f>I636</f>
        <v>672463072.26999998</v>
      </c>
      <c r="E848" s="386">
        <f>O636</f>
        <v>1813133072.27</v>
      </c>
      <c r="F848" s="386">
        <f t="shared" si="370"/>
        <v>1140670000</v>
      </c>
      <c r="G848" s="386">
        <f t="shared" si="371"/>
        <v>6953858152.0500011</v>
      </c>
      <c r="H848" s="388"/>
    </row>
    <row r="849" spans="2:60" ht="36" customHeight="1" x14ac:dyDescent="0.3">
      <c r="B849" s="385" t="s">
        <v>823</v>
      </c>
      <c r="C849" s="386">
        <f>G657</f>
        <v>4425751883.353837</v>
      </c>
      <c r="D849" s="386">
        <f>I657</f>
        <v>1777181189.4200001</v>
      </c>
      <c r="E849" s="386">
        <f>O657</f>
        <v>3404407992.0000005</v>
      </c>
      <c r="F849" s="386">
        <f t="shared" si="370"/>
        <v>1627226802.5800004</v>
      </c>
      <c r="G849" s="386">
        <f t="shared" si="371"/>
        <v>1021343891.3538365</v>
      </c>
      <c r="H849" s="388"/>
      <c r="I849" s="72">
        <f>C849-H849</f>
        <v>4425751883.353837</v>
      </c>
    </row>
    <row r="850" spans="2:60" ht="24.95" customHeight="1" x14ac:dyDescent="0.3">
      <c r="B850" s="385" t="s">
        <v>833</v>
      </c>
      <c r="C850" s="386">
        <f>G670</f>
        <v>825838251.5</v>
      </c>
      <c r="D850" s="386">
        <f>I670</f>
        <v>0</v>
      </c>
      <c r="E850" s="386">
        <f>O670</f>
        <v>205369963</v>
      </c>
      <c r="F850" s="386">
        <f t="shared" si="370"/>
        <v>205369963</v>
      </c>
      <c r="G850" s="386">
        <f t="shared" si="371"/>
        <v>620468288.5</v>
      </c>
      <c r="H850" s="388"/>
    </row>
    <row r="851" spans="2:60" ht="24.95" customHeight="1" x14ac:dyDescent="0.3">
      <c r="B851" s="385" t="s">
        <v>839</v>
      </c>
      <c r="C851" s="386">
        <f>G677</f>
        <v>60000000</v>
      </c>
      <c r="D851" s="386">
        <f>I677</f>
        <v>54639416.5</v>
      </c>
      <c r="E851" s="386">
        <f>O677</f>
        <v>55840900</v>
      </c>
      <c r="F851" s="386">
        <f t="shared" si="370"/>
        <v>1201483.5</v>
      </c>
      <c r="G851" s="386">
        <f t="shared" si="371"/>
        <v>4159100</v>
      </c>
      <c r="H851" s="388"/>
    </row>
    <row r="852" spans="2:60" ht="24.95" customHeight="1" x14ac:dyDescent="0.3">
      <c r="B852" s="385" t="s">
        <v>841</v>
      </c>
      <c r="C852" s="386">
        <f>G679</f>
        <v>1355227441</v>
      </c>
      <c r="D852" s="386">
        <f>I679</f>
        <v>360582042.19999999</v>
      </c>
      <c r="E852" s="386">
        <f>O679</f>
        <v>596620082.20000005</v>
      </c>
      <c r="F852" s="386">
        <f t="shared" si="370"/>
        <v>236038040.00000006</v>
      </c>
      <c r="G852" s="386">
        <f t="shared" si="371"/>
        <v>758607358.79999995</v>
      </c>
      <c r="H852" s="388"/>
    </row>
    <row r="853" spans="2:60" ht="20.100000000000001" customHeight="1" x14ac:dyDescent="0.3">
      <c r="B853" s="420" t="s">
        <v>1452</v>
      </c>
      <c r="C853" s="419">
        <f>C793+C805+C811+C815+C840+C845</f>
        <v>47720240190.673843</v>
      </c>
      <c r="D853" s="419">
        <f>D793+D805+D811+D815+D840+D845</f>
        <v>11771767905.889999</v>
      </c>
      <c r="E853" s="419">
        <f>E793+E805+E811+E815+E840+E845</f>
        <v>17311639494.470001</v>
      </c>
      <c r="F853" s="419">
        <f>F793+F805+F811+F815+F840+F845</f>
        <v>5539871588.5799999</v>
      </c>
      <c r="G853" s="419">
        <f>G793+G805+G811+G815+G840+G845</f>
        <v>30408600696.203835</v>
      </c>
      <c r="H853" s="406"/>
    </row>
    <row r="854" spans="2:60" s="3" customFormat="1" ht="20.100000000000001" customHeight="1" x14ac:dyDescent="0.3">
      <c r="B854" s="415"/>
      <c r="C854" s="416">
        <f>C853-C791</f>
        <v>0</v>
      </c>
      <c r="D854" s="416">
        <f>D853-D791</f>
        <v>0</v>
      </c>
      <c r="E854" s="416">
        <f>E853-E791</f>
        <v>0</v>
      </c>
      <c r="F854" s="416">
        <f>F853-F791</f>
        <v>0</v>
      </c>
      <c r="G854" s="416">
        <f>G853-G791</f>
        <v>0</v>
      </c>
      <c r="H854" s="417"/>
      <c r="I854" s="418"/>
      <c r="W854" s="360"/>
      <c r="X854" s="360"/>
      <c r="Y854" s="360"/>
      <c r="Z854" s="360"/>
      <c r="AA854" s="360"/>
      <c r="AB854" s="360"/>
      <c r="AC854" s="360"/>
      <c r="AD854" s="360"/>
      <c r="AE854" s="360"/>
      <c r="AF854" s="360"/>
      <c r="AG854" s="360"/>
      <c r="AH854" s="360"/>
      <c r="AI854" s="360"/>
      <c r="AJ854" s="360"/>
      <c r="AK854" s="360"/>
      <c r="AL854" s="360"/>
      <c r="AM854" s="360"/>
      <c r="AN854" s="360"/>
      <c r="AO854" s="360"/>
      <c r="AP854" s="360"/>
      <c r="AQ854" s="360"/>
      <c r="AR854" s="360"/>
      <c r="AS854" s="360"/>
      <c r="AT854" s="360"/>
      <c r="AU854" s="360"/>
      <c r="AV854" s="360"/>
      <c r="AW854" s="360"/>
      <c r="AX854" s="360"/>
      <c r="AY854" s="360"/>
      <c r="AZ854" s="360"/>
      <c r="BA854" s="360"/>
      <c r="BB854" s="360"/>
      <c r="BC854" s="360"/>
      <c r="BD854" s="360"/>
      <c r="BE854" s="360"/>
      <c r="BF854" s="360"/>
      <c r="BG854" s="360"/>
      <c r="BH854" s="360"/>
    </row>
    <row r="855" spans="2:60" ht="20.100000000000001" customHeight="1" x14ac:dyDescent="0.3">
      <c r="B855" s="387"/>
      <c r="C855" s="388"/>
      <c r="D855" s="388"/>
      <c r="E855" s="388"/>
      <c r="F855" s="388"/>
      <c r="G855" s="388"/>
    </row>
  </sheetData>
  <mergeCells count="14">
    <mergeCell ref="B757:P757"/>
    <mergeCell ref="B753:G753"/>
    <mergeCell ref="I753:J753"/>
    <mergeCell ref="K753:L753"/>
    <mergeCell ref="B754:G754"/>
    <mergeCell ref="I754:J754"/>
    <mergeCell ref="K754:L754"/>
    <mergeCell ref="A1:S1"/>
    <mergeCell ref="A3:S3"/>
    <mergeCell ref="A5:S5"/>
    <mergeCell ref="B751:M751"/>
    <mergeCell ref="B752:G752"/>
    <mergeCell ref="I752:J752"/>
    <mergeCell ref="K752:L752"/>
  </mergeCells>
  <conditionalFormatting sqref="Q8">
    <cfRule type="cellIs" dxfId="27" priority="9" operator="lessThan">
      <formula>0</formula>
    </cfRule>
  </conditionalFormatting>
  <conditionalFormatting sqref="Q8">
    <cfRule type="cellIs" dxfId="26" priority="6" operator="lessThan">
      <formula>0</formula>
    </cfRule>
    <cfRule type="cellIs" dxfId="25" priority="7" operator="lessThan">
      <formula>0</formula>
    </cfRule>
    <cfRule type="cellIs" dxfId="24" priority="8" operator="lessThan">
      <formula>0</formula>
    </cfRule>
  </conditionalFormatting>
  <conditionalFormatting sqref="Q774">
    <cfRule type="cellIs" dxfId="23" priority="5" operator="lessThan">
      <formula>0</formula>
    </cfRule>
  </conditionalFormatting>
  <conditionalFormatting sqref="Q774">
    <cfRule type="cellIs" dxfId="22" priority="2" operator="lessThan">
      <formula>0</formula>
    </cfRule>
    <cfRule type="cellIs" dxfId="21" priority="3" operator="lessThan">
      <formula>0</formula>
    </cfRule>
    <cfRule type="cellIs" dxfId="20" priority="4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Ejecucion Ingresos Abril 2024</vt:lpstr>
      <vt:lpstr>Ejecucion Gastos Abril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dcterms:created xsi:type="dcterms:W3CDTF">2024-05-09T18:38:45Z</dcterms:created>
  <dcterms:modified xsi:type="dcterms:W3CDTF">2024-06-09T22:19:52Z</dcterms:modified>
</cp:coreProperties>
</file>